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79841\Desktop\cam monitor\"/>
    </mc:Choice>
  </mc:AlternateContent>
  <xr:revisionPtr revIDLastSave="0" documentId="13_ncr:1_{151DC2E9-603E-4D0F-9623-4B0672BCE989}" xr6:coauthVersionLast="46" xr6:coauthVersionMax="47" xr10:uidLastSave="{00000000-0000-0000-0000-000000000000}"/>
  <bookViews>
    <workbookView xWindow="-120" yWindow="-120" windowWidth="29040" windowHeight="15840" xr2:uid="{428F15C2-BD1A-4FFF-9407-BD4EE6482396}"/>
  </bookViews>
  <sheets>
    <sheet name="by TFT xy calculation" sheetId="5" r:id="rId1"/>
    <sheet name="frame buffer index" sheetId="4" r:id="rId2"/>
    <sheet name="led power" sheetId="7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6" i="5" l="1"/>
  <c r="AS6" i="5"/>
  <c r="AP6" i="5"/>
  <c r="AO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6" i="5"/>
  <c r="J11" i="7" l="1"/>
  <c r="K10" i="7"/>
  <c r="K9" i="7"/>
  <c r="K8" i="7"/>
  <c r="K7" i="7"/>
  <c r="K6" i="7"/>
  <c r="K5" i="7"/>
  <c r="K4" i="7"/>
  <c r="K3" i="7"/>
  <c r="J10" i="7"/>
  <c r="J9" i="7"/>
  <c r="J8" i="7"/>
  <c r="J7" i="7"/>
  <c r="J6" i="7"/>
  <c r="J4" i="7"/>
  <c r="J3" i="7"/>
  <c r="H10" i="7"/>
  <c r="H9" i="7"/>
  <c r="H8" i="7"/>
  <c r="H7" i="7"/>
  <c r="H6" i="7"/>
  <c r="H5" i="7"/>
  <c r="J5" i="7" s="1"/>
  <c r="H4" i="7"/>
  <c r="I10" i="7"/>
  <c r="I9" i="7"/>
  <c r="I8" i="7"/>
  <c r="I7" i="7"/>
  <c r="I6" i="7"/>
  <c r="I5" i="7"/>
  <c r="I4" i="7"/>
  <c r="I3" i="7"/>
  <c r="H3" i="7"/>
  <c r="F10" i="7"/>
  <c r="F9" i="7"/>
  <c r="F8" i="7"/>
  <c r="F7" i="7"/>
  <c r="F6" i="7"/>
  <c r="F5" i="7"/>
  <c r="F4" i="7"/>
  <c r="F3" i="7"/>
  <c r="E10" i="7"/>
  <c r="E9" i="7"/>
  <c r="E8" i="7"/>
  <c r="E7" i="7"/>
  <c r="E6" i="7"/>
  <c r="E4" i="7"/>
  <c r="E3" i="7"/>
  <c r="G1" i="7"/>
  <c r="C10" i="7"/>
  <c r="B10" i="7"/>
  <c r="C9" i="7"/>
  <c r="B9" i="7"/>
  <c r="C8" i="7"/>
  <c r="B8" i="7"/>
  <c r="C7" i="7"/>
  <c r="B7" i="7"/>
  <c r="C6" i="7"/>
  <c r="B6" i="7"/>
  <c r="C5" i="7"/>
  <c r="B5" i="7"/>
  <c r="E5" i="7" s="1"/>
  <c r="C4" i="7"/>
  <c r="B4" i="7"/>
  <c r="C3" i="7"/>
  <c r="B3" i="7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6" i="5"/>
  <c r="BC51" i="5" l="1"/>
  <c r="BD51" i="5"/>
  <c r="BG51" i="5" s="1"/>
  <c r="BJ51" i="5" s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6" i="5"/>
  <c r="CF7" i="5"/>
  <c r="CH7" i="5" s="1"/>
  <c r="CJ7" i="5" s="1"/>
  <c r="CF8" i="5"/>
  <c r="CH8" i="5" s="1"/>
  <c r="CJ8" i="5" s="1"/>
  <c r="CF9" i="5"/>
  <c r="CH9" i="5" s="1"/>
  <c r="CJ9" i="5" s="1"/>
  <c r="CF10" i="5"/>
  <c r="CH10" i="5" s="1"/>
  <c r="CF11" i="5"/>
  <c r="CG11" i="5" s="1"/>
  <c r="CF12" i="5"/>
  <c r="CF13" i="5"/>
  <c r="CF14" i="5"/>
  <c r="CH14" i="5" s="1"/>
  <c r="CF15" i="5"/>
  <c r="CH15" i="5" s="1"/>
  <c r="CJ15" i="5" s="1"/>
  <c r="CF16" i="5"/>
  <c r="CH16" i="5" s="1"/>
  <c r="CJ16" i="5" s="1"/>
  <c r="CF17" i="5"/>
  <c r="CH17" i="5" s="1"/>
  <c r="CJ17" i="5" s="1"/>
  <c r="CF18" i="5"/>
  <c r="CF19" i="5"/>
  <c r="CF20" i="5"/>
  <c r="CF21" i="5"/>
  <c r="CF22" i="5"/>
  <c r="CF23" i="5"/>
  <c r="CH23" i="5" s="1"/>
  <c r="CJ23" i="5" s="1"/>
  <c r="CF24" i="5"/>
  <c r="CH24" i="5" s="1"/>
  <c r="CJ24" i="5" s="1"/>
  <c r="CF25" i="5"/>
  <c r="CH25" i="5" s="1"/>
  <c r="CJ25" i="5" s="1"/>
  <c r="CF26" i="5"/>
  <c r="CF27" i="5"/>
  <c r="CG27" i="5" s="1"/>
  <c r="CF28" i="5"/>
  <c r="CF29" i="5"/>
  <c r="CF30" i="5"/>
  <c r="CF31" i="5"/>
  <c r="CH31" i="5" s="1"/>
  <c r="CJ31" i="5" s="1"/>
  <c r="CF32" i="5"/>
  <c r="CH32" i="5" s="1"/>
  <c r="CJ32" i="5" s="1"/>
  <c r="CF33" i="5"/>
  <c r="CH33" i="5" s="1"/>
  <c r="CJ33" i="5" s="1"/>
  <c r="CF34" i="5"/>
  <c r="CF35" i="5"/>
  <c r="CF36" i="5"/>
  <c r="CF37" i="5"/>
  <c r="CF38" i="5"/>
  <c r="CF39" i="5"/>
  <c r="CH39" i="5" s="1"/>
  <c r="CJ39" i="5" s="1"/>
  <c r="CF40" i="5"/>
  <c r="CH40" i="5" s="1"/>
  <c r="CJ40" i="5" s="1"/>
  <c r="CF41" i="5"/>
  <c r="CH41" i="5" s="1"/>
  <c r="CJ41" i="5" s="1"/>
  <c r="CF42" i="5"/>
  <c r="CH42" i="5" s="1"/>
  <c r="CJ42" i="5" s="1"/>
  <c r="CF43" i="5"/>
  <c r="CG43" i="5" s="1"/>
  <c r="CF44" i="5"/>
  <c r="CF45" i="5"/>
  <c r="CF46" i="5"/>
  <c r="CF47" i="5"/>
  <c r="CH47" i="5" s="1"/>
  <c r="CJ47" i="5" s="1"/>
  <c r="CF48" i="5"/>
  <c r="CH48" i="5" s="1"/>
  <c r="CJ48" i="5" s="1"/>
  <c r="CF49" i="5"/>
  <c r="CH49" i="5" s="1"/>
  <c r="CJ49" i="5" s="1"/>
  <c r="CF50" i="5"/>
  <c r="CF51" i="5"/>
  <c r="CF52" i="5"/>
  <c r="CF53" i="5"/>
  <c r="CF54" i="5"/>
  <c r="CF55" i="5"/>
  <c r="CH55" i="5" s="1"/>
  <c r="CJ55" i="5" s="1"/>
  <c r="CF56" i="5"/>
  <c r="CH56" i="5" s="1"/>
  <c r="CJ56" i="5" s="1"/>
  <c r="CF57" i="5"/>
  <c r="CH57" i="5" s="1"/>
  <c r="CJ57" i="5" s="1"/>
  <c r="CF58" i="5"/>
  <c r="CH58" i="5" s="1"/>
  <c r="CJ58" i="5" s="1"/>
  <c r="CF59" i="5"/>
  <c r="CH59" i="5" s="1"/>
  <c r="CJ59" i="5" s="1"/>
  <c r="CF60" i="5"/>
  <c r="CF61" i="5"/>
  <c r="CF62" i="5"/>
  <c r="CF63" i="5"/>
  <c r="CH63" i="5" s="1"/>
  <c r="CJ63" i="5" s="1"/>
  <c r="CF64" i="5"/>
  <c r="CF65" i="5"/>
  <c r="CH65" i="5" s="1"/>
  <c r="CJ65" i="5" s="1"/>
  <c r="CF66" i="5"/>
  <c r="CF67" i="5"/>
  <c r="CF68" i="5"/>
  <c r="CF69" i="5"/>
  <c r="CF70" i="5"/>
  <c r="CF71" i="5"/>
  <c r="CH71" i="5" s="1"/>
  <c r="CJ71" i="5" s="1"/>
  <c r="CF72" i="5"/>
  <c r="CH72" i="5" s="1"/>
  <c r="CJ72" i="5" s="1"/>
  <c r="CF73" i="5"/>
  <c r="CH73" i="5" s="1"/>
  <c r="CJ73" i="5" s="1"/>
  <c r="CF74" i="5"/>
  <c r="CH74" i="5" s="1"/>
  <c r="CJ74" i="5" s="1"/>
  <c r="CF75" i="5"/>
  <c r="CH75" i="5" s="1"/>
  <c r="CJ75" i="5" s="1"/>
  <c r="CF76" i="5"/>
  <c r="CF77" i="5"/>
  <c r="CF78" i="5"/>
  <c r="CF79" i="5"/>
  <c r="CH79" i="5" s="1"/>
  <c r="CJ79" i="5" s="1"/>
  <c r="CF80" i="5"/>
  <c r="CH80" i="5" s="1"/>
  <c r="CJ80" i="5" s="1"/>
  <c r="CF81" i="5"/>
  <c r="CH81" i="5" s="1"/>
  <c r="CJ81" i="5" s="1"/>
  <c r="CF82" i="5"/>
  <c r="CF83" i="5"/>
  <c r="CF84" i="5"/>
  <c r="CF85" i="5"/>
  <c r="CF86" i="5"/>
  <c r="CF87" i="5"/>
  <c r="CH87" i="5" s="1"/>
  <c r="CJ87" i="5" s="1"/>
  <c r="CF88" i="5"/>
  <c r="CH88" i="5" s="1"/>
  <c r="CJ88" i="5" s="1"/>
  <c r="CF89" i="5"/>
  <c r="CH89" i="5" s="1"/>
  <c r="CJ89" i="5" s="1"/>
  <c r="CF90" i="5"/>
  <c r="CH90" i="5" s="1"/>
  <c r="CJ90" i="5" s="1"/>
  <c r="CF6" i="5"/>
  <c r="CH6" i="5" s="1"/>
  <c r="CJ6" i="5" s="1"/>
  <c r="BO4" i="5"/>
  <c r="CR90" i="5"/>
  <c r="AZ50" i="5"/>
  <c r="BQ5" i="5" s="1"/>
  <c r="CP6" i="5" s="1"/>
  <c r="AY50" i="5"/>
  <c r="BP5" i="5" s="1"/>
  <c r="CO6" i="5" s="1"/>
  <c r="J50" i="5"/>
  <c r="B16" i="5"/>
  <c r="AR6" i="5" s="1"/>
  <c r="B9" i="5"/>
  <c r="CU90" i="5" s="1"/>
  <c r="C7" i="5"/>
  <c r="C9" i="5" s="1"/>
  <c r="K6" i="5"/>
  <c r="J6" i="5"/>
  <c r="B3" i="5"/>
  <c r="H18" i="5" s="1"/>
  <c r="AB8" i="3"/>
  <c r="AB6" i="3"/>
  <c r="AB7" i="3"/>
  <c r="AB10" i="3"/>
  <c r="AB11" i="3"/>
  <c r="AB12" i="3"/>
  <c r="AB13" i="3"/>
  <c r="AB14" i="3"/>
  <c r="AB15" i="3"/>
  <c r="AB16" i="3"/>
  <c r="AB19" i="3"/>
  <c r="AB20" i="3"/>
  <c r="AB21" i="3"/>
  <c r="AB22" i="3"/>
  <c r="AB23" i="3"/>
  <c r="AB26" i="3"/>
  <c r="AB27" i="3"/>
  <c r="AB28" i="3"/>
  <c r="AB29" i="3"/>
  <c r="AB30" i="3"/>
  <c r="AB31" i="3"/>
  <c r="AB32" i="3"/>
  <c r="AB35" i="3"/>
  <c r="AB36" i="3"/>
  <c r="AB37" i="3"/>
  <c r="AB38" i="3"/>
  <c r="AB39" i="3"/>
  <c r="AB42" i="3"/>
  <c r="AB43" i="3"/>
  <c r="AB44" i="3"/>
  <c r="AB45" i="3"/>
  <c r="AB46" i="3"/>
  <c r="AB47" i="3"/>
  <c r="AB48" i="3"/>
  <c r="AB51" i="3"/>
  <c r="AB52" i="3"/>
  <c r="AB53" i="3"/>
  <c r="AB54" i="3"/>
  <c r="AB55" i="3"/>
  <c r="AB58" i="3"/>
  <c r="AB59" i="3"/>
  <c r="AB60" i="3"/>
  <c r="AB61" i="3"/>
  <c r="AB62" i="3"/>
  <c r="AB63" i="3"/>
  <c r="AB64" i="3"/>
  <c r="AB67" i="3"/>
  <c r="AB68" i="3"/>
  <c r="AB69" i="3"/>
  <c r="AB70" i="3"/>
  <c r="AB71" i="3"/>
  <c r="AB74" i="3"/>
  <c r="AB75" i="3"/>
  <c r="AB76" i="3"/>
  <c r="AB77" i="3"/>
  <c r="AB78" i="3"/>
  <c r="AB79" i="3"/>
  <c r="AB80" i="3"/>
  <c r="AB83" i="3"/>
  <c r="AB84" i="3"/>
  <c r="AB85" i="3"/>
  <c r="AB86" i="3"/>
  <c r="AB8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7" i="3"/>
  <c r="AA6" i="3"/>
  <c r="N6" i="5" l="1"/>
  <c r="R6" i="5" s="1"/>
  <c r="V6" i="5" s="1"/>
  <c r="O6" i="5"/>
  <c r="S6" i="5" s="1"/>
  <c r="W6" i="5" s="1"/>
  <c r="N50" i="5"/>
  <c r="R50" i="5" s="1"/>
  <c r="V50" i="5" s="1"/>
  <c r="CH86" i="5"/>
  <c r="CJ86" i="5" s="1"/>
  <c r="CH70" i="5"/>
  <c r="CJ70" i="5" s="1"/>
  <c r="CH54" i="5"/>
  <c r="CJ54" i="5" s="1"/>
  <c r="CH38" i="5"/>
  <c r="CJ38" i="5" s="1"/>
  <c r="CH22" i="5"/>
  <c r="CJ22" i="5" s="1"/>
  <c r="CH85" i="5"/>
  <c r="CJ85" i="5" s="1"/>
  <c r="CH69" i="5"/>
  <c r="CJ69" i="5" s="1"/>
  <c r="CH53" i="5"/>
  <c r="CJ53" i="5" s="1"/>
  <c r="CH37" i="5"/>
  <c r="CJ37" i="5" s="1"/>
  <c r="CH21" i="5"/>
  <c r="CJ21" i="5" s="1"/>
  <c r="CH84" i="5"/>
  <c r="CJ84" i="5" s="1"/>
  <c r="CH68" i="5"/>
  <c r="CJ68" i="5" s="1"/>
  <c r="CH52" i="5"/>
  <c r="CJ52" i="5" s="1"/>
  <c r="CH36" i="5"/>
  <c r="CJ36" i="5" s="1"/>
  <c r="CH20" i="5"/>
  <c r="CJ20" i="5" s="1"/>
  <c r="CH83" i="5"/>
  <c r="CJ83" i="5" s="1"/>
  <c r="CH67" i="5"/>
  <c r="CJ67" i="5" s="1"/>
  <c r="CH51" i="5"/>
  <c r="CJ51" i="5" s="1"/>
  <c r="CH35" i="5"/>
  <c r="CJ35" i="5" s="1"/>
  <c r="CH19" i="5"/>
  <c r="CJ19" i="5" s="1"/>
  <c r="CH82" i="5"/>
  <c r="CJ82" i="5" s="1"/>
  <c r="CH66" i="5"/>
  <c r="CJ66" i="5" s="1"/>
  <c r="CG50" i="5"/>
  <c r="CH34" i="5"/>
  <c r="CJ34" i="5" s="1"/>
  <c r="CH18" i="5"/>
  <c r="CJ18" i="5" s="1"/>
  <c r="CG78" i="5"/>
  <c r="CG62" i="5"/>
  <c r="CG46" i="5"/>
  <c r="CG30" i="5"/>
  <c r="CG14" i="5"/>
  <c r="CH77" i="5"/>
  <c r="CJ77" i="5" s="1"/>
  <c r="CH61" i="5"/>
  <c r="CJ61" i="5" s="1"/>
  <c r="CH45" i="5"/>
  <c r="CJ45" i="5" s="1"/>
  <c r="CG29" i="5"/>
  <c r="CG13" i="5"/>
  <c r="CG44" i="5"/>
  <c r="CG76" i="5"/>
  <c r="CG60" i="5"/>
  <c r="CG28" i="5"/>
  <c r="CG12" i="5"/>
  <c r="CJ10" i="5"/>
  <c r="BD50" i="5"/>
  <c r="BG50" i="5" s="1"/>
  <c r="BJ50" i="5" s="1"/>
  <c r="BC50" i="5"/>
  <c r="BF50" i="5" s="1"/>
  <c r="BI50" i="5" s="1"/>
  <c r="BA51" i="5"/>
  <c r="BF51" i="5"/>
  <c r="BI51" i="5" s="1"/>
  <c r="BH51" i="5" s="1"/>
  <c r="J26" i="5"/>
  <c r="N26" i="5" s="1"/>
  <c r="R26" i="5" s="1"/>
  <c r="V26" i="5" s="1"/>
  <c r="BQ90" i="5"/>
  <c r="BU90" i="5" s="1"/>
  <c r="BY90" i="5" s="1"/>
  <c r="CC90" i="5" s="1"/>
  <c r="AC5" i="5"/>
  <c r="CK64" i="5"/>
  <c r="CK26" i="5"/>
  <c r="CK14" i="5"/>
  <c r="CK45" i="5"/>
  <c r="CK76" i="5"/>
  <c r="CK85" i="5"/>
  <c r="CK69" i="5"/>
  <c r="CK53" i="5"/>
  <c r="CK37" i="5"/>
  <c r="CK21" i="5"/>
  <c r="CK84" i="5"/>
  <c r="CK68" i="5"/>
  <c r="CK52" i="5"/>
  <c r="CK36" i="5"/>
  <c r="CK20" i="5"/>
  <c r="CK18" i="5"/>
  <c r="CK77" i="5"/>
  <c r="CH64" i="5"/>
  <c r="CJ64" i="5" s="1"/>
  <c r="CK67" i="5"/>
  <c r="CK35" i="5"/>
  <c r="CK82" i="5"/>
  <c r="CK66" i="5"/>
  <c r="CK34" i="5"/>
  <c r="CK81" i="5"/>
  <c r="CL81" i="5" s="1"/>
  <c r="CK65" i="5"/>
  <c r="CL65" i="5" s="1"/>
  <c r="CK49" i="5"/>
  <c r="CL49" i="5" s="1"/>
  <c r="CK33" i="5"/>
  <c r="CL33" i="5" s="1"/>
  <c r="CK17" i="5"/>
  <c r="CL17" i="5" s="1"/>
  <c r="CK30" i="5"/>
  <c r="CK29" i="5"/>
  <c r="CK83" i="5"/>
  <c r="CK51" i="5"/>
  <c r="CK19" i="5"/>
  <c r="CH26" i="5"/>
  <c r="CJ26" i="5" s="1"/>
  <c r="CK50" i="5"/>
  <c r="CK80" i="5"/>
  <c r="CL80" i="5" s="1"/>
  <c r="CK48" i="5"/>
  <c r="CL48" i="5" s="1"/>
  <c r="CK32" i="5"/>
  <c r="CL32" i="5" s="1"/>
  <c r="CK16" i="5"/>
  <c r="CL16" i="5" s="1"/>
  <c r="CK79" i="5"/>
  <c r="CL79" i="5" s="1"/>
  <c r="CK63" i="5"/>
  <c r="CL63" i="5" s="1"/>
  <c r="CK47" i="5"/>
  <c r="CL47" i="5" s="1"/>
  <c r="CK31" i="5"/>
  <c r="CL31" i="5" s="1"/>
  <c r="CK15" i="5"/>
  <c r="CL15" i="5" s="1"/>
  <c r="CK62" i="5"/>
  <c r="CK44" i="5"/>
  <c r="CK43" i="5"/>
  <c r="CK9" i="5"/>
  <c r="CL9" i="5" s="1"/>
  <c r="CK61" i="5"/>
  <c r="CK60" i="5"/>
  <c r="CK6" i="5"/>
  <c r="CL6" i="5" s="1"/>
  <c r="CK59" i="5"/>
  <c r="CL59" i="5" s="1"/>
  <c r="CK73" i="5"/>
  <c r="CL73" i="5" s="1"/>
  <c r="CK25" i="5"/>
  <c r="CL25" i="5" s="1"/>
  <c r="CK88" i="5"/>
  <c r="CL88" i="5" s="1"/>
  <c r="CK72" i="5"/>
  <c r="CL72" i="5" s="1"/>
  <c r="CK56" i="5"/>
  <c r="CL56" i="5" s="1"/>
  <c r="CK40" i="5"/>
  <c r="CL40" i="5" s="1"/>
  <c r="CK24" i="5"/>
  <c r="CL24" i="5" s="1"/>
  <c r="CK8" i="5"/>
  <c r="CL8" i="5" s="1"/>
  <c r="CK46" i="5"/>
  <c r="CK12" i="5"/>
  <c r="CK27" i="5"/>
  <c r="CK42" i="5"/>
  <c r="CL42" i="5" s="1"/>
  <c r="CK89" i="5"/>
  <c r="CL89" i="5" s="1"/>
  <c r="CK57" i="5"/>
  <c r="CL57" i="5" s="1"/>
  <c r="CK87" i="5"/>
  <c r="CL87" i="5" s="1"/>
  <c r="CK71" i="5"/>
  <c r="CL71" i="5" s="1"/>
  <c r="CK55" i="5"/>
  <c r="CL55" i="5" s="1"/>
  <c r="CK39" i="5"/>
  <c r="CL39" i="5" s="1"/>
  <c r="CK23" i="5"/>
  <c r="CL23" i="5" s="1"/>
  <c r="CK7" i="5"/>
  <c r="CL7" i="5" s="1"/>
  <c r="CK78" i="5"/>
  <c r="CK13" i="5"/>
  <c r="CK28" i="5"/>
  <c r="CK75" i="5"/>
  <c r="CL75" i="5" s="1"/>
  <c r="CK11" i="5"/>
  <c r="CK90" i="5"/>
  <c r="CL90" i="5" s="1"/>
  <c r="CK74" i="5"/>
  <c r="CL74" i="5" s="1"/>
  <c r="CK58" i="5"/>
  <c r="CL58" i="5" s="1"/>
  <c r="CK10" i="5"/>
  <c r="CK41" i="5"/>
  <c r="CL41" i="5" s="1"/>
  <c r="CK86" i="5"/>
  <c r="CK70" i="5"/>
  <c r="CK54" i="5"/>
  <c r="CK38" i="5"/>
  <c r="CK22" i="5"/>
  <c r="J8" i="5"/>
  <c r="N8" i="5" s="1"/>
  <c r="R8" i="5" s="1"/>
  <c r="V8" i="5" s="1"/>
  <c r="K8" i="5"/>
  <c r="O8" i="5" s="1"/>
  <c r="S8" i="5" s="1"/>
  <c r="W8" i="5" s="1"/>
  <c r="CG41" i="5"/>
  <c r="CI49" i="5"/>
  <c r="CG57" i="5"/>
  <c r="CH50" i="5"/>
  <c r="CJ50" i="5" s="1"/>
  <c r="BP90" i="5"/>
  <c r="BT90" i="5" s="1"/>
  <c r="BX90" i="5" s="1"/>
  <c r="CB90" i="5" s="1"/>
  <c r="CH62" i="5"/>
  <c r="CJ62" i="5" s="1"/>
  <c r="CG89" i="5"/>
  <c r="CG45" i="5"/>
  <c r="CG38" i="5"/>
  <c r="CG82" i="5"/>
  <c r="CG77" i="5"/>
  <c r="CG73" i="5"/>
  <c r="CG84" i="5"/>
  <c r="CG61" i="5"/>
  <c r="CG37" i="5"/>
  <c r="CG25" i="5"/>
  <c r="CH60" i="5"/>
  <c r="CJ60" i="5" s="1"/>
  <c r="CG21" i="5"/>
  <c r="CG36" i="5"/>
  <c r="CH30" i="5"/>
  <c r="CJ30" i="5" s="1"/>
  <c r="CG9" i="5"/>
  <c r="CI33" i="5"/>
  <c r="CI81" i="5"/>
  <c r="CI17" i="5"/>
  <c r="CI80" i="5"/>
  <c r="CI32" i="5"/>
  <c r="CI16" i="5"/>
  <c r="CI7" i="5"/>
  <c r="CI75" i="5"/>
  <c r="CI59" i="5"/>
  <c r="CI90" i="5"/>
  <c r="CI74" i="5"/>
  <c r="CI58" i="5"/>
  <c r="CI42" i="5"/>
  <c r="CI10" i="5"/>
  <c r="CI89" i="5"/>
  <c r="CI73" i="5"/>
  <c r="CI57" i="5"/>
  <c r="CI41" i="5"/>
  <c r="CI25" i="5"/>
  <c r="CI9" i="5"/>
  <c r="CI88" i="5"/>
  <c r="CI72" i="5"/>
  <c r="CI56" i="5"/>
  <c r="CI40" i="5"/>
  <c r="CI24" i="5"/>
  <c r="CI8" i="5"/>
  <c r="CG75" i="5"/>
  <c r="CG34" i="5"/>
  <c r="CG70" i="5"/>
  <c r="CG68" i="5"/>
  <c r="CG23" i="5"/>
  <c r="CG66" i="5"/>
  <c r="CG22" i="5"/>
  <c r="CG59" i="5"/>
  <c r="CG20" i="5"/>
  <c r="CH46" i="5"/>
  <c r="CH44" i="5"/>
  <c r="CG54" i="5"/>
  <c r="CG7" i="5"/>
  <c r="CH43" i="5"/>
  <c r="CG52" i="5"/>
  <c r="CG86" i="5"/>
  <c r="CG87" i="5"/>
  <c r="CH29" i="5"/>
  <c r="CH28" i="5"/>
  <c r="CG83" i="5"/>
  <c r="CG67" i="5"/>
  <c r="CG51" i="5"/>
  <c r="CG35" i="5"/>
  <c r="CG19" i="5"/>
  <c r="CG39" i="5"/>
  <c r="CH27" i="5"/>
  <c r="CG18" i="5"/>
  <c r="CG71" i="5"/>
  <c r="CH78" i="5"/>
  <c r="CG81" i="5"/>
  <c r="CG65" i="5"/>
  <c r="CG49" i="5"/>
  <c r="CG33" i="5"/>
  <c r="CG17" i="5"/>
  <c r="CG69" i="5"/>
  <c r="CG80" i="5"/>
  <c r="CG64" i="5"/>
  <c r="CG48" i="5"/>
  <c r="CG32" i="5"/>
  <c r="CG16" i="5"/>
  <c r="CG85" i="5"/>
  <c r="CH76" i="5"/>
  <c r="CI15" i="5"/>
  <c r="CG79" i="5"/>
  <c r="CG63" i="5"/>
  <c r="CG47" i="5"/>
  <c r="CG31" i="5"/>
  <c r="CG15" i="5"/>
  <c r="CG55" i="5"/>
  <c r="CG53" i="5"/>
  <c r="CH13" i="5"/>
  <c r="CH12" i="5"/>
  <c r="CH11" i="5"/>
  <c r="CG90" i="5"/>
  <c r="CG74" i="5"/>
  <c r="CG58" i="5"/>
  <c r="CG42" i="5"/>
  <c r="CG26" i="5"/>
  <c r="CG10" i="5"/>
  <c r="CG88" i="5"/>
  <c r="CG72" i="5"/>
  <c r="CG56" i="5"/>
  <c r="CG40" i="5"/>
  <c r="CG24" i="5"/>
  <c r="CG8" i="5"/>
  <c r="I6" i="5"/>
  <c r="AY6" i="5"/>
  <c r="BC6" i="5" s="1"/>
  <c r="BF6" i="5" s="1"/>
  <c r="BI6" i="5" s="1"/>
  <c r="AW13" i="5"/>
  <c r="K12" i="5"/>
  <c r="O12" i="5" s="1"/>
  <c r="S12" i="5" s="1"/>
  <c r="W12" i="5" s="1"/>
  <c r="K15" i="5"/>
  <c r="O15" i="5" s="1"/>
  <c r="S15" i="5" s="1"/>
  <c r="W15" i="5" s="1"/>
  <c r="AX50" i="5"/>
  <c r="H38" i="5"/>
  <c r="AW40" i="5"/>
  <c r="K9" i="5"/>
  <c r="O9" i="5" s="1"/>
  <c r="S9" i="5" s="1"/>
  <c r="W9" i="5" s="1"/>
  <c r="H19" i="5"/>
  <c r="K34" i="5"/>
  <c r="O34" i="5" s="1"/>
  <c r="S34" i="5" s="1"/>
  <c r="W34" i="5" s="1"/>
  <c r="H27" i="5"/>
  <c r="AZ6" i="5"/>
  <c r="BD6" i="5" s="1"/>
  <c r="BG6" i="5" s="1"/>
  <c r="BJ6" i="5" s="1"/>
  <c r="H8" i="5"/>
  <c r="H9" i="5"/>
  <c r="AW20" i="5"/>
  <c r="K37" i="5"/>
  <c r="O37" i="5" s="1"/>
  <c r="S37" i="5" s="1"/>
  <c r="W37" i="5" s="1"/>
  <c r="K13" i="5"/>
  <c r="O13" i="5" s="1"/>
  <c r="S13" i="5" s="1"/>
  <c r="W13" i="5" s="1"/>
  <c r="K7" i="5"/>
  <c r="O7" i="5" s="1"/>
  <c r="S7" i="5" s="1"/>
  <c r="W7" i="5" s="1"/>
  <c r="H15" i="5"/>
  <c r="K42" i="5"/>
  <c r="O42" i="5" s="1"/>
  <c r="S42" i="5" s="1"/>
  <c r="W42" i="5" s="1"/>
  <c r="H17" i="5"/>
  <c r="AW17" i="5"/>
  <c r="K10" i="5"/>
  <c r="O10" i="5" s="1"/>
  <c r="S10" i="5" s="1"/>
  <c r="W10" i="5" s="1"/>
  <c r="J12" i="5"/>
  <c r="N12" i="5" s="1"/>
  <c r="R12" i="5" s="1"/>
  <c r="V12" i="5" s="1"/>
  <c r="J42" i="5"/>
  <c r="N42" i="5" s="1"/>
  <c r="R42" i="5" s="1"/>
  <c r="V42" i="5" s="1"/>
  <c r="J19" i="5"/>
  <c r="N19" i="5" s="1"/>
  <c r="R19" i="5" s="1"/>
  <c r="V19" i="5" s="1"/>
  <c r="J7" i="5"/>
  <c r="N7" i="5" s="1"/>
  <c r="R7" i="5" s="1"/>
  <c r="V7" i="5" s="1"/>
  <c r="J48" i="5"/>
  <c r="N48" i="5" s="1"/>
  <c r="R48" i="5" s="1"/>
  <c r="V48" i="5" s="1"/>
  <c r="J44" i="5"/>
  <c r="N44" i="5" s="1"/>
  <c r="R44" i="5" s="1"/>
  <c r="V44" i="5" s="1"/>
  <c r="J40" i="5"/>
  <c r="N40" i="5" s="1"/>
  <c r="R40" i="5" s="1"/>
  <c r="V40" i="5" s="1"/>
  <c r="J37" i="5"/>
  <c r="N37" i="5" s="1"/>
  <c r="R37" i="5" s="1"/>
  <c r="V37" i="5" s="1"/>
  <c r="J49" i="5"/>
  <c r="N49" i="5" s="1"/>
  <c r="R49" i="5" s="1"/>
  <c r="V49" i="5" s="1"/>
  <c r="J45" i="5"/>
  <c r="N45" i="5" s="1"/>
  <c r="R45" i="5" s="1"/>
  <c r="V45" i="5" s="1"/>
  <c r="J29" i="5"/>
  <c r="N29" i="5" s="1"/>
  <c r="R29" i="5" s="1"/>
  <c r="V29" i="5" s="1"/>
  <c r="J21" i="5"/>
  <c r="N21" i="5" s="1"/>
  <c r="R21" i="5" s="1"/>
  <c r="V21" i="5" s="1"/>
  <c r="J30" i="5"/>
  <c r="N30" i="5" s="1"/>
  <c r="R30" i="5" s="1"/>
  <c r="V30" i="5" s="1"/>
  <c r="J22" i="5"/>
  <c r="N22" i="5" s="1"/>
  <c r="R22" i="5" s="1"/>
  <c r="V22" i="5" s="1"/>
  <c r="J11" i="5"/>
  <c r="N11" i="5" s="1"/>
  <c r="R11" i="5" s="1"/>
  <c r="V11" i="5" s="1"/>
  <c r="J39" i="5"/>
  <c r="N39" i="5" s="1"/>
  <c r="R39" i="5" s="1"/>
  <c r="V39" i="5" s="1"/>
  <c r="J27" i="5"/>
  <c r="N27" i="5" s="1"/>
  <c r="R27" i="5" s="1"/>
  <c r="V27" i="5" s="1"/>
  <c r="J25" i="5"/>
  <c r="N25" i="5" s="1"/>
  <c r="R25" i="5" s="1"/>
  <c r="V25" i="5" s="1"/>
  <c r="J23" i="5"/>
  <c r="N23" i="5" s="1"/>
  <c r="R23" i="5" s="1"/>
  <c r="V23" i="5" s="1"/>
  <c r="J14" i="5"/>
  <c r="N14" i="5" s="1"/>
  <c r="R14" i="5" s="1"/>
  <c r="V14" i="5" s="1"/>
  <c r="J38" i="5"/>
  <c r="N38" i="5" s="1"/>
  <c r="R38" i="5" s="1"/>
  <c r="V38" i="5" s="1"/>
  <c r="J35" i="5"/>
  <c r="N35" i="5" s="1"/>
  <c r="R35" i="5" s="1"/>
  <c r="V35" i="5" s="1"/>
  <c r="J41" i="5"/>
  <c r="N41" i="5" s="1"/>
  <c r="R41" i="5" s="1"/>
  <c r="V41" i="5" s="1"/>
  <c r="J15" i="5"/>
  <c r="N15" i="5" s="1"/>
  <c r="R15" i="5" s="1"/>
  <c r="V15" i="5" s="1"/>
  <c r="J13" i="5"/>
  <c r="N13" i="5" s="1"/>
  <c r="R13" i="5" s="1"/>
  <c r="V13" i="5" s="1"/>
  <c r="J47" i="5"/>
  <c r="N47" i="5" s="1"/>
  <c r="R47" i="5" s="1"/>
  <c r="V47" i="5" s="1"/>
  <c r="J20" i="5"/>
  <c r="N20" i="5" s="1"/>
  <c r="R20" i="5" s="1"/>
  <c r="V20" i="5" s="1"/>
  <c r="J18" i="5"/>
  <c r="N18" i="5" s="1"/>
  <c r="R18" i="5" s="1"/>
  <c r="V18" i="5" s="1"/>
  <c r="J46" i="5"/>
  <c r="N46" i="5" s="1"/>
  <c r="R46" i="5" s="1"/>
  <c r="V46" i="5" s="1"/>
  <c r="J36" i="5"/>
  <c r="N36" i="5" s="1"/>
  <c r="R36" i="5" s="1"/>
  <c r="V36" i="5" s="1"/>
  <c r="J33" i="5"/>
  <c r="N33" i="5" s="1"/>
  <c r="R33" i="5" s="1"/>
  <c r="V33" i="5" s="1"/>
  <c r="J31" i="5"/>
  <c r="N31" i="5" s="1"/>
  <c r="R31" i="5" s="1"/>
  <c r="V31" i="5" s="1"/>
  <c r="J32" i="5"/>
  <c r="N32" i="5" s="1"/>
  <c r="R32" i="5" s="1"/>
  <c r="V32" i="5" s="1"/>
  <c r="J16" i="5"/>
  <c r="N16" i="5" s="1"/>
  <c r="R16" i="5" s="1"/>
  <c r="V16" i="5" s="1"/>
  <c r="J10" i="5"/>
  <c r="N10" i="5" s="1"/>
  <c r="R10" i="5" s="1"/>
  <c r="V10" i="5" s="1"/>
  <c r="J17" i="5"/>
  <c r="N17" i="5" s="1"/>
  <c r="R17" i="5" s="1"/>
  <c r="V17" i="5" s="1"/>
  <c r="J9" i="5"/>
  <c r="N9" i="5" s="1"/>
  <c r="R9" i="5" s="1"/>
  <c r="V9" i="5" s="1"/>
  <c r="J24" i="5"/>
  <c r="N24" i="5" s="1"/>
  <c r="R24" i="5" s="1"/>
  <c r="V24" i="5" s="1"/>
  <c r="J34" i="5"/>
  <c r="N34" i="5" s="1"/>
  <c r="R34" i="5" s="1"/>
  <c r="V34" i="5" s="1"/>
  <c r="J43" i="5"/>
  <c r="N43" i="5" s="1"/>
  <c r="R43" i="5" s="1"/>
  <c r="V43" i="5" s="1"/>
  <c r="J28" i="5"/>
  <c r="N28" i="5" s="1"/>
  <c r="R28" i="5" s="1"/>
  <c r="V28" i="5" s="1"/>
  <c r="H50" i="5"/>
  <c r="H49" i="5"/>
  <c r="H48" i="5"/>
  <c r="H47" i="5"/>
  <c r="H46" i="5"/>
  <c r="H45" i="5"/>
  <c r="H44" i="5"/>
  <c r="H43" i="5"/>
  <c r="H42" i="5"/>
  <c r="H41" i="5"/>
  <c r="H40" i="5"/>
  <c r="H39" i="5"/>
  <c r="AW50" i="5"/>
  <c r="AW46" i="5"/>
  <c r="AW42" i="5"/>
  <c r="B53" i="5"/>
  <c r="AW51" i="5"/>
  <c r="K50" i="5"/>
  <c r="O50" i="5" s="1"/>
  <c r="S50" i="5" s="1"/>
  <c r="W50" i="5" s="1"/>
  <c r="AW45" i="5"/>
  <c r="AW35" i="5"/>
  <c r="AW47" i="5"/>
  <c r="AW49" i="5"/>
  <c r="H34" i="5"/>
  <c r="AW32" i="5"/>
  <c r="AW24" i="5"/>
  <c r="AW44" i="5"/>
  <c r="H37" i="5"/>
  <c r="H28" i="5"/>
  <c r="H20" i="5"/>
  <c r="AW16" i="5"/>
  <c r="AW9" i="5"/>
  <c r="H29" i="5"/>
  <c r="H21" i="5"/>
  <c r="H36" i="5"/>
  <c r="H33" i="5"/>
  <c r="H31" i="5"/>
  <c r="H16" i="5"/>
  <c r="K14" i="5"/>
  <c r="O14" i="5" s="1"/>
  <c r="S14" i="5" s="1"/>
  <c r="W14" i="5" s="1"/>
  <c r="AW12" i="5"/>
  <c r="H11" i="5"/>
  <c r="AW41" i="5"/>
  <c r="AW37" i="5"/>
  <c r="AW34" i="5"/>
  <c r="AW30" i="5"/>
  <c r="AW28" i="5"/>
  <c r="AW26" i="5"/>
  <c r="AW15" i="5"/>
  <c r="AW36" i="5"/>
  <c r="H12" i="5"/>
  <c r="H7" i="5"/>
  <c r="AW48" i="5"/>
  <c r="AW39" i="5"/>
  <c r="H26" i="5"/>
  <c r="AW25" i="5"/>
  <c r="H24" i="5"/>
  <c r="H22" i="5"/>
  <c r="H10" i="5"/>
  <c r="AW43" i="5"/>
  <c r="AW14" i="5"/>
  <c r="AW23" i="5"/>
  <c r="AW21" i="5"/>
  <c r="AW19" i="5"/>
  <c r="H13" i="5"/>
  <c r="AW7" i="5"/>
  <c r="AW38" i="5"/>
  <c r="AW8" i="5"/>
  <c r="H25" i="5"/>
  <c r="K41" i="5"/>
  <c r="O41" i="5" s="1"/>
  <c r="S41" i="5" s="1"/>
  <c r="W41" i="5" s="1"/>
  <c r="CQ6" i="5"/>
  <c r="AW10" i="5"/>
  <c r="H6" i="5"/>
  <c r="H14" i="5"/>
  <c r="AW31" i="5"/>
  <c r="AW27" i="5"/>
  <c r="H30" i="5"/>
  <c r="H23" i="5"/>
  <c r="AW6" i="5"/>
  <c r="AW18" i="5"/>
  <c r="AW33" i="5"/>
  <c r="K11" i="5"/>
  <c r="O11" i="5" s="1"/>
  <c r="S11" i="5" s="1"/>
  <c r="W11" i="5" s="1"/>
  <c r="H32" i="5"/>
  <c r="AW11" i="5"/>
  <c r="AW22" i="5"/>
  <c r="AW29" i="5"/>
  <c r="H35" i="5"/>
  <c r="K16" i="5"/>
  <c r="O16" i="5" s="1"/>
  <c r="S16" i="5" s="1"/>
  <c r="W16" i="5" s="1"/>
  <c r="K36" i="5"/>
  <c r="O36" i="5" s="1"/>
  <c r="S36" i="5" s="1"/>
  <c r="W36" i="5" s="1"/>
  <c r="K46" i="5"/>
  <c r="O46" i="5" s="1"/>
  <c r="S46" i="5" s="1"/>
  <c r="W46" i="5" s="1"/>
  <c r="K47" i="5"/>
  <c r="O47" i="5" s="1"/>
  <c r="S47" i="5" s="1"/>
  <c r="W47" i="5" s="1"/>
  <c r="K40" i="5"/>
  <c r="O40" i="5" s="1"/>
  <c r="S40" i="5" s="1"/>
  <c r="W40" i="5" s="1"/>
  <c r="K49" i="5"/>
  <c r="O49" i="5" s="1"/>
  <c r="S49" i="5" s="1"/>
  <c r="W49" i="5" s="1"/>
  <c r="K45" i="5"/>
  <c r="O45" i="5" s="1"/>
  <c r="S45" i="5" s="1"/>
  <c r="W45" i="5" s="1"/>
  <c r="K33" i="5"/>
  <c r="O33" i="5" s="1"/>
  <c r="S33" i="5" s="1"/>
  <c r="W33" i="5" s="1"/>
  <c r="K32" i="5"/>
  <c r="O32" i="5" s="1"/>
  <c r="S32" i="5" s="1"/>
  <c r="W32" i="5" s="1"/>
  <c r="K31" i="5"/>
  <c r="O31" i="5" s="1"/>
  <c r="S31" i="5" s="1"/>
  <c r="W31" i="5" s="1"/>
  <c r="K30" i="5"/>
  <c r="O30" i="5" s="1"/>
  <c r="S30" i="5" s="1"/>
  <c r="W30" i="5" s="1"/>
  <c r="K29" i="5"/>
  <c r="O29" i="5" s="1"/>
  <c r="S29" i="5" s="1"/>
  <c r="W29" i="5" s="1"/>
  <c r="K28" i="5"/>
  <c r="O28" i="5" s="1"/>
  <c r="S28" i="5" s="1"/>
  <c r="W28" i="5" s="1"/>
  <c r="K27" i="5"/>
  <c r="O27" i="5" s="1"/>
  <c r="S27" i="5" s="1"/>
  <c r="W27" i="5" s="1"/>
  <c r="K26" i="5"/>
  <c r="O26" i="5" s="1"/>
  <c r="S26" i="5" s="1"/>
  <c r="W26" i="5" s="1"/>
  <c r="K25" i="5"/>
  <c r="O25" i="5" s="1"/>
  <c r="S25" i="5" s="1"/>
  <c r="W25" i="5" s="1"/>
  <c r="K24" i="5"/>
  <c r="O24" i="5" s="1"/>
  <c r="S24" i="5" s="1"/>
  <c r="W24" i="5" s="1"/>
  <c r="K23" i="5"/>
  <c r="O23" i="5" s="1"/>
  <c r="S23" i="5" s="1"/>
  <c r="W23" i="5" s="1"/>
  <c r="K22" i="5"/>
  <c r="O22" i="5" s="1"/>
  <c r="S22" i="5" s="1"/>
  <c r="W22" i="5" s="1"/>
  <c r="K21" i="5"/>
  <c r="O21" i="5" s="1"/>
  <c r="S21" i="5" s="1"/>
  <c r="W21" i="5" s="1"/>
  <c r="K20" i="5"/>
  <c r="O20" i="5" s="1"/>
  <c r="S20" i="5" s="1"/>
  <c r="W20" i="5" s="1"/>
  <c r="K19" i="5"/>
  <c r="O19" i="5" s="1"/>
  <c r="S19" i="5" s="1"/>
  <c r="W19" i="5" s="1"/>
  <c r="K18" i="5"/>
  <c r="O18" i="5" s="1"/>
  <c r="S18" i="5" s="1"/>
  <c r="W18" i="5" s="1"/>
  <c r="K17" i="5"/>
  <c r="O17" i="5" s="1"/>
  <c r="S17" i="5" s="1"/>
  <c r="W17" i="5" s="1"/>
  <c r="K48" i="5"/>
  <c r="O48" i="5" s="1"/>
  <c r="S48" i="5" s="1"/>
  <c r="W48" i="5" s="1"/>
  <c r="K35" i="5"/>
  <c r="O35" i="5" s="1"/>
  <c r="S35" i="5" s="1"/>
  <c r="W35" i="5" s="1"/>
  <c r="K43" i="5"/>
  <c r="O43" i="5" s="1"/>
  <c r="S43" i="5" s="1"/>
  <c r="W43" i="5" s="1"/>
  <c r="K38" i="5"/>
  <c r="O38" i="5" s="1"/>
  <c r="S38" i="5" s="1"/>
  <c r="W38" i="5" s="1"/>
  <c r="K44" i="5"/>
  <c r="O44" i="5" s="1"/>
  <c r="S44" i="5" s="1"/>
  <c r="W44" i="5" s="1"/>
  <c r="K39" i="5"/>
  <c r="O39" i="5" s="1"/>
  <c r="S39" i="5" s="1"/>
  <c r="W39" i="5" s="1"/>
  <c r="AB82" i="3"/>
  <c r="AB66" i="3"/>
  <c r="AB50" i="3"/>
  <c r="AB34" i="3"/>
  <c r="AB18" i="3"/>
  <c r="AB81" i="3"/>
  <c r="AB65" i="3"/>
  <c r="AB49" i="3"/>
  <c r="AB33" i="3"/>
  <c r="AB17" i="3"/>
  <c r="AB89" i="3"/>
  <c r="AB73" i="3"/>
  <c r="AB57" i="3"/>
  <c r="AB41" i="3"/>
  <c r="AB25" i="3"/>
  <c r="AB9" i="3"/>
  <c r="AB88" i="3"/>
  <c r="AB72" i="3"/>
  <c r="AB56" i="3"/>
  <c r="AB40" i="3"/>
  <c r="AB24" i="3"/>
  <c r="CL69" i="5" l="1"/>
  <c r="CL22" i="5"/>
  <c r="CL70" i="5"/>
  <c r="CL36" i="5"/>
  <c r="AZ44" i="5"/>
  <c r="BD44" i="5" s="1"/>
  <c r="BG44" i="5" s="1"/>
  <c r="BJ44" i="5" s="1"/>
  <c r="CL52" i="5"/>
  <c r="CI52" i="5"/>
  <c r="CL34" i="5"/>
  <c r="CI39" i="5"/>
  <c r="CL53" i="5"/>
  <c r="CL51" i="5"/>
  <c r="CI53" i="5"/>
  <c r="CI23" i="5"/>
  <c r="CI86" i="5"/>
  <c r="CI45" i="5"/>
  <c r="CL21" i="5"/>
  <c r="CL37" i="5"/>
  <c r="CI66" i="5"/>
  <c r="CI83" i="5"/>
  <c r="CL86" i="5"/>
  <c r="CL67" i="5"/>
  <c r="CX6" i="5"/>
  <c r="CT6" i="5"/>
  <c r="BA50" i="5"/>
  <c r="BB50" i="5" s="1"/>
  <c r="CI82" i="5"/>
  <c r="CL38" i="5"/>
  <c r="CL66" i="5"/>
  <c r="CL85" i="5"/>
  <c r="CI20" i="5"/>
  <c r="CL54" i="5"/>
  <c r="CL82" i="5"/>
  <c r="CL35" i="5"/>
  <c r="CI55" i="5"/>
  <c r="CI36" i="5"/>
  <c r="CL83" i="5"/>
  <c r="CL20" i="5"/>
  <c r="CI22" i="5"/>
  <c r="CI84" i="5"/>
  <c r="CI69" i="5"/>
  <c r="CI19" i="5"/>
  <c r="CI71" i="5"/>
  <c r="CI35" i="5"/>
  <c r="CL68" i="5"/>
  <c r="CL18" i="5"/>
  <c r="CI85" i="5"/>
  <c r="CI87" i="5"/>
  <c r="CI67" i="5"/>
  <c r="CL84" i="5"/>
  <c r="CL45" i="5"/>
  <c r="CI38" i="5"/>
  <c r="CI21" i="5"/>
  <c r="CI54" i="5"/>
  <c r="CI18" i="5"/>
  <c r="CI70" i="5"/>
  <c r="CI34" i="5"/>
  <c r="CI37" i="5"/>
  <c r="CL61" i="5"/>
  <c r="CL19" i="5"/>
  <c r="CL77" i="5"/>
  <c r="CI68" i="5"/>
  <c r="CL10" i="5"/>
  <c r="CI11" i="5"/>
  <c r="CI12" i="5"/>
  <c r="BA6" i="5"/>
  <c r="BR90" i="5"/>
  <c r="BE51" i="5"/>
  <c r="P16" i="5"/>
  <c r="P48" i="5"/>
  <c r="T31" i="5"/>
  <c r="T32" i="5"/>
  <c r="T17" i="5"/>
  <c r="T16" i="5"/>
  <c r="T47" i="5"/>
  <c r="T34" i="5"/>
  <c r="T22" i="5"/>
  <c r="T46" i="5"/>
  <c r="T33" i="5"/>
  <c r="T18" i="5"/>
  <c r="T49" i="5"/>
  <c r="L21" i="5"/>
  <c r="L48" i="5"/>
  <c r="T50" i="5"/>
  <c r="L19" i="5"/>
  <c r="L17" i="5"/>
  <c r="L46" i="5"/>
  <c r="L42" i="5"/>
  <c r="L20" i="5"/>
  <c r="L40" i="5"/>
  <c r="L33" i="5"/>
  <c r="P32" i="5"/>
  <c r="L44" i="5"/>
  <c r="L50" i="5"/>
  <c r="L45" i="5"/>
  <c r="L39" i="5"/>
  <c r="L23" i="5"/>
  <c r="L36" i="5"/>
  <c r="L27" i="5"/>
  <c r="L9" i="5"/>
  <c r="P46" i="5"/>
  <c r="P34" i="5"/>
  <c r="L30" i="5"/>
  <c r="L35" i="5"/>
  <c r="L18" i="5"/>
  <c r="P22" i="5"/>
  <c r="L24" i="5"/>
  <c r="L10" i="5"/>
  <c r="P17" i="5"/>
  <c r="L25" i="5"/>
  <c r="L14" i="5"/>
  <c r="L16" i="5"/>
  <c r="T15" i="5"/>
  <c r="L26" i="5"/>
  <c r="L22" i="5"/>
  <c r="L32" i="5"/>
  <c r="P50" i="5"/>
  <c r="P15" i="5"/>
  <c r="P33" i="5"/>
  <c r="L12" i="5"/>
  <c r="P31" i="5"/>
  <c r="P18" i="5"/>
  <c r="L38" i="5"/>
  <c r="L29" i="5"/>
  <c r="L7" i="5"/>
  <c r="L8" i="5"/>
  <c r="L6" i="5"/>
  <c r="M6" i="5" s="1"/>
  <c r="L43" i="5"/>
  <c r="L11" i="5"/>
  <c r="L13" i="5"/>
  <c r="L15" i="5"/>
  <c r="L49" i="5"/>
  <c r="P47" i="5"/>
  <c r="L41" i="5"/>
  <c r="L28" i="5"/>
  <c r="L37" i="5"/>
  <c r="L31" i="5"/>
  <c r="P49" i="5"/>
  <c r="L47" i="5"/>
  <c r="L34" i="5"/>
  <c r="P35" i="5"/>
  <c r="CO89" i="5"/>
  <c r="AY23" i="5"/>
  <c r="BC23" i="5" s="1"/>
  <c r="AZ23" i="5"/>
  <c r="BD23" i="5" s="1"/>
  <c r="BG23" i="5" s="1"/>
  <c r="BJ23" i="5" s="1"/>
  <c r="I26" i="5"/>
  <c r="CL64" i="5"/>
  <c r="CL26" i="5"/>
  <c r="CI27" i="5"/>
  <c r="CI26" i="5"/>
  <c r="CL62" i="5"/>
  <c r="CI65" i="5"/>
  <c r="CI64" i="5"/>
  <c r="CL30" i="5"/>
  <c r="CL50" i="5"/>
  <c r="CL60" i="5"/>
  <c r="AZ13" i="5"/>
  <c r="BD13" i="5" s="1"/>
  <c r="BG13" i="5" s="1"/>
  <c r="BJ13" i="5" s="1"/>
  <c r="AY39" i="5"/>
  <c r="BC39" i="5" s="1"/>
  <c r="CR6" i="5"/>
  <c r="CS6" i="5" s="1"/>
  <c r="CY6" i="5"/>
  <c r="AZ25" i="5"/>
  <c r="BD25" i="5" s="1"/>
  <c r="BG25" i="5" s="1"/>
  <c r="BJ25" i="5" s="1"/>
  <c r="AY44" i="5"/>
  <c r="BC44" i="5" s="1"/>
  <c r="AY48" i="5"/>
  <c r="BC48" i="5" s="1"/>
  <c r="BN6" i="5"/>
  <c r="D47" i="4"/>
  <c r="AZ46" i="5"/>
  <c r="BD46" i="5" s="1"/>
  <c r="BG46" i="5" s="1"/>
  <c r="BJ46" i="5" s="1"/>
  <c r="BN89" i="5"/>
  <c r="B3" i="4"/>
  <c r="CI51" i="5"/>
  <c r="CI50" i="5"/>
  <c r="CI62" i="5"/>
  <c r="CI63" i="5"/>
  <c r="CI60" i="5"/>
  <c r="CI31" i="5"/>
  <c r="CI61" i="5"/>
  <c r="CI30" i="5"/>
  <c r="CI13" i="5"/>
  <c r="CI44" i="5"/>
  <c r="CI78" i="5"/>
  <c r="CI79" i="5"/>
  <c r="CI14" i="5"/>
  <c r="CI29" i="5"/>
  <c r="CI43" i="5"/>
  <c r="CI77" i="5"/>
  <c r="CI28" i="5"/>
  <c r="CI46" i="5"/>
  <c r="CI47" i="5"/>
  <c r="CI76" i="5"/>
  <c r="CJ12" i="5"/>
  <c r="CL12" i="5" s="1"/>
  <c r="CJ13" i="5"/>
  <c r="CL13" i="5" s="1"/>
  <c r="CJ28" i="5"/>
  <c r="CL28" i="5" s="1"/>
  <c r="CJ11" i="5"/>
  <c r="CL11" i="5" s="1"/>
  <c r="CJ29" i="5"/>
  <c r="CL29" i="5" s="1"/>
  <c r="AZ17" i="5"/>
  <c r="BD17" i="5" s="1"/>
  <c r="BG17" i="5" s="1"/>
  <c r="BJ17" i="5" s="1"/>
  <c r="AZ45" i="5"/>
  <c r="BD45" i="5" s="1"/>
  <c r="BG45" i="5" s="1"/>
  <c r="BJ45" i="5" s="1"/>
  <c r="AZ20" i="5"/>
  <c r="BD20" i="5" s="1"/>
  <c r="BG20" i="5" s="1"/>
  <c r="BJ20" i="5" s="1"/>
  <c r="CJ43" i="5"/>
  <c r="CL43" i="5" s="1"/>
  <c r="AZ41" i="5"/>
  <c r="BD41" i="5" s="1"/>
  <c r="BG41" i="5" s="1"/>
  <c r="BJ41" i="5" s="1"/>
  <c r="CJ78" i="5"/>
  <c r="CL78" i="5" s="1"/>
  <c r="AZ9" i="5"/>
  <c r="BD9" i="5" s="1"/>
  <c r="BG9" i="5" s="1"/>
  <c r="BJ9" i="5" s="1"/>
  <c r="AZ21" i="5"/>
  <c r="BD21" i="5" s="1"/>
  <c r="BG21" i="5" s="1"/>
  <c r="BJ21" i="5" s="1"/>
  <c r="AZ15" i="5"/>
  <c r="BD15" i="5" s="1"/>
  <c r="BG15" i="5" s="1"/>
  <c r="BJ15" i="5" s="1"/>
  <c r="CJ14" i="5"/>
  <c r="CL14" i="5" s="1"/>
  <c r="AZ28" i="5"/>
  <c r="BD28" i="5" s="1"/>
  <c r="BG28" i="5" s="1"/>
  <c r="BJ28" i="5" s="1"/>
  <c r="CJ76" i="5"/>
  <c r="CL76" i="5" s="1"/>
  <c r="CJ27" i="5"/>
  <c r="CL27" i="5" s="1"/>
  <c r="AZ42" i="5"/>
  <c r="BD42" i="5" s="1"/>
  <c r="BG42" i="5" s="1"/>
  <c r="BJ42" i="5" s="1"/>
  <c r="AY9" i="5"/>
  <c r="BC9" i="5" s="1"/>
  <c r="AZ48" i="5"/>
  <c r="BD48" i="5" s="1"/>
  <c r="BG48" i="5" s="1"/>
  <c r="BJ48" i="5" s="1"/>
  <c r="AZ26" i="5"/>
  <c r="BD26" i="5" s="1"/>
  <c r="BG26" i="5" s="1"/>
  <c r="BJ26" i="5" s="1"/>
  <c r="AY16" i="5"/>
  <c r="BC16" i="5" s="1"/>
  <c r="CJ44" i="5"/>
  <c r="CL44" i="5" s="1"/>
  <c r="AZ43" i="5"/>
  <c r="BD43" i="5" s="1"/>
  <c r="BG43" i="5" s="1"/>
  <c r="BJ43" i="5" s="1"/>
  <c r="CJ46" i="5"/>
  <c r="CL46" i="5" s="1"/>
  <c r="AZ40" i="5"/>
  <c r="BD40" i="5" s="1"/>
  <c r="BG40" i="5" s="1"/>
  <c r="BJ40" i="5" s="1"/>
  <c r="AZ14" i="5"/>
  <c r="BD14" i="5" s="1"/>
  <c r="BG14" i="5" s="1"/>
  <c r="BJ14" i="5" s="1"/>
  <c r="AZ7" i="5"/>
  <c r="BD7" i="5" s="1"/>
  <c r="BG7" i="5" s="1"/>
  <c r="BJ7" i="5" s="1"/>
  <c r="AZ38" i="5"/>
  <c r="BD38" i="5" s="1"/>
  <c r="BG38" i="5" s="1"/>
  <c r="BJ38" i="5" s="1"/>
  <c r="AZ11" i="5"/>
  <c r="BD11" i="5" s="1"/>
  <c r="BG11" i="5" s="1"/>
  <c r="BJ11" i="5" s="1"/>
  <c r="AZ36" i="5"/>
  <c r="BD36" i="5" s="1"/>
  <c r="BG36" i="5" s="1"/>
  <c r="BJ36" i="5" s="1"/>
  <c r="AZ16" i="5"/>
  <c r="BD16" i="5" s="1"/>
  <c r="BG16" i="5" s="1"/>
  <c r="BJ16" i="5" s="1"/>
  <c r="I10" i="5"/>
  <c r="AY45" i="5"/>
  <c r="BC45" i="5" s="1"/>
  <c r="AY46" i="5"/>
  <c r="BC46" i="5" s="1"/>
  <c r="AX6" i="5"/>
  <c r="AY47" i="5"/>
  <c r="BC47" i="5" s="1"/>
  <c r="AY26" i="5"/>
  <c r="BC26" i="5" s="1"/>
  <c r="I29" i="5"/>
  <c r="AC90" i="5"/>
  <c r="AG90" i="5" s="1"/>
  <c r="AY30" i="5"/>
  <c r="BC30" i="5" s="1"/>
  <c r="I15" i="5"/>
  <c r="AY37" i="5"/>
  <c r="BC37" i="5" s="1"/>
  <c r="AY42" i="5"/>
  <c r="BC42" i="5" s="1"/>
  <c r="AY8" i="5"/>
  <c r="BC8" i="5" s="1"/>
  <c r="AY27" i="5"/>
  <c r="BC27" i="5" s="1"/>
  <c r="AY15" i="5"/>
  <c r="BC15" i="5" s="1"/>
  <c r="AY49" i="5"/>
  <c r="BC49" i="5" s="1"/>
  <c r="AY21" i="5"/>
  <c r="BC21" i="5" s="1"/>
  <c r="AY40" i="5"/>
  <c r="BC40" i="5" s="1"/>
  <c r="AZ37" i="5"/>
  <c r="BD37" i="5" s="1"/>
  <c r="BG37" i="5" s="1"/>
  <c r="BJ37" i="5" s="1"/>
  <c r="AY14" i="5"/>
  <c r="BC14" i="5" s="1"/>
  <c r="I21" i="5"/>
  <c r="AZ19" i="5"/>
  <c r="BD19" i="5" s="1"/>
  <c r="BG19" i="5" s="1"/>
  <c r="BJ19" i="5" s="1"/>
  <c r="AY29" i="5"/>
  <c r="BC29" i="5" s="1"/>
  <c r="AY20" i="5"/>
  <c r="BC20" i="5" s="1"/>
  <c r="AY41" i="5"/>
  <c r="BC41" i="5" s="1"/>
  <c r="AZ8" i="5"/>
  <c r="BD8" i="5" s="1"/>
  <c r="BG8" i="5" s="1"/>
  <c r="BJ8" i="5" s="1"/>
  <c r="AD90" i="5"/>
  <c r="AH90" i="5" s="1"/>
  <c r="AK90" i="5" s="1"/>
  <c r="AN90" i="5" s="1"/>
  <c r="AY19" i="5"/>
  <c r="BC19" i="5" s="1"/>
  <c r="AY43" i="5"/>
  <c r="BC43" i="5" s="1"/>
  <c r="AZ35" i="5"/>
  <c r="BD35" i="5" s="1"/>
  <c r="BG35" i="5" s="1"/>
  <c r="BJ35" i="5" s="1"/>
  <c r="AY28" i="5"/>
  <c r="BC28" i="5" s="1"/>
  <c r="AZ29" i="5"/>
  <c r="BD29" i="5" s="1"/>
  <c r="BG29" i="5" s="1"/>
  <c r="BJ29" i="5" s="1"/>
  <c r="AZ27" i="5"/>
  <c r="BD27" i="5" s="1"/>
  <c r="BG27" i="5" s="1"/>
  <c r="BJ27" i="5" s="1"/>
  <c r="AZ31" i="5"/>
  <c r="BD31" i="5" s="1"/>
  <c r="BG31" i="5" s="1"/>
  <c r="BJ31" i="5" s="1"/>
  <c r="AZ39" i="5"/>
  <c r="BD39" i="5" s="1"/>
  <c r="BG39" i="5" s="1"/>
  <c r="BJ39" i="5" s="1"/>
  <c r="AZ33" i="5"/>
  <c r="BD33" i="5" s="1"/>
  <c r="BG33" i="5" s="1"/>
  <c r="BJ33" i="5" s="1"/>
  <c r="AZ18" i="5"/>
  <c r="BD18" i="5" s="1"/>
  <c r="BG18" i="5" s="1"/>
  <c r="BJ18" i="5" s="1"/>
  <c r="I46" i="5"/>
  <c r="AZ49" i="5"/>
  <c r="BD49" i="5" s="1"/>
  <c r="BG49" i="5" s="1"/>
  <c r="BJ49" i="5" s="1"/>
  <c r="AZ47" i="5"/>
  <c r="BD47" i="5" s="1"/>
  <c r="BG47" i="5" s="1"/>
  <c r="BJ47" i="5" s="1"/>
  <c r="AZ22" i="5"/>
  <c r="BD22" i="5" s="1"/>
  <c r="BG22" i="5" s="1"/>
  <c r="BJ22" i="5" s="1"/>
  <c r="AZ24" i="5"/>
  <c r="BD24" i="5" s="1"/>
  <c r="BG24" i="5" s="1"/>
  <c r="BJ24" i="5" s="1"/>
  <c r="AZ12" i="5"/>
  <c r="BD12" i="5" s="1"/>
  <c r="BG12" i="5" s="1"/>
  <c r="BJ12" i="5" s="1"/>
  <c r="AZ10" i="5"/>
  <c r="BD10" i="5" s="1"/>
  <c r="BG10" i="5" s="1"/>
  <c r="BJ10" i="5" s="1"/>
  <c r="AY12" i="5"/>
  <c r="BC12" i="5" s="1"/>
  <c r="I14" i="5"/>
  <c r="AY10" i="5"/>
  <c r="BC10" i="5" s="1"/>
  <c r="AY11" i="5"/>
  <c r="BC11" i="5" s="1"/>
  <c r="AY25" i="5"/>
  <c r="BC25" i="5" s="1"/>
  <c r="AY35" i="5"/>
  <c r="BC35" i="5" s="1"/>
  <c r="AY32" i="5"/>
  <c r="BC32" i="5" s="1"/>
  <c r="AY7" i="5"/>
  <c r="BC7" i="5" s="1"/>
  <c r="AY33" i="5"/>
  <c r="BC33" i="5" s="1"/>
  <c r="AY22" i="5"/>
  <c r="BC22" i="5" s="1"/>
  <c r="AY17" i="5"/>
  <c r="BC17" i="5" s="1"/>
  <c r="AY38" i="5"/>
  <c r="BC38" i="5" s="1"/>
  <c r="AY36" i="5"/>
  <c r="BC36" i="5" s="1"/>
  <c r="I36" i="5"/>
  <c r="AY31" i="5"/>
  <c r="BC31" i="5" s="1"/>
  <c r="AY13" i="5"/>
  <c r="BC13" i="5" s="1"/>
  <c r="AY18" i="5"/>
  <c r="BC18" i="5" s="1"/>
  <c r="AY24" i="5"/>
  <c r="BC24" i="5" s="1"/>
  <c r="AY34" i="5"/>
  <c r="BC34" i="5" s="1"/>
  <c r="I12" i="5"/>
  <c r="I42" i="5"/>
  <c r="I23" i="5"/>
  <c r="I41" i="5"/>
  <c r="I24" i="5"/>
  <c r="I39" i="5"/>
  <c r="I27" i="5"/>
  <c r="I34" i="5"/>
  <c r="I9" i="5"/>
  <c r="AZ32" i="5"/>
  <c r="BD32" i="5" s="1"/>
  <c r="BG32" i="5" s="1"/>
  <c r="BJ32" i="5" s="1"/>
  <c r="I43" i="5"/>
  <c r="I22" i="5"/>
  <c r="I37" i="5"/>
  <c r="I33" i="5"/>
  <c r="AZ30" i="5"/>
  <c r="BD30" i="5" s="1"/>
  <c r="BG30" i="5" s="1"/>
  <c r="BJ30" i="5" s="1"/>
  <c r="I30" i="5"/>
  <c r="I19" i="5"/>
  <c r="I20" i="5"/>
  <c r="I49" i="5"/>
  <c r="AZ34" i="5"/>
  <c r="BD34" i="5" s="1"/>
  <c r="BG34" i="5" s="1"/>
  <c r="BJ34" i="5" s="1"/>
  <c r="I13" i="5"/>
  <c r="I45" i="5"/>
  <c r="I47" i="5"/>
  <c r="I7" i="5"/>
  <c r="I28" i="5"/>
  <c r="I8" i="5"/>
  <c r="I38" i="5"/>
  <c r="I17" i="5"/>
  <c r="I11" i="5"/>
  <c r="I40" i="5"/>
  <c r="CZ6" i="5"/>
  <c r="DF7" i="5"/>
  <c r="I25" i="5"/>
  <c r="I44" i="5"/>
  <c r="I50" i="5"/>
  <c r="AD5" i="5"/>
  <c r="I35" i="5"/>
  <c r="I31" i="5"/>
  <c r="I48" i="5"/>
  <c r="I32" i="5"/>
  <c r="I16" i="5"/>
  <c r="I18" i="5"/>
  <c r="CP89" i="5"/>
  <c r="CI3" i="5" l="1"/>
  <c r="CU6" i="5"/>
  <c r="BP6" i="5" s="1"/>
  <c r="BT6" i="5" s="1"/>
  <c r="CS16" i="5"/>
  <c r="CU16" i="5" s="1"/>
  <c r="M44" i="5"/>
  <c r="F41" i="4" s="1"/>
  <c r="BF44" i="5"/>
  <c r="BI44" i="5" s="1"/>
  <c r="BA44" i="5"/>
  <c r="BF32" i="5"/>
  <c r="BI32" i="5" s="1"/>
  <c r="BA32" i="5"/>
  <c r="BF46" i="5"/>
  <c r="BI46" i="5" s="1"/>
  <c r="BA46" i="5"/>
  <c r="BA9" i="5"/>
  <c r="BF9" i="5"/>
  <c r="BI9" i="5" s="1"/>
  <c r="BA35" i="5"/>
  <c r="BF35" i="5"/>
  <c r="BI35" i="5" s="1"/>
  <c r="BF40" i="5"/>
  <c r="BI40" i="5" s="1"/>
  <c r="BA40" i="5"/>
  <c r="BF45" i="5"/>
  <c r="BI45" i="5" s="1"/>
  <c r="BA45" i="5"/>
  <c r="BF23" i="5"/>
  <c r="BI23" i="5" s="1"/>
  <c r="BA23" i="5"/>
  <c r="BF7" i="5"/>
  <c r="BI7" i="5" s="1"/>
  <c r="BA7" i="5"/>
  <c r="BF25" i="5"/>
  <c r="BI25" i="5" s="1"/>
  <c r="BA25" i="5"/>
  <c r="BF21" i="5"/>
  <c r="BI21" i="5" s="1"/>
  <c r="BA21" i="5"/>
  <c r="BF39" i="5"/>
  <c r="BI39" i="5" s="1"/>
  <c r="BA39" i="5"/>
  <c r="BF34" i="5"/>
  <c r="BI34" i="5" s="1"/>
  <c r="BA34" i="5"/>
  <c r="BF10" i="5"/>
  <c r="BI10" i="5" s="1"/>
  <c r="BA10" i="5"/>
  <c r="BF28" i="5"/>
  <c r="BI28" i="5" s="1"/>
  <c r="BA28" i="5"/>
  <c r="BF15" i="5"/>
  <c r="BI15" i="5" s="1"/>
  <c r="BA15" i="5"/>
  <c r="BF11" i="5"/>
  <c r="BI11" i="5" s="1"/>
  <c r="BA11" i="5"/>
  <c r="BF49" i="5"/>
  <c r="BI49" i="5" s="1"/>
  <c r="BA49" i="5"/>
  <c r="BA24" i="5"/>
  <c r="BF24" i="5"/>
  <c r="BI24" i="5" s="1"/>
  <c r="BF27" i="5"/>
  <c r="BI27" i="5" s="1"/>
  <c r="BA27" i="5"/>
  <c r="BF13" i="5"/>
  <c r="BI13" i="5" s="1"/>
  <c r="BA13" i="5"/>
  <c r="BF19" i="5"/>
  <c r="BI19" i="5" s="1"/>
  <c r="BA19" i="5"/>
  <c r="BF42" i="5"/>
  <c r="BI42" i="5" s="1"/>
  <c r="BA42" i="5"/>
  <c r="BF31" i="5"/>
  <c r="BI31" i="5" s="1"/>
  <c r="BA31" i="5"/>
  <c r="BA37" i="5"/>
  <c r="BF37" i="5"/>
  <c r="BI37" i="5" s="1"/>
  <c r="BF18" i="5"/>
  <c r="BI18" i="5" s="1"/>
  <c r="BA18" i="5"/>
  <c r="BF36" i="5"/>
  <c r="BI36" i="5" s="1"/>
  <c r="BA36" i="5"/>
  <c r="BF41" i="5"/>
  <c r="BI41" i="5" s="1"/>
  <c r="BA41" i="5"/>
  <c r="BF30" i="5"/>
  <c r="BI30" i="5" s="1"/>
  <c r="BA30" i="5"/>
  <c r="BF43" i="5"/>
  <c r="BI43" i="5" s="1"/>
  <c r="BA43" i="5"/>
  <c r="BF20" i="5"/>
  <c r="BI20" i="5" s="1"/>
  <c r="BA20" i="5"/>
  <c r="BF14" i="5"/>
  <c r="BI14" i="5" s="1"/>
  <c r="BA14" i="5"/>
  <c r="BA8" i="5"/>
  <c r="BF8" i="5"/>
  <c r="BI8" i="5" s="1"/>
  <c r="BF38" i="5"/>
  <c r="BI38" i="5" s="1"/>
  <c r="BA38" i="5"/>
  <c r="BF17" i="5"/>
  <c r="BI17" i="5" s="1"/>
  <c r="BA17" i="5"/>
  <c r="BF22" i="5"/>
  <c r="BI22" i="5" s="1"/>
  <c r="BA22" i="5"/>
  <c r="BF26" i="5"/>
  <c r="BI26" i="5" s="1"/>
  <c r="BA26" i="5"/>
  <c r="BF16" i="5"/>
  <c r="BI16" i="5" s="1"/>
  <c r="BA16" i="5"/>
  <c r="BF12" i="5"/>
  <c r="BI12" i="5" s="1"/>
  <c r="BA12" i="5"/>
  <c r="BF29" i="5"/>
  <c r="BI29" i="5" s="1"/>
  <c r="BA29" i="5"/>
  <c r="BF33" i="5"/>
  <c r="BI33" i="5" s="1"/>
  <c r="BA33" i="5"/>
  <c r="BF47" i="5"/>
  <c r="BI47" i="5" s="1"/>
  <c r="BA47" i="5"/>
  <c r="BF48" i="5"/>
  <c r="BI48" i="5" s="1"/>
  <c r="BA48" i="5"/>
  <c r="BB6" i="5"/>
  <c r="M48" i="5"/>
  <c r="F45" i="4" s="1"/>
  <c r="M21" i="5"/>
  <c r="F18" i="4" s="1"/>
  <c r="M25" i="5"/>
  <c r="F22" i="4" s="1"/>
  <c r="M41" i="5"/>
  <c r="F38" i="4" s="1"/>
  <c r="M16" i="5"/>
  <c r="F13" i="4" s="1"/>
  <c r="M15" i="5"/>
  <c r="F12" i="4" s="1"/>
  <c r="T35" i="5"/>
  <c r="M43" i="5"/>
  <c r="F40" i="4" s="1"/>
  <c r="M37" i="5"/>
  <c r="F34" i="4" s="1"/>
  <c r="M26" i="5"/>
  <c r="F23" i="4" s="1"/>
  <c r="M22" i="5"/>
  <c r="F19" i="4" s="1"/>
  <c r="T37" i="5"/>
  <c r="T36" i="5"/>
  <c r="T6" i="5"/>
  <c r="T27" i="5"/>
  <c r="T28" i="5"/>
  <c r="T7" i="5"/>
  <c r="T23" i="5"/>
  <c r="M18" i="5"/>
  <c r="F15" i="4" s="1"/>
  <c r="T20" i="5"/>
  <c r="T40" i="5"/>
  <c r="P36" i="5"/>
  <c r="T29" i="5"/>
  <c r="T39" i="5"/>
  <c r="M49" i="5"/>
  <c r="F46" i="4" s="1"/>
  <c r="P20" i="5"/>
  <c r="Q20" i="5" s="1"/>
  <c r="P28" i="5"/>
  <c r="M34" i="5"/>
  <c r="F31" i="4" s="1"/>
  <c r="M13" i="5"/>
  <c r="F10" i="4" s="1"/>
  <c r="M38" i="5"/>
  <c r="F35" i="4" s="1"/>
  <c r="M11" i="5"/>
  <c r="F8" i="4" s="1"/>
  <c r="T48" i="5"/>
  <c r="T19" i="5"/>
  <c r="P27" i="5"/>
  <c r="T38" i="5"/>
  <c r="P40" i="5"/>
  <c r="T9" i="5"/>
  <c r="P9" i="5"/>
  <c r="M20" i="5"/>
  <c r="F17" i="4" s="1"/>
  <c r="M7" i="5"/>
  <c r="F4" i="4" s="1"/>
  <c r="M9" i="5"/>
  <c r="F6" i="4" s="1"/>
  <c r="P29" i="5"/>
  <c r="M8" i="5"/>
  <c r="F5" i="4" s="1"/>
  <c r="P21" i="5"/>
  <c r="P8" i="5"/>
  <c r="T8" i="5"/>
  <c r="M32" i="5"/>
  <c r="F29" i="4" s="1"/>
  <c r="M10" i="5"/>
  <c r="F7" i="4" s="1"/>
  <c r="P19" i="5"/>
  <c r="T10" i="5"/>
  <c r="P10" i="5"/>
  <c r="Q10" i="5" s="1"/>
  <c r="M47" i="5"/>
  <c r="F44" i="4" s="1"/>
  <c r="M29" i="5"/>
  <c r="F26" i="4" s="1"/>
  <c r="P39" i="5"/>
  <c r="M36" i="5"/>
  <c r="F33" i="4" s="1"/>
  <c r="M42" i="5"/>
  <c r="F39" i="4" s="1"/>
  <c r="P37" i="5"/>
  <c r="T26" i="5"/>
  <c r="P26" i="5"/>
  <c r="M24" i="5"/>
  <c r="F21" i="4" s="1"/>
  <c r="P38" i="5"/>
  <c r="M46" i="5"/>
  <c r="F43" i="4" s="1"/>
  <c r="T41" i="5"/>
  <c r="P41" i="5"/>
  <c r="Q41" i="5" s="1"/>
  <c r="M27" i="5"/>
  <c r="F24" i="4" s="1"/>
  <c r="P23" i="5"/>
  <c r="T42" i="5"/>
  <c r="P42" i="5"/>
  <c r="T13" i="5"/>
  <c r="P13" i="5"/>
  <c r="Q13" i="5" s="1"/>
  <c r="P24" i="5"/>
  <c r="Q24" i="5" s="1"/>
  <c r="T24" i="5"/>
  <c r="M23" i="5"/>
  <c r="F20" i="4" s="1"/>
  <c r="M17" i="5"/>
  <c r="F14" i="4" s="1"/>
  <c r="M19" i="5"/>
  <c r="F16" i="4" s="1"/>
  <c r="M31" i="5"/>
  <c r="F28" i="4" s="1"/>
  <c r="T11" i="5"/>
  <c r="P11" i="5"/>
  <c r="M35" i="5"/>
  <c r="F32" i="4" s="1"/>
  <c r="T44" i="5"/>
  <c r="P44" i="5"/>
  <c r="Q44" i="5" s="1"/>
  <c r="T43" i="5"/>
  <c r="P43" i="5"/>
  <c r="M14" i="5"/>
  <c r="F11" i="4" s="1"/>
  <c r="T14" i="5"/>
  <c r="P14" i="5"/>
  <c r="T12" i="5"/>
  <c r="P12" i="5"/>
  <c r="Q12" i="5" s="1"/>
  <c r="T25" i="5"/>
  <c r="P25" i="5"/>
  <c r="M45" i="5"/>
  <c r="F42" i="4" s="1"/>
  <c r="M33" i="5"/>
  <c r="F30" i="4" s="1"/>
  <c r="M28" i="5"/>
  <c r="F25" i="4" s="1"/>
  <c r="T45" i="5"/>
  <c r="P45" i="5"/>
  <c r="P7" i="5"/>
  <c r="M12" i="5"/>
  <c r="F9" i="4" s="1"/>
  <c r="P30" i="5"/>
  <c r="M39" i="5"/>
  <c r="F36" i="4" s="1"/>
  <c r="M30" i="5"/>
  <c r="F27" i="4" s="1"/>
  <c r="P6" i="5"/>
  <c r="M50" i="5"/>
  <c r="F47" i="4" s="1"/>
  <c r="M40" i="5"/>
  <c r="F37" i="4" s="1"/>
  <c r="BS90" i="5"/>
  <c r="AJ90" i="5"/>
  <c r="AM90" i="5" s="1"/>
  <c r="AE90" i="5"/>
  <c r="G47" i="4"/>
  <c r="BH6" i="5"/>
  <c r="BE6" i="5"/>
  <c r="BH50" i="5"/>
  <c r="BE50" i="5"/>
  <c r="B10" i="4"/>
  <c r="B38" i="4"/>
  <c r="B41" i="4"/>
  <c r="B46" i="4"/>
  <c r="B20" i="4"/>
  <c r="B21" i="4"/>
  <c r="B22" i="4"/>
  <c r="B39" i="4"/>
  <c r="B7" i="4"/>
  <c r="B23" i="4"/>
  <c r="B17" i="4"/>
  <c r="B16" i="4"/>
  <c r="B9" i="4"/>
  <c r="B11" i="4"/>
  <c r="B14" i="4"/>
  <c r="B19" i="4"/>
  <c r="B5" i="4"/>
  <c r="B25" i="4"/>
  <c r="B8" i="4"/>
  <c r="B34" i="4"/>
  <c r="B35" i="4"/>
  <c r="B33" i="4"/>
  <c r="B12" i="4"/>
  <c r="B29" i="4"/>
  <c r="B6" i="4"/>
  <c r="B45" i="4"/>
  <c r="B4" i="4"/>
  <c r="B31" i="4"/>
  <c r="B26" i="4"/>
  <c r="B37" i="4"/>
  <c r="B30" i="4"/>
  <c r="B15" i="4"/>
  <c r="B40" i="4"/>
  <c r="B13" i="4"/>
  <c r="B28" i="4"/>
  <c r="B44" i="4"/>
  <c r="B24" i="4"/>
  <c r="B43" i="4"/>
  <c r="B27" i="4"/>
  <c r="B32" i="4"/>
  <c r="B42" i="4"/>
  <c r="B36" i="4"/>
  <c r="B18" i="4"/>
  <c r="F3" i="4"/>
  <c r="Q50" i="5"/>
  <c r="Q15" i="5"/>
  <c r="Q49" i="5"/>
  <c r="Q16" i="5"/>
  <c r="AX23" i="5"/>
  <c r="CQ89" i="5"/>
  <c r="CQ62" i="5" s="1"/>
  <c r="AX44" i="5"/>
  <c r="AP89" i="5"/>
  <c r="AO89" i="5"/>
  <c r="CS10" i="5"/>
  <c r="CU10" i="5" s="1"/>
  <c r="AX13" i="5"/>
  <c r="AX48" i="5"/>
  <c r="AX43" i="5"/>
  <c r="AX26" i="5"/>
  <c r="AX39" i="5"/>
  <c r="AX46" i="5"/>
  <c r="AX25" i="5"/>
  <c r="AX11" i="5"/>
  <c r="AX15" i="5"/>
  <c r="AA89" i="5"/>
  <c r="D3" i="4"/>
  <c r="AX9" i="5"/>
  <c r="AX42" i="5"/>
  <c r="AX28" i="5"/>
  <c r="AA6" i="5"/>
  <c r="B47" i="4"/>
  <c r="AX45" i="5"/>
  <c r="AX16" i="5"/>
  <c r="CS11" i="5"/>
  <c r="CU11" i="5" s="1"/>
  <c r="AX41" i="5"/>
  <c r="CS9" i="5"/>
  <c r="CU9" i="5" s="1"/>
  <c r="CS8" i="5"/>
  <c r="CU8" i="5" s="1"/>
  <c r="AX17" i="5"/>
  <c r="CS7" i="5"/>
  <c r="CU7" i="5" s="1"/>
  <c r="CS13" i="5"/>
  <c r="CU13" i="5" s="1"/>
  <c r="CS18" i="5"/>
  <c r="CU18" i="5" s="1"/>
  <c r="CS14" i="5"/>
  <c r="CU14" i="5" s="1"/>
  <c r="CS20" i="5"/>
  <c r="CU20" i="5" s="1"/>
  <c r="CS26" i="5"/>
  <c r="CU26" i="5" s="1"/>
  <c r="CS48" i="5"/>
  <c r="CU48" i="5" s="1"/>
  <c r="CS81" i="5"/>
  <c r="CU81" i="5" s="1"/>
  <c r="CS24" i="5"/>
  <c r="CU24" i="5" s="1"/>
  <c r="CS88" i="5"/>
  <c r="CU88" i="5" s="1"/>
  <c r="CS83" i="5"/>
  <c r="CU83" i="5" s="1"/>
  <c r="CS54" i="5"/>
  <c r="CU54" i="5" s="1"/>
  <c r="CS79" i="5"/>
  <c r="CU79" i="5" s="1"/>
  <c r="CS59" i="5"/>
  <c r="CU59" i="5" s="1"/>
  <c r="CS57" i="5"/>
  <c r="CU57" i="5" s="1"/>
  <c r="CS67" i="5"/>
  <c r="CU67" i="5" s="1"/>
  <c r="CS85" i="5"/>
  <c r="CU85" i="5" s="1"/>
  <c r="CS63" i="5"/>
  <c r="CU63" i="5" s="1"/>
  <c r="CS42" i="5"/>
  <c r="CU42" i="5" s="1"/>
  <c r="CS40" i="5"/>
  <c r="CU40" i="5" s="1"/>
  <c r="CS34" i="5"/>
  <c r="CU34" i="5" s="1"/>
  <c r="CS84" i="5"/>
  <c r="CU84" i="5" s="1"/>
  <c r="CS30" i="5"/>
  <c r="CU30" i="5" s="1"/>
  <c r="CS86" i="5"/>
  <c r="CU86" i="5" s="1"/>
  <c r="CS12" i="5"/>
  <c r="CU12" i="5" s="1"/>
  <c r="CS76" i="5"/>
  <c r="CU76" i="5" s="1"/>
  <c r="CS36" i="5"/>
  <c r="CU36" i="5" s="1"/>
  <c r="CS68" i="5"/>
  <c r="CU68" i="5" s="1"/>
  <c r="CS43" i="5"/>
  <c r="CU43" i="5" s="1"/>
  <c r="CS41" i="5"/>
  <c r="CU41" i="5" s="1"/>
  <c r="CS46" i="5"/>
  <c r="CU46" i="5" s="1"/>
  <c r="CS35" i="5"/>
  <c r="CU35" i="5" s="1"/>
  <c r="CS72" i="5"/>
  <c r="CU72" i="5" s="1"/>
  <c r="CS37" i="5"/>
  <c r="CU37" i="5" s="1"/>
  <c r="CS49" i="5"/>
  <c r="CU49" i="5" s="1"/>
  <c r="CS39" i="5"/>
  <c r="CU39" i="5" s="1"/>
  <c r="CS52" i="5"/>
  <c r="CU52" i="5" s="1"/>
  <c r="CS21" i="5"/>
  <c r="CU21" i="5" s="1"/>
  <c r="CS27" i="5"/>
  <c r="CU27" i="5" s="1"/>
  <c r="CS25" i="5"/>
  <c r="CU25" i="5" s="1"/>
  <c r="CS87" i="5"/>
  <c r="CU87" i="5" s="1"/>
  <c r="CS61" i="5"/>
  <c r="CU61" i="5" s="1"/>
  <c r="CS60" i="5"/>
  <c r="CU60" i="5" s="1"/>
  <c r="CS80" i="5"/>
  <c r="CU80" i="5" s="1"/>
  <c r="CS66" i="5"/>
  <c r="CU66" i="5" s="1"/>
  <c r="CS64" i="5"/>
  <c r="CU64" i="5" s="1"/>
  <c r="CS78" i="5"/>
  <c r="CU78" i="5" s="1"/>
  <c r="CS62" i="5"/>
  <c r="CU62" i="5" s="1"/>
  <c r="CS55" i="5"/>
  <c r="CU55" i="5" s="1"/>
  <c r="CS77" i="5"/>
  <c r="CU77" i="5" s="1"/>
  <c r="CS58" i="5"/>
  <c r="CU58" i="5" s="1"/>
  <c r="CS82" i="5"/>
  <c r="CU82" i="5" s="1"/>
  <c r="CS71" i="5"/>
  <c r="CU71" i="5" s="1"/>
  <c r="CS70" i="5"/>
  <c r="CU70" i="5" s="1"/>
  <c r="CS50" i="5"/>
  <c r="CU50" i="5" s="1"/>
  <c r="CS47" i="5"/>
  <c r="CU47" i="5" s="1"/>
  <c r="CS29" i="5"/>
  <c r="CU29" i="5" s="1"/>
  <c r="CS44" i="5"/>
  <c r="CU44" i="5" s="1"/>
  <c r="CS38" i="5"/>
  <c r="CU38" i="5" s="1"/>
  <c r="CS51" i="5"/>
  <c r="CU51" i="5" s="1"/>
  <c r="CS45" i="5"/>
  <c r="CU45" i="5" s="1"/>
  <c r="CS65" i="5"/>
  <c r="CU65" i="5" s="1"/>
  <c r="CS69" i="5"/>
  <c r="CU69" i="5" s="1"/>
  <c r="CS74" i="5"/>
  <c r="CU74" i="5" s="1"/>
  <c r="CS32" i="5"/>
  <c r="CU32" i="5" s="1"/>
  <c r="CS53" i="5"/>
  <c r="CU53" i="5" s="1"/>
  <c r="CS33" i="5"/>
  <c r="CU33" i="5" s="1"/>
  <c r="CS31" i="5"/>
  <c r="CU31" i="5" s="1"/>
  <c r="CS28" i="5"/>
  <c r="CU28" i="5" s="1"/>
  <c r="CS89" i="5"/>
  <c r="CU89" i="5" s="1"/>
  <c r="CS22" i="5"/>
  <c r="CU22" i="5" s="1"/>
  <c r="CS56" i="5"/>
  <c r="CU56" i="5" s="1"/>
  <c r="CS23" i="5"/>
  <c r="CU23" i="5" s="1"/>
  <c r="CS19" i="5"/>
  <c r="CU19" i="5" s="1"/>
  <c r="CS17" i="5"/>
  <c r="CU17" i="5" s="1"/>
  <c r="CS15" i="5"/>
  <c r="CU15" i="5" s="1"/>
  <c r="CS75" i="5"/>
  <c r="CU75" i="5" s="1"/>
  <c r="CS73" i="5"/>
  <c r="CU73" i="5" s="1"/>
  <c r="AX20" i="5"/>
  <c r="AX7" i="5"/>
  <c r="AX14" i="5"/>
  <c r="AX40" i="5"/>
  <c r="AX27" i="5"/>
  <c r="AX21" i="5"/>
  <c r="AX49" i="5"/>
  <c r="AX29" i="5"/>
  <c r="AX36" i="5"/>
  <c r="AX38" i="5"/>
  <c r="AX47" i="5"/>
  <c r="AX24" i="5"/>
  <c r="AX8" i="5"/>
  <c r="AX19" i="5"/>
  <c r="AX30" i="5"/>
  <c r="AX35" i="5"/>
  <c r="AX37" i="5"/>
  <c r="AB89" i="5"/>
  <c r="AX34" i="5"/>
  <c r="AX18" i="5"/>
  <c r="AX10" i="5"/>
  <c r="AX32" i="5"/>
  <c r="AX31" i="5"/>
  <c r="AX12" i="5"/>
  <c r="AX22" i="5"/>
  <c r="AX33" i="5"/>
  <c r="AQ6" i="5"/>
  <c r="AB6" i="5"/>
  <c r="BB15" i="5" l="1"/>
  <c r="G12" i="4" s="1"/>
  <c r="DA6" i="5"/>
  <c r="BQ6" i="5" s="1"/>
  <c r="BU6" i="5" s="1"/>
  <c r="BY6" i="5" s="1"/>
  <c r="CC6" i="5" s="1"/>
  <c r="DA7" i="5"/>
  <c r="BQ7" i="5" s="1"/>
  <c r="BU7" i="5" s="1"/>
  <c r="BY7" i="5" s="1"/>
  <c r="CC7" i="5" s="1"/>
  <c r="BP7" i="5"/>
  <c r="BT7" i="5" s="1"/>
  <c r="DA8" i="5"/>
  <c r="BQ8" i="5" s="1"/>
  <c r="BU8" i="5" s="1"/>
  <c r="BY8" i="5" s="1"/>
  <c r="CC8" i="5" s="1"/>
  <c r="BP8" i="5"/>
  <c r="BT8" i="5" s="1"/>
  <c r="DA9" i="5"/>
  <c r="BQ9" i="5" s="1"/>
  <c r="BU9" i="5" s="1"/>
  <c r="BY9" i="5" s="1"/>
  <c r="CC9" i="5" s="1"/>
  <c r="BP9" i="5"/>
  <c r="BT9" i="5" s="1"/>
  <c r="DA58" i="5"/>
  <c r="BQ58" i="5" s="1"/>
  <c r="BU58" i="5" s="1"/>
  <c r="BY58" i="5" s="1"/>
  <c r="CC58" i="5" s="1"/>
  <c r="BP58" i="5"/>
  <c r="BT58" i="5" s="1"/>
  <c r="DA42" i="5"/>
  <c r="BQ42" i="5" s="1"/>
  <c r="BU42" i="5" s="1"/>
  <c r="BY42" i="5" s="1"/>
  <c r="CC42" i="5" s="1"/>
  <c r="BP42" i="5"/>
  <c r="BT42" i="5" s="1"/>
  <c r="DA32" i="5"/>
  <c r="BQ32" i="5" s="1"/>
  <c r="BU32" i="5" s="1"/>
  <c r="BY32" i="5" s="1"/>
  <c r="CC32" i="5" s="1"/>
  <c r="BP32" i="5"/>
  <c r="BT32" i="5" s="1"/>
  <c r="DA50" i="5"/>
  <c r="BQ50" i="5" s="1"/>
  <c r="BU50" i="5" s="1"/>
  <c r="BY50" i="5" s="1"/>
  <c r="CC50" i="5" s="1"/>
  <c r="BP50" i="5"/>
  <c r="BT50" i="5" s="1"/>
  <c r="DA86" i="5"/>
  <c r="BQ86" i="5" s="1"/>
  <c r="BU86" i="5" s="1"/>
  <c r="BY86" i="5" s="1"/>
  <c r="CC86" i="5" s="1"/>
  <c r="BP86" i="5"/>
  <c r="BT86" i="5" s="1"/>
  <c r="DA70" i="5"/>
  <c r="BQ70" i="5" s="1"/>
  <c r="BU70" i="5" s="1"/>
  <c r="BY70" i="5" s="1"/>
  <c r="CC70" i="5" s="1"/>
  <c r="BP70" i="5"/>
  <c r="BT70" i="5" s="1"/>
  <c r="DA48" i="5"/>
  <c r="BQ48" i="5" s="1"/>
  <c r="BU48" i="5" s="1"/>
  <c r="BY48" i="5" s="1"/>
  <c r="CC48" i="5" s="1"/>
  <c r="BP48" i="5"/>
  <c r="BT48" i="5" s="1"/>
  <c r="DA28" i="5"/>
  <c r="BQ28" i="5" s="1"/>
  <c r="BU28" i="5" s="1"/>
  <c r="BY28" i="5" s="1"/>
  <c r="CC28" i="5" s="1"/>
  <c r="BP28" i="5"/>
  <c r="BT28" i="5" s="1"/>
  <c r="DA71" i="5"/>
  <c r="BQ71" i="5" s="1"/>
  <c r="BU71" i="5" s="1"/>
  <c r="BY71" i="5" s="1"/>
  <c r="CC71" i="5" s="1"/>
  <c r="BP71" i="5"/>
  <c r="BT71" i="5" s="1"/>
  <c r="DA52" i="5"/>
  <c r="BQ52" i="5" s="1"/>
  <c r="BU52" i="5" s="1"/>
  <c r="BY52" i="5" s="1"/>
  <c r="CC52" i="5" s="1"/>
  <c r="BP52" i="5"/>
  <c r="BT52" i="5" s="1"/>
  <c r="DA84" i="5"/>
  <c r="BQ84" i="5" s="1"/>
  <c r="BU84" i="5" s="1"/>
  <c r="BY84" i="5" s="1"/>
  <c r="CC84" i="5" s="1"/>
  <c r="BP84" i="5"/>
  <c r="BT84" i="5" s="1"/>
  <c r="DA26" i="5"/>
  <c r="BQ26" i="5" s="1"/>
  <c r="BU26" i="5" s="1"/>
  <c r="BY26" i="5" s="1"/>
  <c r="CC26" i="5" s="1"/>
  <c r="BP26" i="5"/>
  <c r="BT26" i="5" s="1"/>
  <c r="DA49" i="5"/>
  <c r="BQ49" i="5" s="1"/>
  <c r="BU49" i="5" s="1"/>
  <c r="BY49" i="5" s="1"/>
  <c r="CC49" i="5" s="1"/>
  <c r="BP49" i="5"/>
  <c r="BT49" i="5" s="1"/>
  <c r="DA37" i="5"/>
  <c r="BQ37" i="5" s="1"/>
  <c r="BU37" i="5" s="1"/>
  <c r="BY37" i="5" s="1"/>
  <c r="CC37" i="5" s="1"/>
  <c r="BP37" i="5"/>
  <c r="BT37" i="5" s="1"/>
  <c r="DA22" i="5"/>
  <c r="BQ22" i="5" s="1"/>
  <c r="BU22" i="5" s="1"/>
  <c r="BY22" i="5" s="1"/>
  <c r="CC22" i="5" s="1"/>
  <c r="BP22" i="5"/>
  <c r="BT22" i="5" s="1"/>
  <c r="DA27" i="5"/>
  <c r="BQ27" i="5" s="1"/>
  <c r="BU27" i="5" s="1"/>
  <c r="BY27" i="5" s="1"/>
  <c r="CC27" i="5" s="1"/>
  <c r="BP27" i="5"/>
  <c r="BT27" i="5" s="1"/>
  <c r="DA81" i="5"/>
  <c r="BQ81" i="5" s="1"/>
  <c r="BU81" i="5" s="1"/>
  <c r="BY81" i="5" s="1"/>
  <c r="CC81" i="5" s="1"/>
  <c r="BP81" i="5"/>
  <c r="BT81" i="5" s="1"/>
  <c r="DA89" i="5"/>
  <c r="BQ89" i="5" s="1"/>
  <c r="BU89" i="5" s="1"/>
  <c r="BY89" i="5" s="1"/>
  <c r="CC89" i="5" s="1"/>
  <c r="BP89" i="5"/>
  <c r="BT89" i="5" s="1"/>
  <c r="DA21" i="5"/>
  <c r="BQ21" i="5" s="1"/>
  <c r="BU21" i="5" s="1"/>
  <c r="BY21" i="5" s="1"/>
  <c r="CC21" i="5" s="1"/>
  <c r="BP21" i="5"/>
  <c r="BT21" i="5" s="1"/>
  <c r="DA30" i="5"/>
  <c r="BQ30" i="5" s="1"/>
  <c r="BU30" i="5" s="1"/>
  <c r="BY30" i="5" s="1"/>
  <c r="CC30" i="5" s="1"/>
  <c r="BP30" i="5"/>
  <c r="BT30" i="5" s="1"/>
  <c r="DA31" i="5"/>
  <c r="BQ31" i="5" s="1"/>
  <c r="BU31" i="5" s="1"/>
  <c r="BY31" i="5" s="1"/>
  <c r="CC31" i="5" s="1"/>
  <c r="BP31" i="5"/>
  <c r="BT31" i="5" s="1"/>
  <c r="DA82" i="5"/>
  <c r="BQ82" i="5" s="1"/>
  <c r="BU82" i="5" s="1"/>
  <c r="BY82" i="5" s="1"/>
  <c r="CC82" i="5" s="1"/>
  <c r="BP82" i="5"/>
  <c r="BT82" i="5" s="1"/>
  <c r="DA39" i="5"/>
  <c r="BQ39" i="5" s="1"/>
  <c r="BU39" i="5" s="1"/>
  <c r="BY39" i="5" s="1"/>
  <c r="CC39" i="5" s="1"/>
  <c r="BP39" i="5"/>
  <c r="BT39" i="5" s="1"/>
  <c r="DA34" i="5"/>
  <c r="BQ34" i="5" s="1"/>
  <c r="BU34" i="5" s="1"/>
  <c r="BY34" i="5" s="1"/>
  <c r="CC34" i="5" s="1"/>
  <c r="BP34" i="5"/>
  <c r="BT34" i="5" s="1"/>
  <c r="DA20" i="5"/>
  <c r="BQ20" i="5" s="1"/>
  <c r="BU20" i="5" s="1"/>
  <c r="BY20" i="5" s="1"/>
  <c r="CC20" i="5" s="1"/>
  <c r="BP20" i="5"/>
  <c r="BT20" i="5" s="1"/>
  <c r="DA10" i="5"/>
  <c r="BQ10" i="5" s="1"/>
  <c r="BU10" i="5" s="1"/>
  <c r="BY10" i="5" s="1"/>
  <c r="CC10" i="5" s="1"/>
  <c r="BP10" i="5"/>
  <c r="BT10" i="5" s="1"/>
  <c r="DA14" i="5"/>
  <c r="BQ14" i="5" s="1"/>
  <c r="BU14" i="5" s="1"/>
  <c r="BY14" i="5" s="1"/>
  <c r="CC14" i="5" s="1"/>
  <c r="BP14" i="5"/>
  <c r="BT14" i="5" s="1"/>
  <c r="DA72" i="5"/>
  <c r="BQ72" i="5" s="1"/>
  <c r="BU72" i="5" s="1"/>
  <c r="BY72" i="5" s="1"/>
  <c r="CC72" i="5" s="1"/>
  <c r="BP72" i="5"/>
  <c r="BT72" i="5" s="1"/>
  <c r="DA13" i="5"/>
  <c r="BQ13" i="5" s="1"/>
  <c r="BU13" i="5" s="1"/>
  <c r="BY13" i="5" s="1"/>
  <c r="CC13" i="5" s="1"/>
  <c r="BP13" i="5"/>
  <c r="BT13" i="5" s="1"/>
  <c r="DA67" i="5"/>
  <c r="BQ67" i="5" s="1"/>
  <c r="BU67" i="5" s="1"/>
  <c r="BY67" i="5" s="1"/>
  <c r="CC67" i="5" s="1"/>
  <c r="BP67" i="5"/>
  <c r="BT67" i="5" s="1"/>
  <c r="DA73" i="5"/>
  <c r="BQ73" i="5" s="1"/>
  <c r="BU73" i="5" s="1"/>
  <c r="BY73" i="5" s="1"/>
  <c r="CC73" i="5" s="1"/>
  <c r="BP73" i="5"/>
  <c r="BT73" i="5" s="1"/>
  <c r="DA65" i="5"/>
  <c r="BQ65" i="5" s="1"/>
  <c r="BU65" i="5" s="1"/>
  <c r="BY65" i="5" s="1"/>
  <c r="CC65" i="5" s="1"/>
  <c r="BP65" i="5"/>
  <c r="BT65" i="5" s="1"/>
  <c r="DA64" i="5"/>
  <c r="BQ64" i="5" s="1"/>
  <c r="BU64" i="5" s="1"/>
  <c r="BY64" i="5" s="1"/>
  <c r="CC64" i="5" s="1"/>
  <c r="BP64" i="5"/>
  <c r="BT64" i="5" s="1"/>
  <c r="DA41" i="5"/>
  <c r="BQ41" i="5" s="1"/>
  <c r="BU41" i="5" s="1"/>
  <c r="BY41" i="5" s="1"/>
  <c r="CC41" i="5" s="1"/>
  <c r="BP41" i="5"/>
  <c r="BT41" i="5" s="1"/>
  <c r="DA57" i="5"/>
  <c r="BQ57" i="5" s="1"/>
  <c r="BU57" i="5" s="1"/>
  <c r="BY57" i="5" s="1"/>
  <c r="CC57" i="5" s="1"/>
  <c r="BP57" i="5"/>
  <c r="BT57" i="5" s="1"/>
  <c r="DA33" i="5"/>
  <c r="BQ33" i="5" s="1"/>
  <c r="BU33" i="5" s="1"/>
  <c r="BY33" i="5" s="1"/>
  <c r="CC33" i="5" s="1"/>
  <c r="BP33" i="5"/>
  <c r="BT33" i="5" s="1"/>
  <c r="DA55" i="5"/>
  <c r="BQ55" i="5" s="1"/>
  <c r="BU55" i="5" s="1"/>
  <c r="BY55" i="5" s="1"/>
  <c r="CC55" i="5" s="1"/>
  <c r="BP55" i="5"/>
  <c r="BT55" i="5" s="1"/>
  <c r="DA85" i="5"/>
  <c r="BQ85" i="5" s="1"/>
  <c r="BU85" i="5" s="1"/>
  <c r="BY85" i="5" s="1"/>
  <c r="CC85" i="5" s="1"/>
  <c r="BP85" i="5"/>
  <c r="BT85" i="5" s="1"/>
  <c r="DA75" i="5"/>
  <c r="BQ75" i="5" s="1"/>
  <c r="BU75" i="5" s="1"/>
  <c r="BY75" i="5" s="1"/>
  <c r="CC75" i="5" s="1"/>
  <c r="BP75" i="5"/>
  <c r="BT75" i="5" s="1"/>
  <c r="DA59" i="5"/>
  <c r="BQ59" i="5" s="1"/>
  <c r="BU59" i="5" s="1"/>
  <c r="BY59" i="5" s="1"/>
  <c r="CC59" i="5" s="1"/>
  <c r="BP59" i="5"/>
  <c r="BT59" i="5" s="1"/>
  <c r="DA80" i="5"/>
  <c r="BQ80" i="5" s="1"/>
  <c r="BU80" i="5" s="1"/>
  <c r="BY80" i="5" s="1"/>
  <c r="CC80" i="5" s="1"/>
  <c r="BP80" i="5"/>
  <c r="BT80" i="5" s="1"/>
  <c r="DA16" i="5"/>
  <c r="BQ16" i="5" s="1"/>
  <c r="BU16" i="5" s="1"/>
  <c r="BY16" i="5" s="1"/>
  <c r="CC16" i="5" s="1"/>
  <c r="BP16" i="5"/>
  <c r="BT16" i="5" s="1"/>
  <c r="DA79" i="5"/>
  <c r="BQ79" i="5" s="1"/>
  <c r="BU79" i="5" s="1"/>
  <c r="BY79" i="5" s="1"/>
  <c r="CC79" i="5" s="1"/>
  <c r="BP79" i="5"/>
  <c r="BT79" i="5" s="1"/>
  <c r="DA53" i="5"/>
  <c r="BQ53" i="5" s="1"/>
  <c r="BU53" i="5" s="1"/>
  <c r="BY53" i="5" s="1"/>
  <c r="CC53" i="5" s="1"/>
  <c r="BP53" i="5"/>
  <c r="BT53" i="5" s="1"/>
  <c r="DA62" i="5"/>
  <c r="BQ62" i="5" s="1"/>
  <c r="BU62" i="5" s="1"/>
  <c r="BY62" i="5" s="1"/>
  <c r="CC62" i="5" s="1"/>
  <c r="BP62" i="5"/>
  <c r="BT62" i="5" s="1"/>
  <c r="DA69" i="5"/>
  <c r="BQ69" i="5" s="1"/>
  <c r="BU69" i="5" s="1"/>
  <c r="BY69" i="5" s="1"/>
  <c r="CC69" i="5" s="1"/>
  <c r="BP69" i="5"/>
  <c r="BT69" i="5" s="1"/>
  <c r="DA45" i="5"/>
  <c r="BQ45" i="5" s="1"/>
  <c r="BU45" i="5" s="1"/>
  <c r="BY45" i="5" s="1"/>
  <c r="CC45" i="5" s="1"/>
  <c r="BP45" i="5"/>
  <c r="BT45" i="5" s="1"/>
  <c r="DA43" i="5"/>
  <c r="BQ43" i="5" s="1"/>
  <c r="BU43" i="5" s="1"/>
  <c r="BY43" i="5" s="1"/>
  <c r="CC43" i="5" s="1"/>
  <c r="BP43" i="5"/>
  <c r="BT43" i="5" s="1"/>
  <c r="DA51" i="5"/>
  <c r="BQ51" i="5" s="1"/>
  <c r="BU51" i="5" s="1"/>
  <c r="BY51" i="5" s="1"/>
  <c r="CC51" i="5" s="1"/>
  <c r="BP51" i="5"/>
  <c r="BT51" i="5" s="1"/>
  <c r="DA17" i="5"/>
  <c r="BQ17" i="5" s="1"/>
  <c r="BU17" i="5" s="1"/>
  <c r="BY17" i="5" s="1"/>
  <c r="CC17" i="5" s="1"/>
  <c r="BP17" i="5"/>
  <c r="BT17" i="5" s="1"/>
  <c r="DA38" i="5"/>
  <c r="BQ38" i="5" s="1"/>
  <c r="BU38" i="5" s="1"/>
  <c r="BY38" i="5" s="1"/>
  <c r="CC38" i="5" s="1"/>
  <c r="BP38" i="5"/>
  <c r="BT38" i="5" s="1"/>
  <c r="DA60" i="5"/>
  <c r="BQ60" i="5" s="1"/>
  <c r="BU60" i="5" s="1"/>
  <c r="BY60" i="5" s="1"/>
  <c r="CC60" i="5" s="1"/>
  <c r="BP60" i="5"/>
  <c r="BT60" i="5" s="1"/>
  <c r="DA68" i="5"/>
  <c r="BQ68" i="5" s="1"/>
  <c r="BU68" i="5" s="1"/>
  <c r="BY68" i="5" s="1"/>
  <c r="CC68" i="5" s="1"/>
  <c r="BP68" i="5"/>
  <c r="BT68" i="5" s="1"/>
  <c r="DA54" i="5"/>
  <c r="BQ54" i="5" s="1"/>
  <c r="BU54" i="5" s="1"/>
  <c r="BY54" i="5" s="1"/>
  <c r="CC54" i="5" s="1"/>
  <c r="BP54" i="5"/>
  <c r="BT54" i="5" s="1"/>
  <c r="DA40" i="5"/>
  <c r="BQ40" i="5" s="1"/>
  <c r="BU40" i="5" s="1"/>
  <c r="BY40" i="5" s="1"/>
  <c r="CC40" i="5" s="1"/>
  <c r="BP40" i="5"/>
  <c r="BT40" i="5" s="1"/>
  <c r="DA77" i="5"/>
  <c r="BQ77" i="5" s="1"/>
  <c r="BU77" i="5" s="1"/>
  <c r="BY77" i="5" s="1"/>
  <c r="CC77" i="5" s="1"/>
  <c r="BP77" i="5"/>
  <c r="BT77" i="5" s="1"/>
  <c r="DA74" i="5"/>
  <c r="BQ74" i="5" s="1"/>
  <c r="BU74" i="5" s="1"/>
  <c r="BY74" i="5" s="1"/>
  <c r="CC74" i="5" s="1"/>
  <c r="BP74" i="5"/>
  <c r="BT74" i="5" s="1"/>
  <c r="DA78" i="5"/>
  <c r="BQ78" i="5" s="1"/>
  <c r="BU78" i="5" s="1"/>
  <c r="BY78" i="5" s="1"/>
  <c r="CC78" i="5" s="1"/>
  <c r="BP78" i="5"/>
  <c r="BT78" i="5" s="1"/>
  <c r="DA66" i="5"/>
  <c r="BQ66" i="5" s="1"/>
  <c r="BU66" i="5" s="1"/>
  <c r="BY66" i="5" s="1"/>
  <c r="CC66" i="5" s="1"/>
  <c r="BP66" i="5"/>
  <c r="BT66" i="5" s="1"/>
  <c r="DA15" i="5"/>
  <c r="BQ15" i="5" s="1"/>
  <c r="BU15" i="5" s="1"/>
  <c r="BY15" i="5" s="1"/>
  <c r="CC15" i="5" s="1"/>
  <c r="BP15" i="5"/>
  <c r="BT15" i="5" s="1"/>
  <c r="DA19" i="5"/>
  <c r="BQ19" i="5" s="1"/>
  <c r="BU19" i="5" s="1"/>
  <c r="BY19" i="5" s="1"/>
  <c r="CC19" i="5" s="1"/>
  <c r="BP19" i="5"/>
  <c r="BT19" i="5" s="1"/>
  <c r="DA44" i="5"/>
  <c r="BQ44" i="5" s="1"/>
  <c r="BU44" i="5" s="1"/>
  <c r="BY44" i="5" s="1"/>
  <c r="CC44" i="5" s="1"/>
  <c r="BP44" i="5"/>
  <c r="BT44" i="5" s="1"/>
  <c r="DA61" i="5"/>
  <c r="BQ61" i="5" s="1"/>
  <c r="BU61" i="5" s="1"/>
  <c r="BY61" i="5" s="1"/>
  <c r="CC61" i="5" s="1"/>
  <c r="BP61" i="5"/>
  <c r="BT61" i="5" s="1"/>
  <c r="DA36" i="5"/>
  <c r="BQ36" i="5" s="1"/>
  <c r="BU36" i="5" s="1"/>
  <c r="BY36" i="5" s="1"/>
  <c r="CC36" i="5" s="1"/>
  <c r="BP36" i="5"/>
  <c r="BT36" i="5" s="1"/>
  <c r="DA83" i="5"/>
  <c r="BQ83" i="5" s="1"/>
  <c r="BU83" i="5" s="1"/>
  <c r="BY83" i="5" s="1"/>
  <c r="CC83" i="5" s="1"/>
  <c r="BP83" i="5"/>
  <c r="BT83" i="5" s="1"/>
  <c r="DA18" i="5"/>
  <c r="BQ18" i="5" s="1"/>
  <c r="BU18" i="5" s="1"/>
  <c r="BY18" i="5" s="1"/>
  <c r="CC18" i="5" s="1"/>
  <c r="BP18" i="5"/>
  <c r="BT18" i="5" s="1"/>
  <c r="DA63" i="5"/>
  <c r="BQ63" i="5" s="1"/>
  <c r="BU63" i="5" s="1"/>
  <c r="BY63" i="5" s="1"/>
  <c r="CC63" i="5" s="1"/>
  <c r="BP63" i="5"/>
  <c r="BT63" i="5" s="1"/>
  <c r="DA35" i="5"/>
  <c r="BQ35" i="5" s="1"/>
  <c r="BU35" i="5" s="1"/>
  <c r="BY35" i="5" s="1"/>
  <c r="CC35" i="5" s="1"/>
  <c r="BP35" i="5"/>
  <c r="BT35" i="5" s="1"/>
  <c r="DA46" i="5"/>
  <c r="BQ46" i="5" s="1"/>
  <c r="BU46" i="5" s="1"/>
  <c r="BY46" i="5" s="1"/>
  <c r="CC46" i="5" s="1"/>
  <c r="BP46" i="5"/>
  <c r="BT46" i="5" s="1"/>
  <c r="DA23" i="5"/>
  <c r="BQ23" i="5" s="1"/>
  <c r="BU23" i="5" s="1"/>
  <c r="BY23" i="5" s="1"/>
  <c r="CC23" i="5" s="1"/>
  <c r="BP23" i="5"/>
  <c r="BT23" i="5" s="1"/>
  <c r="DA29" i="5"/>
  <c r="BQ29" i="5" s="1"/>
  <c r="BU29" i="5" s="1"/>
  <c r="BY29" i="5" s="1"/>
  <c r="CC29" i="5" s="1"/>
  <c r="BP29" i="5"/>
  <c r="BT29" i="5" s="1"/>
  <c r="DA87" i="5"/>
  <c r="BQ87" i="5" s="1"/>
  <c r="BU87" i="5" s="1"/>
  <c r="BY87" i="5" s="1"/>
  <c r="CC87" i="5" s="1"/>
  <c r="BP87" i="5"/>
  <c r="BT87" i="5" s="1"/>
  <c r="DA76" i="5"/>
  <c r="BQ76" i="5" s="1"/>
  <c r="BU76" i="5" s="1"/>
  <c r="BY76" i="5" s="1"/>
  <c r="CC76" i="5" s="1"/>
  <c r="BP76" i="5"/>
  <c r="BT76" i="5" s="1"/>
  <c r="DA88" i="5"/>
  <c r="BQ88" i="5" s="1"/>
  <c r="BU88" i="5" s="1"/>
  <c r="BY88" i="5" s="1"/>
  <c r="CC88" i="5" s="1"/>
  <c r="BP88" i="5"/>
  <c r="BT88" i="5" s="1"/>
  <c r="DA11" i="5"/>
  <c r="BQ11" i="5" s="1"/>
  <c r="BU11" i="5" s="1"/>
  <c r="BY11" i="5" s="1"/>
  <c r="CC11" i="5" s="1"/>
  <c r="BP11" i="5"/>
  <c r="BT11" i="5" s="1"/>
  <c r="DA56" i="5"/>
  <c r="BQ56" i="5" s="1"/>
  <c r="BU56" i="5" s="1"/>
  <c r="BY56" i="5" s="1"/>
  <c r="CC56" i="5" s="1"/>
  <c r="BP56" i="5"/>
  <c r="BT56" i="5" s="1"/>
  <c r="DA47" i="5"/>
  <c r="BQ47" i="5" s="1"/>
  <c r="BU47" i="5" s="1"/>
  <c r="BY47" i="5" s="1"/>
  <c r="CC47" i="5" s="1"/>
  <c r="BP47" i="5"/>
  <c r="BT47" i="5" s="1"/>
  <c r="DA25" i="5"/>
  <c r="BQ25" i="5" s="1"/>
  <c r="BU25" i="5" s="1"/>
  <c r="BY25" i="5" s="1"/>
  <c r="CC25" i="5" s="1"/>
  <c r="BP25" i="5"/>
  <c r="BT25" i="5" s="1"/>
  <c r="DA12" i="5"/>
  <c r="BQ12" i="5" s="1"/>
  <c r="BU12" i="5" s="1"/>
  <c r="BY12" i="5" s="1"/>
  <c r="CC12" i="5" s="1"/>
  <c r="BP12" i="5"/>
  <c r="BT12" i="5" s="1"/>
  <c r="DA24" i="5"/>
  <c r="BQ24" i="5" s="1"/>
  <c r="BU24" i="5" s="1"/>
  <c r="BY24" i="5" s="1"/>
  <c r="CC24" i="5" s="1"/>
  <c r="BP24" i="5"/>
  <c r="BT24" i="5" s="1"/>
  <c r="BB19" i="5"/>
  <c r="G16" i="4" s="1"/>
  <c r="BB40" i="5"/>
  <c r="G37" i="4" s="1"/>
  <c r="BB43" i="5"/>
  <c r="BB16" i="5"/>
  <c r="G13" i="4" s="1"/>
  <c r="BB10" i="5"/>
  <c r="BB29" i="5"/>
  <c r="G26" i="4" s="1"/>
  <c r="BB14" i="5"/>
  <c r="G11" i="4" s="1"/>
  <c r="BB23" i="5"/>
  <c r="G20" i="4" s="1"/>
  <c r="BB12" i="5"/>
  <c r="BB20" i="5"/>
  <c r="BB42" i="5"/>
  <c r="G39" i="4" s="1"/>
  <c r="BB28" i="5"/>
  <c r="G25" i="4" s="1"/>
  <c r="BB45" i="5"/>
  <c r="BB26" i="5"/>
  <c r="BB30" i="5"/>
  <c r="G27" i="4" s="1"/>
  <c r="BB13" i="5"/>
  <c r="G10" i="4" s="1"/>
  <c r="BB34" i="5"/>
  <c r="G31" i="4" s="1"/>
  <c r="BB22" i="5"/>
  <c r="G19" i="4" s="1"/>
  <c r="BB41" i="5"/>
  <c r="G38" i="4" s="1"/>
  <c r="BB27" i="5"/>
  <c r="G24" i="4" s="1"/>
  <c r="BB39" i="5"/>
  <c r="BB9" i="5"/>
  <c r="G6" i="4" s="1"/>
  <c r="BB31" i="5"/>
  <c r="BB48" i="5"/>
  <c r="G45" i="4" s="1"/>
  <c r="BB17" i="5"/>
  <c r="BB36" i="5"/>
  <c r="BB21" i="5"/>
  <c r="G18" i="4" s="1"/>
  <c r="BB46" i="5"/>
  <c r="G43" i="4" s="1"/>
  <c r="BB24" i="5"/>
  <c r="G21" i="4" s="1"/>
  <c r="BB47" i="5"/>
  <c r="G44" i="4" s="1"/>
  <c r="BB38" i="5"/>
  <c r="G35" i="4" s="1"/>
  <c r="BB18" i="5"/>
  <c r="G15" i="4" s="1"/>
  <c r="BB49" i="5"/>
  <c r="G46" i="4" s="1"/>
  <c r="BB25" i="5"/>
  <c r="G22" i="4" s="1"/>
  <c r="BB32" i="5"/>
  <c r="G29" i="4" s="1"/>
  <c r="BX6" i="5"/>
  <c r="CB6" i="5" s="1"/>
  <c r="BB33" i="5"/>
  <c r="G30" i="4" s="1"/>
  <c r="BB11" i="5"/>
  <c r="G8" i="4" s="1"/>
  <c r="BB7" i="5"/>
  <c r="G4" i="4" s="1"/>
  <c r="BB44" i="5"/>
  <c r="G41" i="4" s="1"/>
  <c r="BB35" i="5"/>
  <c r="G32" i="4" s="1"/>
  <c r="BB8" i="5"/>
  <c r="G5" i="4" s="1"/>
  <c r="BB37" i="5"/>
  <c r="T30" i="5"/>
  <c r="U30" i="5" s="1"/>
  <c r="T21" i="5"/>
  <c r="U21" i="5" s="1"/>
  <c r="BZ90" i="5"/>
  <c r="BV90" i="5"/>
  <c r="BW90" i="5" s="1"/>
  <c r="U22" i="5"/>
  <c r="C86" i="4"/>
  <c r="C3" i="4"/>
  <c r="AF90" i="5"/>
  <c r="AL90" i="5"/>
  <c r="AI90" i="5"/>
  <c r="U27" i="5"/>
  <c r="U37" i="5"/>
  <c r="U48" i="5"/>
  <c r="U38" i="5"/>
  <c r="U40" i="5"/>
  <c r="U39" i="5"/>
  <c r="U31" i="5"/>
  <c r="U43" i="5"/>
  <c r="U11" i="5"/>
  <c r="U36" i="5"/>
  <c r="U8" i="5"/>
  <c r="D24" i="4"/>
  <c r="D33" i="4"/>
  <c r="D45" i="4"/>
  <c r="D25" i="4"/>
  <c r="D19" i="4"/>
  <c r="D23" i="4"/>
  <c r="D9" i="4"/>
  <c r="D26" i="4"/>
  <c r="D13" i="4"/>
  <c r="D40" i="4"/>
  <c r="D28" i="4"/>
  <c r="D46" i="4"/>
  <c r="D29" i="4"/>
  <c r="D18" i="4"/>
  <c r="D42" i="4"/>
  <c r="D10" i="4"/>
  <c r="D32" i="4"/>
  <c r="D20" i="4"/>
  <c r="D11" i="4"/>
  <c r="D6" i="4"/>
  <c r="D14" i="4"/>
  <c r="D12" i="4"/>
  <c r="D15" i="4"/>
  <c r="D16" i="4"/>
  <c r="D5" i="4"/>
  <c r="D8" i="4"/>
  <c r="D7" i="4"/>
  <c r="D37" i="4"/>
  <c r="D31" i="4"/>
  <c r="D39" i="4"/>
  <c r="D34" i="4"/>
  <c r="D27" i="4"/>
  <c r="D21" i="4"/>
  <c r="D22" i="4"/>
  <c r="D4" i="4"/>
  <c r="D41" i="4"/>
  <c r="D17" i="4"/>
  <c r="D44" i="4"/>
  <c r="D38" i="4"/>
  <c r="D43" i="4"/>
  <c r="D30" i="4"/>
  <c r="D35" i="4"/>
  <c r="D36" i="4"/>
  <c r="BH16" i="5"/>
  <c r="BE16" i="5"/>
  <c r="BH12" i="5"/>
  <c r="BE12" i="5"/>
  <c r="BH8" i="5"/>
  <c r="BE8" i="5"/>
  <c r="BH15" i="5"/>
  <c r="BE15" i="5"/>
  <c r="BH21" i="5"/>
  <c r="BE21" i="5"/>
  <c r="U17" i="5"/>
  <c r="U46" i="5"/>
  <c r="U6" i="5"/>
  <c r="U14" i="5"/>
  <c r="U35" i="5"/>
  <c r="BH46" i="5"/>
  <c r="BE46" i="5"/>
  <c r="BH24" i="5"/>
  <c r="BE24" i="5"/>
  <c r="BH40" i="5"/>
  <c r="BE40" i="5"/>
  <c r="BH9" i="5"/>
  <c r="BE9" i="5"/>
  <c r="BH29" i="5"/>
  <c r="BE29" i="5"/>
  <c r="BH11" i="5"/>
  <c r="BE11" i="5"/>
  <c r="BH18" i="5"/>
  <c r="BE18" i="5"/>
  <c r="BH28" i="5"/>
  <c r="BE28" i="5"/>
  <c r="BH14" i="5"/>
  <c r="BE14" i="5"/>
  <c r="BH20" i="5"/>
  <c r="BE20" i="5"/>
  <c r="BH37" i="5"/>
  <c r="BE37" i="5"/>
  <c r="BH49" i="5"/>
  <c r="BE49" i="5"/>
  <c r="BH10" i="5"/>
  <c r="BE10" i="5"/>
  <c r="BH42" i="5"/>
  <c r="BE42" i="5"/>
  <c r="BH32" i="5"/>
  <c r="BE32" i="5"/>
  <c r="BH38" i="5"/>
  <c r="BE38" i="5"/>
  <c r="BH31" i="5"/>
  <c r="BE31" i="5"/>
  <c r="BH17" i="5"/>
  <c r="BE17" i="5"/>
  <c r="BH34" i="5"/>
  <c r="BE34" i="5"/>
  <c r="BH23" i="5"/>
  <c r="BE23" i="5"/>
  <c r="BH44" i="5"/>
  <c r="BE44" i="5"/>
  <c r="BH30" i="5"/>
  <c r="BE30" i="5"/>
  <c r="BH43" i="5"/>
  <c r="BE43" i="5"/>
  <c r="BH27" i="5"/>
  <c r="BE27" i="5"/>
  <c r="BH39" i="5"/>
  <c r="BE39" i="5"/>
  <c r="BH41" i="5"/>
  <c r="BE41" i="5"/>
  <c r="BH45" i="5"/>
  <c r="BE45" i="5"/>
  <c r="BH25" i="5"/>
  <c r="BE25" i="5"/>
  <c r="BH7" i="5"/>
  <c r="BE7" i="5"/>
  <c r="BH36" i="5"/>
  <c r="BE36" i="5"/>
  <c r="BH19" i="5"/>
  <c r="BE19" i="5"/>
  <c r="BH48" i="5"/>
  <c r="BE48" i="5"/>
  <c r="BH35" i="5"/>
  <c r="BE35" i="5"/>
  <c r="BH47" i="5"/>
  <c r="BE47" i="5"/>
  <c r="BH26" i="5"/>
  <c r="BE26" i="5"/>
  <c r="BH13" i="5"/>
  <c r="BE13" i="5"/>
  <c r="BH22" i="5"/>
  <c r="BE22" i="5"/>
  <c r="BH33" i="5"/>
  <c r="BE33" i="5"/>
  <c r="U29" i="5"/>
  <c r="U34" i="5"/>
  <c r="U25" i="5"/>
  <c r="U26" i="5"/>
  <c r="Q25" i="5"/>
  <c r="U33" i="5"/>
  <c r="U32" i="5"/>
  <c r="U18" i="5"/>
  <c r="U23" i="5"/>
  <c r="U7" i="5"/>
  <c r="Q46" i="5"/>
  <c r="U45" i="5"/>
  <c r="U13" i="5"/>
  <c r="U49" i="5"/>
  <c r="U20" i="5"/>
  <c r="U28" i="5"/>
  <c r="Q8" i="5"/>
  <c r="Q31" i="5"/>
  <c r="Q21" i="5"/>
  <c r="Q28" i="5"/>
  <c r="Q22" i="5"/>
  <c r="Q45" i="5"/>
  <c r="Q26" i="5"/>
  <c r="Q34" i="5"/>
  <c r="Q29" i="5"/>
  <c r="Q11" i="5"/>
  <c r="Q40" i="5"/>
  <c r="Q36" i="5"/>
  <c r="Q17" i="5"/>
  <c r="Q18" i="5"/>
  <c r="U19" i="5"/>
  <c r="U16" i="5"/>
  <c r="U10" i="5"/>
  <c r="U47" i="5"/>
  <c r="U44" i="5"/>
  <c r="U12" i="5"/>
  <c r="Q19" i="5"/>
  <c r="Q7" i="5"/>
  <c r="Q33" i="5"/>
  <c r="U24" i="5"/>
  <c r="U41" i="5"/>
  <c r="U42" i="5"/>
  <c r="U15" i="5"/>
  <c r="U50" i="5"/>
  <c r="U9" i="5"/>
  <c r="Q27" i="5"/>
  <c r="Q37" i="5"/>
  <c r="Q38" i="5"/>
  <c r="Q23" i="5"/>
  <c r="Q32" i="5"/>
  <c r="Q14" i="5"/>
  <c r="Q6" i="5"/>
  <c r="Q42" i="5"/>
  <c r="Q43" i="5"/>
  <c r="Q35" i="5"/>
  <c r="Q48" i="5"/>
  <c r="Q9" i="5"/>
  <c r="Q47" i="5"/>
  <c r="Q30" i="5"/>
  <c r="Q39" i="5"/>
  <c r="CQ82" i="5"/>
  <c r="CZ82" i="5" s="1"/>
  <c r="CQ38" i="5"/>
  <c r="CY38" i="5" s="1"/>
  <c r="CQ17" i="5"/>
  <c r="DF18" i="5" s="1"/>
  <c r="CQ80" i="5"/>
  <c r="DF81" i="5" s="1"/>
  <c r="CQ59" i="5"/>
  <c r="CZ59" i="5" s="1"/>
  <c r="CQ19" i="5"/>
  <c r="CY19" i="5" s="1"/>
  <c r="CQ78" i="5"/>
  <c r="CZ78" i="5" s="1"/>
  <c r="CQ71" i="5"/>
  <c r="DF72" i="5" s="1"/>
  <c r="CQ11" i="5"/>
  <c r="CT11" i="5" s="1"/>
  <c r="CQ41" i="5"/>
  <c r="DF42" i="5" s="1"/>
  <c r="CQ48" i="5"/>
  <c r="CX48" i="5" s="1"/>
  <c r="CQ60" i="5"/>
  <c r="CR60" i="5" s="1"/>
  <c r="CQ65" i="5"/>
  <c r="CT65" i="5" s="1"/>
  <c r="CR89" i="5"/>
  <c r="CQ4" i="5" s="1"/>
  <c r="CQ23" i="5"/>
  <c r="CZ23" i="5" s="1"/>
  <c r="CQ84" i="5"/>
  <c r="CZ84" i="5" s="1"/>
  <c r="CQ54" i="5"/>
  <c r="CZ54" i="5" s="1"/>
  <c r="CZ89" i="5"/>
  <c r="CQ12" i="5"/>
  <c r="CY12" i="5" s="1"/>
  <c r="CQ24" i="5"/>
  <c r="CX24" i="5" s="1"/>
  <c r="CQ58" i="5"/>
  <c r="CX58" i="5" s="1"/>
  <c r="CT89" i="5"/>
  <c r="CQ43" i="5"/>
  <c r="CX43" i="5" s="1"/>
  <c r="CQ49" i="5"/>
  <c r="CR49" i="5" s="1"/>
  <c r="CQ69" i="5"/>
  <c r="CX69" i="5" s="1"/>
  <c r="CQ75" i="5"/>
  <c r="CX75" i="5" s="1"/>
  <c r="CQ57" i="5"/>
  <c r="CX57" i="5" s="1"/>
  <c r="CQ37" i="5"/>
  <c r="DF38" i="5" s="1"/>
  <c r="CQ26" i="5"/>
  <c r="CZ26" i="5" s="1"/>
  <c r="CQ85" i="5"/>
  <c r="CZ85" i="5" s="1"/>
  <c r="CQ28" i="5"/>
  <c r="CX28" i="5" s="1"/>
  <c r="CQ73" i="5"/>
  <c r="CZ73" i="5" s="1"/>
  <c r="CQ44" i="5"/>
  <c r="CX44" i="5" s="1"/>
  <c r="CQ33" i="5"/>
  <c r="DF34" i="5" s="1"/>
  <c r="CQ39" i="5"/>
  <c r="CX39" i="5" s="1"/>
  <c r="CQ64" i="5"/>
  <c r="CY64" i="5" s="1"/>
  <c r="CQ56" i="5"/>
  <c r="CY56" i="5" s="1"/>
  <c r="CQ25" i="5"/>
  <c r="CT25" i="5" s="1"/>
  <c r="CQ15" i="5"/>
  <c r="CZ15" i="5" s="1"/>
  <c r="CQ16" i="5"/>
  <c r="CX16" i="5" s="1"/>
  <c r="CQ45" i="5"/>
  <c r="CT45" i="5" s="1"/>
  <c r="CQ63" i="5"/>
  <c r="CY63" i="5" s="1"/>
  <c r="CQ61" i="5"/>
  <c r="CY61" i="5" s="1"/>
  <c r="CQ29" i="5"/>
  <c r="CY29" i="5" s="1"/>
  <c r="CQ30" i="5"/>
  <c r="CY30" i="5" s="1"/>
  <c r="CQ52" i="5"/>
  <c r="CZ52" i="5" s="1"/>
  <c r="CQ53" i="5"/>
  <c r="CY53" i="5" s="1"/>
  <c r="CQ88" i="5"/>
  <c r="CY88" i="5" s="1"/>
  <c r="CQ74" i="5"/>
  <c r="CY74" i="5" s="1"/>
  <c r="CQ51" i="5"/>
  <c r="CX51" i="5" s="1"/>
  <c r="CQ32" i="5"/>
  <c r="CX32" i="5" s="1"/>
  <c r="CQ14" i="5"/>
  <c r="CX14" i="5" s="1"/>
  <c r="CQ20" i="5"/>
  <c r="CY20" i="5" s="1"/>
  <c r="CQ34" i="5"/>
  <c r="CX34" i="5" s="1"/>
  <c r="CQ18" i="5"/>
  <c r="CX18" i="5" s="1"/>
  <c r="CQ46" i="5"/>
  <c r="CX46" i="5" s="1"/>
  <c r="CQ77" i="5"/>
  <c r="CY77" i="5" s="1"/>
  <c r="CQ7" i="5"/>
  <c r="CX7" i="5" s="1"/>
  <c r="DC7" i="5" s="1"/>
  <c r="CQ67" i="5"/>
  <c r="CY67" i="5" s="1"/>
  <c r="CQ66" i="5"/>
  <c r="CX66" i="5" s="1"/>
  <c r="CQ81" i="5"/>
  <c r="CY81" i="5" s="1"/>
  <c r="CQ27" i="5"/>
  <c r="CT27" i="5" s="1"/>
  <c r="CQ76" i="5"/>
  <c r="CR76" i="5" s="1"/>
  <c r="CQ68" i="5"/>
  <c r="CY68" i="5" s="1"/>
  <c r="CQ70" i="5"/>
  <c r="CR70" i="5" s="1"/>
  <c r="CQ83" i="5"/>
  <c r="DF84" i="5" s="1"/>
  <c r="CQ36" i="5"/>
  <c r="CY36" i="5" s="1"/>
  <c r="CQ55" i="5"/>
  <c r="CY55" i="5" s="1"/>
  <c r="CQ86" i="5"/>
  <c r="CZ86" i="5" s="1"/>
  <c r="CQ35" i="5"/>
  <c r="CR35" i="5" s="1"/>
  <c r="CX89" i="5"/>
  <c r="CQ31" i="5"/>
  <c r="CR31" i="5" s="1"/>
  <c r="CQ87" i="5"/>
  <c r="CT87" i="5" s="1"/>
  <c r="CQ47" i="5"/>
  <c r="DF48" i="5" s="1"/>
  <c r="CQ22" i="5"/>
  <c r="CY22" i="5" s="1"/>
  <c r="CQ9" i="5"/>
  <c r="CZ9" i="5" s="1"/>
  <c r="CY89" i="5"/>
  <c r="CQ8" i="5"/>
  <c r="CY8" i="5" s="1"/>
  <c r="CQ72" i="5"/>
  <c r="CT72" i="5" s="1"/>
  <c r="CQ10" i="5"/>
  <c r="CX10" i="5" s="1"/>
  <c r="CQ42" i="5"/>
  <c r="CT42" i="5" s="1"/>
  <c r="CQ21" i="5"/>
  <c r="CR21" i="5" s="1"/>
  <c r="CQ50" i="5"/>
  <c r="CX50" i="5" s="1"/>
  <c r="CQ79" i="5"/>
  <c r="CX79" i="5" s="1"/>
  <c r="CQ40" i="5"/>
  <c r="CX40" i="5" s="1"/>
  <c r="CQ13" i="5"/>
  <c r="CY13" i="5" s="1"/>
  <c r="AQ89" i="5"/>
  <c r="AS89" i="5" s="1"/>
  <c r="AD89" i="5" s="1"/>
  <c r="AH89" i="5" s="1"/>
  <c r="AK89" i="5" s="1"/>
  <c r="AN89" i="5" s="1"/>
  <c r="CY62" i="5"/>
  <c r="CX62" i="5"/>
  <c r="CZ62" i="5"/>
  <c r="DF63" i="5"/>
  <c r="CR62" i="5"/>
  <c r="CT62" i="5"/>
  <c r="AD6" i="5"/>
  <c r="AH6" i="5" s="1"/>
  <c r="AK6" i="5" s="1"/>
  <c r="AN6" i="5" s="1"/>
  <c r="AC6" i="5"/>
  <c r="BO6" i="5" l="1"/>
  <c r="E3" i="4" s="1"/>
  <c r="BR6" i="5"/>
  <c r="BR51" i="5"/>
  <c r="BX51" i="5"/>
  <c r="CB51" i="5" s="1"/>
  <c r="BX68" i="5"/>
  <c r="CB68" i="5" s="1"/>
  <c r="BZ68" i="5" s="1"/>
  <c r="BR68" i="5"/>
  <c r="BX49" i="5"/>
  <c r="CB49" i="5" s="1"/>
  <c r="BR49" i="5"/>
  <c r="BX59" i="5"/>
  <c r="CB59" i="5" s="1"/>
  <c r="BR59" i="5"/>
  <c r="BX17" i="5"/>
  <c r="CB17" i="5" s="1"/>
  <c r="BR17" i="5"/>
  <c r="BX21" i="5"/>
  <c r="CB21" i="5" s="1"/>
  <c r="BR21" i="5"/>
  <c r="BX35" i="5"/>
  <c r="CB35" i="5" s="1"/>
  <c r="BR35" i="5"/>
  <c r="BX39" i="5"/>
  <c r="CB39" i="5" s="1"/>
  <c r="BR39" i="5"/>
  <c r="BX72" i="5"/>
  <c r="CB72" i="5" s="1"/>
  <c r="BZ72" i="5" s="1"/>
  <c r="BR72" i="5"/>
  <c r="BX73" i="5"/>
  <c r="CB73" i="5" s="1"/>
  <c r="BZ73" i="5" s="1"/>
  <c r="BR73" i="5"/>
  <c r="BX52" i="5"/>
  <c r="CB52" i="5" s="1"/>
  <c r="BR52" i="5"/>
  <c r="BX83" i="5"/>
  <c r="CB83" i="5" s="1"/>
  <c r="BZ83" i="5" s="1"/>
  <c r="BR83" i="5"/>
  <c r="BX27" i="5"/>
  <c r="CB27" i="5" s="1"/>
  <c r="BR27" i="5"/>
  <c r="BX33" i="5"/>
  <c r="CB33" i="5" s="1"/>
  <c r="BR33" i="5"/>
  <c r="BR75" i="5"/>
  <c r="BX75" i="5"/>
  <c r="CB75" i="5" s="1"/>
  <c r="BX10" i="5"/>
  <c r="CB10" i="5" s="1"/>
  <c r="BR10" i="5"/>
  <c r="BX55" i="5"/>
  <c r="CB55" i="5" s="1"/>
  <c r="BZ55" i="5" s="1"/>
  <c r="BR55" i="5"/>
  <c r="BX29" i="5"/>
  <c r="CB29" i="5" s="1"/>
  <c r="BR29" i="5"/>
  <c r="BX74" i="5"/>
  <c r="CB74" i="5" s="1"/>
  <c r="BZ74" i="5" s="1"/>
  <c r="BR74" i="5"/>
  <c r="BX31" i="5"/>
  <c r="CB31" i="5" s="1"/>
  <c r="BZ31" i="5" s="1"/>
  <c r="BR31" i="5"/>
  <c r="BX79" i="5"/>
  <c r="CB79" i="5" s="1"/>
  <c r="BR79" i="5"/>
  <c r="BX48" i="5"/>
  <c r="CB48" i="5" s="1"/>
  <c r="BZ48" i="5" s="1"/>
  <c r="BR48" i="5"/>
  <c r="BX63" i="5"/>
  <c r="CB63" i="5" s="1"/>
  <c r="BR63" i="5"/>
  <c r="BX82" i="5"/>
  <c r="CB82" i="5" s="1"/>
  <c r="BR82" i="5"/>
  <c r="BX32" i="5"/>
  <c r="CB32" i="5" s="1"/>
  <c r="BZ32" i="5" s="1"/>
  <c r="BR32" i="5"/>
  <c r="BX26" i="5"/>
  <c r="CB26" i="5" s="1"/>
  <c r="BR26" i="5"/>
  <c r="BX65" i="5"/>
  <c r="CB65" i="5" s="1"/>
  <c r="BR65" i="5"/>
  <c r="BX62" i="5"/>
  <c r="CB62" i="5" s="1"/>
  <c r="BR62" i="5"/>
  <c r="BX66" i="5"/>
  <c r="CB66" i="5" s="1"/>
  <c r="BR66" i="5"/>
  <c r="BX70" i="5"/>
  <c r="CB70" i="5" s="1"/>
  <c r="BR70" i="5"/>
  <c r="BX85" i="5"/>
  <c r="CB85" i="5" s="1"/>
  <c r="BR85" i="5"/>
  <c r="BX38" i="5"/>
  <c r="CB38" i="5" s="1"/>
  <c r="BZ38" i="5" s="1"/>
  <c r="BR38" i="5"/>
  <c r="BX22" i="5"/>
  <c r="CB22" i="5" s="1"/>
  <c r="BZ22" i="5" s="1"/>
  <c r="BR22" i="5"/>
  <c r="BX80" i="5"/>
  <c r="CB80" i="5" s="1"/>
  <c r="BR80" i="5"/>
  <c r="BX28" i="5"/>
  <c r="CB28" i="5" s="1"/>
  <c r="BR28" i="5"/>
  <c r="BX36" i="5"/>
  <c r="CB36" i="5" s="1"/>
  <c r="BR36" i="5"/>
  <c r="BX34" i="5"/>
  <c r="CB34" i="5" s="1"/>
  <c r="BZ34" i="5" s="1"/>
  <c r="BR34" i="5"/>
  <c r="BR19" i="5"/>
  <c r="BX19" i="5"/>
  <c r="CB19" i="5" s="1"/>
  <c r="BZ19" i="5" s="1"/>
  <c r="BX78" i="5"/>
  <c r="CB78" i="5" s="1"/>
  <c r="BR78" i="5"/>
  <c r="BX9" i="5"/>
  <c r="CB9" i="5" s="1"/>
  <c r="BZ9" i="5" s="1"/>
  <c r="BR9" i="5"/>
  <c r="BX54" i="5"/>
  <c r="CB54" i="5" s="1"/>
  <c r="BR54" i="5"/>
  <c r="BX84" i="5"/>
  <c r="CB84" i="5" s="1"/>
  <c r="BZ84" i="5" s="1"/>
  <c r="BR84" i="5"/>
  <c r="BX41" i="5"/>
  <c r="CB41" i="5" s="1"/>
  <c r="BR41" i="5"/>
  <c r="BX24" i="5"/>
  <c r="CB24" i="5" s="1"/>
  <c r="BZ24" i="5" s="1"/>
  <c r="BR24" i="5"/>
  <c r="BX69" i="5"/>
  <c r="CB69" i="5" s="1"/>
  <c r="BZ69" i="5" s="1"/>
  <c r="BR69" i="5"/>
  <c r="BX13" i="5"/>
  <c r="CB13" i="5" s="1"/>
  <c r="BR13" i="5"/>
  <c r="BX64" i="5"/>
  <c r="CB64" i="5" s="1"/>
  <c r="BR64" i="5"/>
  <c r="BX53" i="5"/>
  <c r="CB53" i="5" s="1"/>
  <c r="BR53" i="5"/>
  <c r="BR60" i="5"/>
  <c r="BX60" i="5"/>
  <c r="CB60" i="5" s="1"/>
  <c r="BZ60" i="5" s="1"/>
  <c r="BX47" i="5"/>
  <c r="CB47" i="5" s="1"/>
  <c r="BZ47" i="5" s="1"/>
  <c r="BR47" i="5"/>
  <c r="BX44" i="5"/>
  <c r="CB44" i="5" s="1"/>
  <c r="BZ44" i="5" s="1"/>
  <c r="BR44" i="5"/>
  <c r="BX23" i="5"/>
  <c r="CB23" i="5" s="1"/>
  <c r="BZ23" i="5" s="1"/>
  <c r="BR23" i="5"/>
  <c r="BX42" i="5"/>
  <c r="CB42" i="5" s="1"/>
  <c r="BR42" i="5"/>
  <c r="BX18" i="5"/>
  <c r="CB18" i="5" s="1"/>
  <c r="BR18" i="5"/>
  <c r="BX77" i="5"/>
  <c r="CB77" i="5" s="1"/>
  <c r="BZ77" i="5" s="1"/>
  <c r="BR77" i="5"/>
  <c r="BR43" i="5"/>
  <c r="BX43" i="5"/>
  <c r="CB43" i="5" s="1"/>
  <c r="BX81" i="5"/>
  <c r="CB81" i="5" s="1"/>
  <c r="BZ81" i="5" s="1"/>
  <c r="BR81" i="5"/>
  <c r="BX50" i="5"/>
  <c r="CB50" i="5" s="1"/>
  <c r="BR50" i="5"/>
  <c r="BX87" i="5"/>
  <c r="CB87" i="5" s="1"/>
  <c r="BR87" i="5"/>
  <c r="BX12" i="5"/>
  <c r="CB12" i="5" s="1"/>
  <c r="BR12" i="5"/>
  <c r="BX14" i="5"/>
  <c r="CB14" i="5" s="1"/>
  <c r="BZ14" i="5" s="1"/>
  <c r="BR14" i="5"/>
  <c r="BX11" i="5"/>
  <c r="CB11" i="5" s="1"/>
  <c r="BR11" i="5"/>
  <c r="BX76" i="5"/>
  <c r="CB76" i="5" s="1"/>
  <c r="BR76" i="5"/>
  <c r="BX67" i="5"/>
  <c r="CB67" i="5" s="1"/>
  <c r="BR67" i="5"/>
  <c r="BX56" i="5"/>
  <c r="CB56" i="5" s="1"/>
  <c r="BR56" i="5"/>
  <c r="BX40" i="5"/>
  <c r="CB40" i="5" s="1"/>
  <c r="BZ40" i="5" s="1"/>
  <c r="BR40" i="5"/>
  <c r="BX16" i="5"/>
  <c r="CB16" i="5" s="1"/>
  <c r="BR16" i="5"/>
  <c r="BX8" i="5"/>
  <c r="CB8" i="5" s="1"/>
  <c r="BZ8" i="5" s="1"/>
  <c r="BR8" i="5"/>
  <c r="BX58" i="5"/>
  <c r="CB58" i="5" s="1"/>
  <c r="BR58" i="5"/>
  <c r="BX25" i="5"/>
  <c r="CB25" i="5" s="1"/>
  <c r="BR25" i="5"/>
  <c r="BX61" i="5"/>
  <c r="CB61" i="5" s="1"/>
  <c r="BZ61" i="5" s="1"/>
  <c r="BR61" i="5"/>
  <c r="BX88" i="5"/>
  <c r="CB88" i="5" s="1"/>
  <c r="BR88" i="5"/>
  <c r="BX15" i="5"/>
  <c r="CB15" i="5" s="1"/>
  <c r="BZ15" i="5" s="1"/>
  <c r="BR15" i="5"/>
  <c r="BX45" i="5"/>
  <c r="CB45" i="5" s="1"/>
  <c r="BZ45" i="5" s="1"/>
  <c r="BR45" i="5"/>
  <c r="BX7" i="5"/>
  <c r="CB7" i="5" s="1"/>
  <c r="BR7" i="5"/>
  <c r="BX46" i="5"/>
  <c r="CB46" i="5" s="1"/>
  <c r="BR46" i="5"/>
  <c r="BX37" i="5"/>
  <c r="CB37" i="5" s="1"/>
  <c r="BR37" i="5"/>
  <c r="BX89" i="5"/>
  <c r="CB89" i="5" s="1"/>
  <c r="BR89" i="5"/>
  <c r="BX57" i="5"/>
  <c r="CB57" i="5" s="1"/>
  <c r="BR57" i="5"/>
  <c r="BX20" i="5"/>
  <c r="CB20" i="5" s="1"/>
  <c r="BZ20" i="5" s="1"/>
  <c r="BR20" i="5"/>
  <c r="BX71" i="5"/>
  <c r="CB71" i="5" s="1"/>
  <c r="BR71" i="5"/>
  <c r="BX86" i="5"/>
  <c r="CB86" i="5" s="1"/>
  <c r="BR86" i="5"/>
  <c r="BX30" i="5"/>
  <c r="CB30" i="5" s="1"/>
  <c r="BZ30" i="5" s="1"/>
  <c r="BR30" i="5"/>
  <c r="CR54" i="5"/>
  <c r="CY82" i="5"/>
  <c r="CA90" i="5"/>
  <c r="BZ6" i="5"/>
  <c r="BV6" i="5"/>
  <c r="DF75" i="5"/>
  <c r="CR82" i="5"/>
  <c r="CT44" i="5"/>
  <c r="DB45" i="5" s="1"/>
  <c r="DF45" i="5"/>
  <c r="DF30" i="5"/>
  <c r="G33" i="4"/>
  <c r="CR72" i="5"/>
  <c r="G14" i="4"/>
  <c r="G23" i="4"/>
  <c r="G36" i="4"/>
  <c r="CX23" i="5"/>
  <c r="DC24" i="5" s="1"/>
  <c r="CR12" i="5"/>
  <c r="CX38" i="5"/>
  <c r="DC39" i="5" s="1"/>
  <c r="G40" i="4"/>
  <c r="G17" i="4"/>
  <c r="G9" i="4"/>
  <c r="DF77" i="5"/>
  <c r="CZ12" i="5"/>
  <c r="G34" i="4"/>
  <c r="CY40" i="5"/>
  <c r="CT79" i="5"/>
  <c r="G28" i="4"/>
  <c r="G42" i="4"/>
  <c r="AQ18" i="5"/>
  <c r="AS18" i="5" s="1"/>
  <c r="CR56" i="5"/>
  <c r="DF80" i="5"/>
  <c r="CT59" i="5"/>
  <c r="G7" i="4"/>
  <c r="AQ33" i="5"/>
  <c r="AS33" i="5" s="1"/>
  <c r="CT58" i="5"/>
  <c r="CZ43" i="5"/>
  <c r="CT38" i="5"/>
  <c r="CT43" i="5"/>
  <c r="DB43" i="5" s="1"/>
  <c r="CZ38" i="5"/>
  <c r="CT22" i="5"/>
  <c r="CR86" i="5"/>
  <c r="CX80" i="5"/>
  <c r="DC80" i="5" s="1"/>
  <c r="CZ80" i="5"/>
  <c r="CY80" i="5"/>
  <c r="CR14" i="5"/>
  <c r="CR80" i="5"/>
  <c r="AQ80" i="5"/>
  <c r="AR80" i="5" s="1"/>
  <c r="DF65" i="5"/>
  <c r="CT80" i="5"/>
  <c r="AQ83" i="5"/>
  <c r="AS83" i="5" s="1"/>
  <c r="CZ64" i="5"/>
  <c r="AQ64" i="5"/>
  <c r="AS64" i="5" s="1"/>
  <c r="CR64" i="5"/>
  <c r="CT14" i="5"/>
  <c r="CT41" i="5"/>
  <c r="DB42" i="5" s="1"/>
  <c r="CT39" i="5"/>
  <c r="CY43" i="5"/>
  <c r="AQ14" i="5"/>
  <c r="AS14" i="5" s="1"/>
  <c r="DF15" i="5"/>
  <c r="CZ71" i="5"/>
  <c r="CY15" i="5"/>
  <c r="CZ14" i="5"/>
  <c r="AQ30" i="5"/>
  <c r="AS30" i="5" s="1"/>
  <c r="CX64" i="5"/>
  <c r="CZ79" i="5"/>
  <c r="CR43" i="5"/>
  <c r="CY79" i="5"/>
  <c r="CR38" i="5"/>
  <c r="CR79" i="5"/>
  <c r="AQ26" i="5"/>
  <c r="AR26" i="5" s="1"/>
  <c r="DF44" i="5"/>
  <c r="CY46" i="5"/>
  <c r="AQ25" i="5"/>
  <c r="AS25" i="5" s="1"/>
  <c r="CX78" i="5"/>
  <c r="DC79" i="5" s="1"/>
  <c r="CT78" i="5"/>
  <c r="CT24" i="5"/>
  <c r="DB25" i="5" s="1"/>
  <c r="AQ21" i="5"/>
  <c r="AS21" i="5" s="1"/>
  <c r="DF56" i="5"/>
  <c r="DF79" i="5"/>
  <c r="CZ24" i="5"/>
  <c r="AQ60" i="5"/>
  <c r="AS60" i="5" s="1"/>
  <c r="CT55" i="5"/>
  <c r="CY78" i="5"/>
  <c r="CR78" i="5"/>
  <c r="CR24" i="5"/>
  <c r="AQ24" i="5"/>
  <c r="AS24" i="5" s="1"/>
  <c r="CZ55" i="5"/>
  <c r="CX55" i="5"/>
  <c r="DF25" i="5"/>
  <c r="CT64" i="5"/>
  <c r="DB65" i="5" s="1"/>
  <c r="CR55" i="5"/>
  <c r="CY54" i="5"/>
  <c r="CT61" i="5"/>
  <c r="DB62" i="5" s="1"/>
  <c r="CZ48" i="5"/>
  <c r="CT67" i="5"/>
  <c r="DF62" i="5"/>
  <c r="CR71" i="5"/>
  <c r="CY57" i="5"/>
  <c r="CT57" i="5"/>
  <c r="CR17" i="5"/>
  <c r="CZ47" i="5"/>
  <c r="CR61" i="5"/>
  <c r="CY48" i="5"/>
  <c r="CX17" i="5"/>
  <c r="DC18" i="5" s="1"/>
  <c r="CZ57" i="5"/>
  <c r="DF68" i="5"/>
  <c r="CZ67" i="5"/>
  <c r="CR83" i="5"/>
  <c r="CR50" i="5"/>
  <c r="CT63" i="5"/>
  <c r="DB63" i="5" s="1"/>
  <c r="CY69" i="5"/>
  <c r="CY17" i="5"/>
  <c r="CZ22" i="5"/>
  <c r="CR22" i="5"/>
  <c r="CT48" i="5"/>
  <c r="CR67" i="5"/>
  <c r="CT50" i="5"/>
  <c r="CY59" i="5"/>
  <c r="DF23" i="5"/>
  <c r="CZ11" i="5"/>
  <c r="CT7" i="5"/>
  <c r="DB7" i="5" s="1"/>
  <c r="CZ50" i="5"/>
  <c r="CZ61" i="5"/>
  <c r="CT46" i="5"/>
  <c r="DB46" i="5" s="1"/>
  <c r="DF51" i="5"/>
  <c r="DF39" i="5"/>
  <c r="DF58" i="5"/>
  <c r="DF76" i="5"/>
  <c r="CR39" i="5"/>
  <c r="CR57" i="5"/>
  <c r="DF13" i="5"/>
  <c r="CR48" i="5"/>
  <c r="CT12" i="5"/>
  <c r="DB12" i="5" s="1"/>
  <c r="DF49" i="5"/>
  <c r="CY51" i="5"/>
  <c r="CZ68" i="5"/>
  <c r="CR7" i="5"/>
  <c r="DF14" i="5"/>
  <c r="CT17" i="5"/>
  <c r="CT82" i="5"/>
  <c r="CX82" i="5"/>
  <c r="DF8" i="5"/>
  <c r="CZ17" i="5"/>
  <c r="DF83" i="5"/>
  <c r="CY28" i="5"/>
  <c r="CZ34" i="5"/>
  <c r="CX70" i="5"/>
  <c r="DF33" i="5"/>
  <c r="CR36" i="5"/>
  <c r="DF20" i="5"/>
  <c r="CX54" i="5"/>
  <c r="CT53" i="5"/>
  <c r="DF40" i="5"/>
  <c r="CR42" i="5"/>
  <c r="CY32" i="5"/>
  <c r="DC40" i="5"/>
  <c r="DF54" i="5"/>
  <c r="CZ39" i="5"/>
  <c r="DF43" i="5"/>
  <c r="DF71" i="5"/>
  <c r="CZ72" i="5"/>
  <c r="CX12" i="5"/>
  <c r="CZ13" i="5"/>
  <c r="CZ19" i="5"/>
  <c r="CX49" i="5"/>
  <c r="DC50" i="5" s="1"/>
  <c r="CZ58" i="5"/>
  <c r="CZ56" i="5"/>
  <c r="CY71" i="5"/>
  <c r="CY49" i="5"/>
  <c r="DF59" i="5"/>
  <c r="DF57" i="5"/>
  <c r="CX71" i="5"/>
  <c r="CR58" i="5"/>
  <c r="CT34" i="5"/>
  <c r="CT86" i="5"/>
  <c r="DB87" i="5" s="1"/>
  <c r="CT71" i="5"/>
  <c r="DB72" i="5" s="1"/>
  <c r="CX59" i="5"/>
  <c r="DC59" i="5" s="1"/>
  <c r="CY39" i="5"/>
  <c r="DF35" i="5"/>
  <c r="DF87" i="5"/>
  <c r="CR46" i="5"/>
  <c r="DF60" i="5"/>
  <c r="CY58" i="5"/>
  <c r="DF47" i="5"/>
  <c r="CY50" i="5"/>
  <c r="CR59" i="5"/>
  <c r="CT31" i="5"/>
  <c r="CX67" i="5"/>
  <c r="DC67" i="5" s="1"/>
  <c r="CT20" i="5"/>
  <c r="CZ49" i="5"/>
  <c r="CT36" i="5"/>
  <c r="DF41" i="5"/>
  <c r="CT32" i="5"/>
  <c r="DF50" i="5"/>
  <c r="CZ36" i="5"/>
  <c r="DF17" i="5"/>
  <c r="CZ40" i="5"/>
  <c r="CX74" i="5"/>
  <c r="DC75" i="5" s="1"/>
  <c r="CY75" i="5"/>
  <c r="CZ46" i="5"/>
  <c r="CT49" i="5"/>
  <c r="CR32" i="5"/>
  <c r="DF37" i="5"/>
  <c r="DF66" i="5"/>
  <c r="CZ16" i="5"/>
  <c r="CX36" i="5"/>
  <c r="CX41" i="5"/>
  <c r="DC41" i="5" s="1"/>
  <c r="CZ32" i="5"/>
  <c r="CR13" i="5"/>
  <c r="CR19" i="5"/>
  <c r="CT35" i="5"/>
  <c r="CY41" i="5"/>
  <c r="CZ37" i="5"/>
  <c r="CR53" i="5"/>
  <c r="CX73" i="5"/>
  <c r="CT66" i="5"/>
  <c r="DB66" i="5" s="1"/>
  <c r="CT73" i="5"/>
  <c r="DB73" i="5" s="1"/>
  <c r="CZ53" i="5"/>
  <c r="CY73" i="5"/>
  <c r="DF74" i="5"/>
  <c r="CY84" i="5"/>
  <c r="CX53" i="5"/>
  <c r="CX84" i="5"/>
  <c r="CR73" i="5"/>
  <c r="CT28" i="5"/>
  <c r="DB28" i="5" s="1"/>
  <c r="CY23" i="5"/>
  <c r="DF29" i="5"/>
  <c r="CT23" i="5"/>
  <c r="CX11" i="5"/>
  <c r="DC11" i="5" s="1"/>
  <c r="CT84" i="5"/>
  <c r="CZ28" i="5"/>
  <c r="DF24" i="5"/>
  <c r="CT69" i="5"/>
  <c r="CY10" i="5"/>
  <c r="CY11" i="5"/>
  <c r="CR84" i="5"/>
  <c r="CR28" i="5"/>
  <c r="CR23" i="5"/>
  <c r="CZ69" i="5"/>
  <c r="DF11" i="5"/>
  <c r="CX37" i="5"/>
  <c r="DF85" i="5"/>
  <c r="CT88" i="5"/>
  <c r="DB88" i="5" s="1"/>
  <c r="DF70" i="5"/>
  <c r="CR10" i="5"/>
  <c r="CX22" i="5"/>
  <c r="CY37" i="5"/>
  <c r="CR88" i="5"/>
  <c r="DF12" i="5"/>
  <c r="CT68" i="5"/>
  <c r="CR69" i="5"/>
  <c r="CT10" i="5"/>
  <c r="CX61" i="5"/>
  <c r="CZ88" i="5"/>
  <c r="CR11" i="5"/>
  <c r="CR68" i="5"/>
  <c r="CT9" i="5"/>
  <c r="DF61" i="5"/>
  <c r="CZ10" i="5"/>
  <c r="CX47" i="5"/>
  <c r="DC48" i="5" s="1"/>
  <c r="CX68" i="5"/>
  <c r="DC69" i="5" s="1"/>
  <c r="DF89" i="5"/>
  <c r="DF69" i="5"/>
  <c r="CR9" i="5"/>
  <c r="DF73" i="5"/>
  <c r="CY47" i="5"/>
  <c r="CX76" i="5"/>
  <c r="DC76" i="5" s="1"/>
  <c r="CY24" i="5"/>
  <c r="CY16" i="5"/>
  <c r="CZ65" i="5"/>
  <c r="CX83" i="5"/>
  <c r="CR85" i="5"/>
  <c r="CX9" i="5"/>
  <c r="DC10" i="5" s="1"/>
  <c r="CZ44" i="5"/>
  <c r="CR65" i="5"/>
  <c r="CZ42" i="5"/>
  <c r="CR44" i="5"/>
  <c r="CR34" i="5"/>
  <c r="CT19" i="5"/>
  <c r="CY83" i="5"/>
  <c r="CX26" i="5"/>
  <c r="CX85" i="5"/>
  <c r="CZ7" i="5"/>
  <c r="CT13" i="5"/>
  <c r="DF28" i="5"/>
  <c r="CT51" i="5"/>
  <c r="CR52" i="5"/>
  <c r="CT75" i="5"/>
  <c r="CZ29" i="5"/>
  <c r="CR25" i="5"/>
  <c r="DF10" i="5"/>
  <c r="CY70" i="5"/>
  <c r="CY85" i="5"/>
  <c r="CZ27" i="5"/>
  <c r="CT52" i="5"/>
  <c r="CX21" i="5"/>
  <c r="CX52" i="5"/>
  <c r="DC52" i="5" s="1"/>
  <c r="CT26" i="5"/>
  <c r="DB27" i="5" s="1"/>
  <c r="CR47" i="5"/>
  <c r="CT54" i="5"/>
  <c r="CZ51" i="5"/>
  <c r="DF53" i="5"/>
  <c r="CZ75" i="5"/>
  <c r="CT70" i="5"/>
  <c r="CY21" i="5"/>
  <c r="CX88" i="5"/>
  <c r="DC89" i="5" s="1"/>
  <c r="CY52" i="5"/>
  <c r="DF27" i="5"/>
  <c r="CT47" i="5"/>
  <c r="DF55" i="5"/>
  <c r="DF52" i="5"/>
  <c r="CR75" i="5"/>
  <c r="CZ70" i="5"/>
  <c r="CT8" i="5"/>
  <c r="CY42" i="5"/>
  <c r="CR27" i="5"/>
  <c r="CR26" i="5"/>
  <c r="CZ41" i="5"/>
  <c r="CT37" i="5"/>
  <c r="DB37" i="5" s="1"/>
  <c r="CT74" i="5"/>
  <c r="CR30" i="5"/>
  <c r="CT21" i="5"/>
  <c r="CZ8" i="5"/>
  <c r="CX42" i="5"/>
  <c r="DC43" i="5" s="1"/>
  <c r="CY76" i="5"/>
  <c r="CX65" i="5"/>
  <c r="CX25" i="5"/>
  <c r="DC25" i="5" s="1"/>
  <c r="CT83" i="5"/>
  <c r="CT85" i="5"/>
  <c r="CR41" i="5"/>
  <c r="CR37" i="5"/>
  <c r="CZ74" i="5"/>
  <c r="CT81" i="5"/>
  <c r="DF64" i="5"/>
  <c r="CZ33" i="5"/>
  <c r="CT60" i="5"/>
  <c r="DF22" i="5"/>
  <c r="CR8" i="5"/>
  <c r="CX60" i="5"/>
  <c r="CY27" i="5"/>
  <c r="CX19" i="5"/>
  <c r="DC19" i="5" s="1"/>
  <c r="CX33" i="5"/>
  <c r="DC34" i="5" s="1"/>
  <c r="CY26" i="5"/>
  <c r="CZ30" i="5"/>
  <c r="DF9" i="5"/>
  <c r="CX27" i="5"/>
  <c r="DC28" i="5" s="1"/>
  <c r="CR74" i="5"/>
  <c r="DF82" i="5"/>
  <c r="CT33" i="5"/>
  <c r="CZ60" i="5"/>
  <c r="CZ21" i="5"/>
  <c r="CY60" i="5"/>
  <c r="CX8" i="5"/>
  <c r="DC8" i="5" s="1"/>
  <c r="CY7" i="5"/>
  <c r="CY33" i="5"/>
  <c r="CR51" i="5"/>
  <c r="CR33" i="5"/>
  <c r="CY65" i="5"/>
  <c r="CR66" i="5"/>
  <c r="DF67" i="5"/>
  <c r="CZ83" i="5"/>
  <c r="DF86" i="5"/>
  <c r="CZ63" i="5"/>
  <c r="CZ66" i="5"/>
  <c r="CR63" i="5"/>
  <c r="CY14" i="5"/>
  <c r="CY44" i="5"/>
  <c r="AQ53" i="5"/>
  <c r="AS53" i="5" s="1"/>
  <c r="AQ73" i="5"/>
  <c r="AS73" i="5" s="1"/>
  <c r="AQ75" i="5"/>
  <c r="AR75" i="5" s="1"/>
  <c r="CZ25" i="5"/>
  <c r="DF78" i="5"/>
  <c r="AQ17" i="5"/>
  <c r="AS17" i="5" s="1"/>
  <c r="CT30" i="5"/>
  <c r="CT29" i="5"/>
  <c r="CR16" i="5"/>
  <c r="DF26" i="5"/>
  <c r="CR40" i="5"/>
  <c r="DF36" i="5"/>
  <c r="CY9" i="5"/>
  <c r="CZ77" i="5"/>
  <c r="CT18" i="5"/>
  <c r="AQ36" i="5"/>
  <c r="AS36" i="5" s="1"/>
  <c r="AQ67" i="5"/>
  <c r="AS67" i="5" s="1"/>
  <c r="AQ59" i="5"/>
  <c r="AS59" i="5" s="1"/>
  <c r="DF46" i="5"/>
  <c r="CT77" i="5"/>
  <c r="CZ18" i="5"/>
  <c r="AQ72" i="5"/>
  <c r="AS72" i="5" s="1"/>
  <c r="AQ82" i="5"/>
  <c r="AS82" i="5" s="1"/>
  <c r="CZ45" i="5"/>
  <c r="CZ35" i="5"/>
  <c r="DF19" i="5"/>
  <c r="AQ63" i="5"/>
  <c r="AR63" i="5" s="1"/>
  <c r="CR77" i="5"/>
  <c r="CR18" i="5"/>
  <c r="AQ7" i="5"/>
  <c r="AR7" i="5" s="1"/>
  <c r="AQ19" i="5"/>
  <c r="AS19" i="5" s="1"/>
  <c r="AQ79" i="5"/>
  <c r="AS79" i="5" s="1"/>
  <c r="DF31" i="5"/>
  <c r="CR29" i="5"/>
  <c r="CT16" i="5"/>
  <c r="CT56" i="5"/>
  <c r="CX77" i="5"/>
  <c r="CX15" i="5"/>
  <c r="DC16" i="5" s="1"/>
  <c r="CX87" i="5"/>
  <c r="AQ10" i="5"/>
  <c r="AS10" i="5" s="1"/>
  <c r="CZ81" i="5"/>
  <c r="DF88" i="5"/>
  <c r="AQ9" i="5"/>
  <c r="AS9" i="5" s="1"/>
  <c r="AQ56" i="5"/>
  <c r="AS56" i="5" s="1"/>
  <c r="AQ31" i="5"/>
  <c r="AS31" i="5" s="1"/>
  <c r="AQ55" i="5"/>
  <c r="AS55" i="5" s="1"/>
  <c r="CR81" i="5"/>
  <c r="DF32" i="5"/>
  <c r="CX31" i="5"/>
  <c r="DC32" i="5" s="1"/>
  <c r="CX35" i="5"/>
  <c r="CX81" i="5"/>
  <c r="CY18" i="5"/>
  <c r="CX56" i="5"/>
  <c r="DC57" i="5" s="1"/>
  <c r="CX29" i="5"/>
  <c r="DC29" i="5" s="1"/>
  <c r="AQ77" i="5"/>
  <c r="AS77" i="5" s="1"/>
  <c r="CX30" i="5"/>
  <c r="AQ16" i="5"/>
  <c r="AR16" i="5" s="1"/>
  <c r="CZ20" i="5"/>
  <c r="DF21" i="5"/>
  <c r="CZ87" i="5"/>
  <c r="AQ37" i="5"/>
  <c r="AS37" i="5" s="1"/>
  <c r="AQ44" i="5"/>
  <c r="AS44" i="5" s="1"/>
  <c r="AQ38" i="5"/>
  <c r="AS38" i="5" s="1"/>
  <c r="AQ71" i="5"/>
  <c r="AR71" i="5" s="1"/>
  <c r="CZ31" i="5"/>
  <c r="CY31" i="5"/>
  <c r="CY35" i="5"/>
  <c r="AQ29" i="5"/>
  <c r="AR29" i="5" s="1"/>
  <c r="CY25" i="5"/>
  <c r="CR20" i="5"/>
  <c r="CR87" i="5"/>
  <c r="AQ20" i="5"/>
  <c r="AS20" i="5" s="1"/>
  <c r="AQ65" i="5"/>
  <c r="AS65" i="5" s="1"/>
  <c r="AQ87" i="5"/>
  <c r="AS87" i="5" s="1"/>
  <c r="CR15" i="5"/>
  <c r="CT76" i="5"/>
  <c r="AR89" i="5"/>
  <c r="AC89" i="5" s="1"/>
  <c r="AG89" i="5" s="1"/>
  <c r="CX72" i="5"/>
  <c r="CX86" i="5"/>
  <c r="CY66" i="5"/>
  <c r="CY34" i="5"/>
  <c r="CX63" i="5"/>
  <c r="AQ23" i="5"/>
  <c r="AS23" i="5" s="1"/>
  <c r="CY87" i="5"/>
  <c r="AQ28" i="5"/>
  <c r="AS28" i="5" s="1"/>
  <c r="AQ39" i="5"/>
  <c r="AS39" i="5" s="1"/>
  <c r="AQ42" i="5"/>
  <c r="AR42" i="5" s="1"/>
  <c r="AQ46" i="5"/>
  <c r="AS46" i="5" s="1"/>
  <c r="CT15" i="5"/>
  <c r="CZ76" i="5"/>
  <c r="CY72" i="5"/>
  <c r="CY86" i="5"/>
  <c r="AQ32" i="5"/>
  <c r="AR32" i="5" s="1"/>
  <c r="AQ74" i="5"/>
  <c r="AS74" i="5" s="1"/>
  <c r="AQ15" i="5"/>
  <c r="AR15" i="5" s="1"/>
  <c r="AQ49" i="5"/>
  <c r="AS49" i="5" s="1"/>
  <c r="AQ86" i="5"/>
  <c r="AS86" i="5" s="1"/>
  <c r="AQ84" i="5"/>
  <c r="AR84" i="5" s="1"/>
  <c r="DF16" i="5"/>
  <c r="CX13" i="5"/>
  <c r="DC14" i="5" s="1"/>
  <c r="CX20" i="5"/>
  <c r="CX45" i="5"/>
  <c r="DC45" i="5" s="1"/>
  <c r="AQ27" i="5"/>
  <c r="AS27" i="5" s="1"/>
  <c r="AQ51" i="5"/>
  <c r="AS51" i="5" s="1"/>
  <c r="AQ66" i="5"/>
  <c r="AS66" i="5" s="1"/>
  <c r="AQ54" i="5"/>
  <c r="AS54" i="5" s="1"/>
  <c r="AQ81" i="5"/>
  <c r="AS81" i="5" s="1"/>
  <c r="CR45" i="5"/>
  <c r="CY45" i="5"/>
  <c r="AQ57" i="5"/>
  <c r="AS57" i="5" s="1"/>
  <c r="AQ8" i="5"/>
  <c r="AS8" i="5" s="1"/>
  <c r="AQ43" i="5"/>
  <c r="AS43" i="5" s="1"/>
  <c r="AQ78" i="5"/>
  <c r="AS78" i="5" s="1"/>
  <c r="CT40" i="5"/>
  <c r="AQ41" i="5"/>
  <c r="AS41" i="5" s="1"/>
  <c r="AQ45" i="5"/>
  <c r="AR45" i="5" s="1"/>
  <c r="AQ35" i="5"/>
  <c r="AR35" i="5" s="1"/>
  <c r="AQ70" i="5"/>
  <c r="AR70" i="5" s="1"/>
  <c r="AQ50" i="5"/>
  <c r="AR50" i="5" s="1"/>
  <c r="AQ68" i="5"/>
  <c r="AS68" i="5" s="1"/>
  <c r="AQ85" i="5"/>
  <c r="AR85" i="5" s="1"/>
  <c r="AQ11" i="5"/>
  <c r="AS11" i="5" s="1"/>
  <c r="AQ47" i="5"/>
  <c r="AS47" i="5" s="1"/>
  <c r="AQ76" i="5"/>
  <c r="AS76" i="5" s="1"/>
  <c r="AQ62" i="5"/>
  <c r="AR62" i="5" s="1"/>
  <c r="AQ34" i="5"/>
  <c r="AS34" i="5" s="1"/>
  <c r="AQ88" i="5"/>
  <c r="AS88" i="5" s="1"/>
  <c r="AQ13" i="5"/>
  <c r="AR13" i="5" s="1"/>
  <c r="AQ48" i="5"/>
  <c r="AS48" i="5" s="1"/>
  <c r="AQ61" i="5"/>
  <c r="AS61" i="5" s="1"/>
  <c r="AQ52" i="5"/>
  <c r="AS52" i="5" s="1"/>
  <c r="AQ69" i="5"/>
  <c r="AS69" i="5" s="1"/>
  <c r="AQ22" i="5"/>
  <c r="AR22" i="5" s="1"/>
  <c r="AQ12" i="5"/>
  <c r="AR12" i="5" s="1"/>
  <c r="AQ40" i="5"/>
  <c r="AS40" i="5" s="1"/>
  <c r="AQ58" i="5"/>
  <c r="AS58" i="5" s="1"/>
  <c r="DC51" i="5"/>
  <c r="DC58" i="5"/>
  <c r="DC44" i="5"/>
  <c r="BO89" i="5"/>
  <c r="E86" i="4" s="1"/>
  <c r="AG6" i="5"/>
  <c r="BO13" i="5"/>
  <c r="E10" i="4" s="1"/>
  <c r="AA55" i="3"/>
  <c r="AA56" i="3"/>
  <c r="AC56" i="3" s="1"/>
  <c r="AA9" i="3"/>
  <c r="AA40" i="3"/>
  <c r="AA72" i="3"/>
  <c r="AA85" i="3"/>
  <c r="AA51" i="3"/>
  <c r="AA67" i="3"/>
  <c r="AA7" i="3"/>
  <c r="AC7" i="3" s="1"/>
  <c r="AA8" i="3"/>
  <c r="AA86" i="3"/>
  <c r="AC86" i="3" s="1"/>
  <c r="AA87" i="3"/>
  <c r="AA23" i="3"/>
  <c r="AC23" i="3" s="1"/>
  <c r="AA24" i="3"/>
  <c r="AA39" i="3"/>
  <c r="AA15" i="3"/>
  <c r="AA35" i="3"/>
  <c r="AA79" i="3"/>
  <c r="AA47" i="3"/>
  <c r="AA64" i="3"/>
  <c r="AA65" i="3"/>
  <c r="AC65" i="3" s="1"/>
  <c r="AA42" i="3"/>
  <c r="AA63" i="3"/>
  <c r="AA83" i="3"/>
  <c r="AA18" i="3"/>
  <c r="AC18" i="3" s="1"/>
  <c r="AA25" i="3"/>
  <c r="AA57" i="3"/>
  <c r="AA89" i="3"/>
  <c r="AA27" i="3"/>
  <c r="AA30" i="3"/>
  <c r="AA31" i="3"/>
  <c r="AA81" i="3"/>
  <c r="AA36" i="3"/>
  <c r="AC36" i="3" s="1"/>
  <c r="AA28" i="3"/>
  <c r="AA84" i="3"/>
  <c r="AA29" i="3"/>
  <c r="AA34" i="3"/>
  <c r="AA33" i="3"/>
  <c r="AA74" i="3"/>
  <c r="AA32" i="3"/>
  <c r="AA26" i="3"/>
  <c r="AA20" i="3"/>
  <c r="AA46" i="3"/>
  <c r="AA19" i="3"/>
  <c r="AA45" i="3"/>
  <c r="AA11" i="3"/>
  <c r="AA17" i="3"/>
  <c r="AA10" i="3"/>
  <c r="AA16" i="3"/>
  <c r="AC16" i="3" s="1"/>
  <c r="AA22" i="3"/>
  <c r="AA73" i="3"/>
  <c r="AA70" i="3"/>
  <c r="AA71" i="3"/>
  <c r="AA62" i="3"/>
  <c r="AA68" i="3"/>
  <c r="AA88" i="3"/>
  <c r="AA61" i="3"/>
  <c r="AA14" i="3"/>
  <c r="AA44" i="3"/>
  <c r="AA60" i="3"/>
  <c r="AA13" i="3"/>
  <c r="AA41" i="3"/>
  <c r="AA80" i="3"/>
  <c r="AA38" i="3"/>
  <c r="AA77" i="3"/>
  <c r="AA78" i="3"/>
  <c r="AC78" i="3" s="1"/>
  <c r="AA54" i="3"/>
  <c r="AA82" i="3"/>
  <c r="AC82" i="3" s="1"/>
  <c r="AA69" i="3"/>
  <c r="AA53" i="3"/>
  <c r="AA37" i="3"/>
  <c r="AC37" i="3" s="1"/>
  <c r="AA21" i="3"/>
  <c r="AA76" i="3"/>
  <c r="AA66" i="3"/>
  <c r="AA52" i="3"/>
  <c r="AA75" i="3"/>
  <c r="AA58" i="3"/>
  <c r="AA59" i="3"/>
  <c r="AA43" i="3"/>
  <c r="AA50" i="3"/>
  <c r="AA12" i="3"/>
  <c r="AA48" i="3"/>
  <c r="AA49" i="3"/>
  <c r="BW6" i="5" l="1"/>
  <c r="BS6" i="5"/>
  <c r="I3" i="4" s="1"/>
  <c r="BV47" i="5"/>
  <c r="CA47" i="5" s="1"/>
  <c r="BZ62" i="5"/>
  <c r="BZ35" i="5"/>
  <c r="BV88" i="5"/>
  <c r="BZ89" i="5"/>
  <c r="BZ85" i="5"/>
  <c r="BZ13" i="5"/>
  <c r="BZ66" i="5"/>
  <c r="BZ39" i="5"/>
  <c r="BZ54" i="5"/>
  <c r="BZ50" i="5"/>
  <c r="BZ88" i="5"/>
  <c r="BZ86" i="5"/>
  <c r="BZ57" i="5"/>
  <c r="BZ36" i="5"/>
  <c r="BZ43" i="5"/>
  <c r="BZ58" i="5"/>
  <c r="BZ28" i="5"/>
  <c r="BZ63" i="5"/>
  <c r="BZ16" i="5"/>
  <c r="BZ70" i="5"/>
  <c r="BZ65" i="5"/>
  <c r="BZ25" i="5"/>
  <c r="BZ56" i="5"/>
  <c r="BZ53" i="5"/>
  <c r="BZ26" i="5"/>
  <c r="BV61" i="5"/>
  <c r="CA61" i="5" s="1"/>
  <c r="BZ76" i="5"/>
  <c r="BZ78" i="5"/>
  <c r="BV74" i="5"/>
  <c r="CA74" i="5" s="1"/>
  <c r="BZ33" i="5"/>
  <c r="BZ51" i="5"/>
  <c r="BZ80" i="5"/>
  <c r="BZ42" i="5"/>
  <c r="BZ12" i="5"/>
  <c r="BZ37" i="5"/>
  <c r="BS13" i="5"/>
  <c r="I10" i="4" s="1"/>
  <c r="BV13" i="5"/>
  <c r="BZ52" i="5"/>
  <c r="BV30" i="5"/>
  <c r="CA30" i="5" s="1"/>
  <c r="BZ29" i="5"/>
  <c r="BZ71" i="5"/>
  <c r="BV50" i="5"/>
  <c r="BZ18" i="5"/>
  <c r="BZ59" i="5"/>
  <c r="BZ49" i="5"/>
  <c r="BV35" i="5"/>
  <c r="BZ82" i="5"/>
  <c r="BZ41" i="5"/>
  <c r="BZ46" i="5"/>
  <c r="BZ87" i="5"/>
  <c r="BV82" i="5"/>
  <c r="BW82" i="5" s="1"/>
  <c r="BZ11" i="5"/>
  <c r="BZ27" i="5"/>
  <c r="BZ21" i="5"/>
  <c r="BZ17" i="5"/>
  <c r="BV8" i="5"/>
  <c r="CA8" i="5" s="1"/>
  <c r="BV53" i="5"/>
  <c r="BV63" i="5"/>
  <c r="BZ67" i="5"/>
  <c r="BZ64" i="5"/>
  <c r="BV66" i="5"/>
  <c r="BW66" i="5" s="1"/>
  <c r="BZ75" i="5"/>
  <c r="BV40" i="5"/>
  <c r="CA40" i="5" s="1"/>
  <c r="BZ79" i="5"/>
  <c r="BV84" i="5"/>
  <c r="CA84" i="5" s="1"/>
  <c r="BV89" i="5"/>
  <c r="BV54" i="5"/>
  <c r="BV21" i="5"/>
  <c r="BV59" i="5"/>
  <c r="BV79" i="5"/>
  <c r="BV15" i="5"/>
  <c r="CA15" i="5" s="1"/>
  <c r="BV51" i="5"/>
  <c r="BV56" i="5"/>
  <c r="BV29" i="5"/>
  <c r="BV49" i="5"/>
  <c r="BV41" i="5"/>
  <c r="BV9" i="5"/>
  <c r="CA9" i="5" s="1"/>
  <c r="BV70" i="5"/>
  <c r="BV58" i="5"/>
  <c r="BW58" i="5" s="1"/>
  <c r="BV43" i="5"/>
  <c r="BV25" i="5"/>
  <c r="BV67" i="5"/>
  <c r="BV86" i="5"/>
  <c r="BV87" i="5"/>
  <c r="BV24" i="5"/>
  <c r="BW24" i="5" s="1"/>
  <c r="BV85" i="5"/>
  <c r="BV34" i="5"/>
  <c r="CA34" i="5" s="1"/>
  <c r="BV52" i="5"/>
  <c r="BV55" i="5"/>
  <c r="CA55" i="5" s="1"/>
  <c r="BV19" i="5"/>
  <c r="CA19" i="5" s="1"/>
  <c r="BV76" i="5"/>
  <c r="BV60" i="5"/>
  <c r="CA60" i="5" s="1"/>
  <c r="BV68" i="5"/>
  <c r="CA68" i="5" s="1"/>
  <c r="BV69" i="5"/>
  <c r="BW69" i="5" s="1"/>
  <c r="BV22" i="5"/>
  <c r="CA22" i="5" s="1"/>
  <c r="BV62" i="5"/>
  <c r="BV45" i="5"/>
  <c r="BW45" i="5" s="1"/>
  <c r="BV73" i="5"/>
  <c r="BW73" i="5" s="1"/>
  <c r="BV37" i="5"/>
  <c r="BV71" i="5"/>
  <c r="BV28" i="5"/>
  <c r="BV33" i="5"/>
  <c r="BV46" i="5"/>
  <c r="BV42" i="5"/>
  <c r="BV11" i="5"/>
  <c r="BV14" i="5"/>
  <c r="CA14" i="5" s="1"/>
  <c r="BV16" i="5"/>
  <c r="BV23" i="5"/>
  <c r="CA23" i="5" s="1"/>
  <c r="BV64" i="5"/>
  <c r="BV57" i="5"/>
  <c r="BV80" i="5"/>
  <c r="BV27" i="5"/>
  <c r="BV31" i="5"/>
  <c r="CA31" i="5" s="1"/>
  <c r="BV83" i="5"/>
  <c r="CA83" i="5" s="1"/>
  <c r="BV38" i="5"/>
  <c r="BW38" i="5" s="1"/>
  <c r="BV44" i="5"/>
  <c r="CA44" i="5" s="1"/>
  <c r="BV20" i="5"/>
  <c r="CA20" i="5" s="1"/>
  <c r="BV78" i="5"/>
  <c r="BV72" i="5"/>
  <c r="CA72" i="5" s="1"/>
  <c r="BZ10" i="5"/>
  <c r="BV10" i="5"/>
  <c r="BW10" i="5" s="1"/>
  <c r="BV65" i="5"/>
  <c r="BV26" i="5"/>
  <c r="BV39" i="5"/>
  <c r="BV18" i="5"/>
  <c r="BV17" i="5"/>
  <c r="BV75" i="5"/>
  <c r="BV36" i="5"/>
  <c r="BV12" i="5"/>
  <c r="BV77" i="5"/>
  <c r="CA77" i="5" s="1"/>
  <c r="BV48" i="5"/>
  <c r="CA48" i="5" s="1"/>
  <c r="BV32" i="5"/>
  <c r="CA32" i="5" s="1"/>
  <c r="BV81" i="5"/>
  <c r="CA81" i="5" s="1"/>
  <c r="CA6" i="5"/>
  <c r="BZ7" i="5"/>
  <c r="BV7" i="5"/>
  <c r="BW7" i="5" s="1"/>
  <c r="DB59" i="5"/>
  <c r="DB79" i="5"/>
  <c r="AS26" i="5"/>
  <c r="DE27" i="5" s="1"/>
  <c r="AR14" i="5"/>
  <c r="DD15" i="5" s="1"/>
  <c r="DC23" i="5"/>
  <c r="DB80" i="5"/>
  <c r="AJ6" i="5"/>
  <c r="AM6" i="5" s="1"/>
  <c r="AE6" i="5"/>
  <c r="DB18" i="5"/>
  <c r="AJ89" i="5"/>
  <c r="AM89" i="5" s="1"/>
  <c r="AE89" i="5"/>
  <c r="AR83" i="5"/>
  <c r="DD84" i="5" s="1"/>
  <c r="DC38" i="5"/>
  <c r="AR33" i="5"/>
  <c r="DD33" i="5" s="1"/>
  <c r="DC78" i="5"/>
  <c r="DB56" i="5"/>
  <c r="DB78" i="5"/>
  <c r="DC60" i="5"/>
  <c r="DC71" i="5"/>
  <c r="DB58" i="5"/>
  <c r="DC64" i="5"/>
  <c r="DB44" i="5"/>
  <c r="AR60" i="5"/>
  <c r="AC60" i="5" s="1"/>
  <c r="AG60" i="5" s="1"/>
  <c r="AR18" i="5"/>
  <c r="AC18" i="5" s="1"/>
  <c r="AG18" i="5" s="1"/>
  <c r="AR64" i="5"/>
  <c r="DD64" i="5" s="1"/>
  <c r="DB50" i="5"/>
  <c r="DB39" i="5"/>
  <c r="DC65" i="5"/>
  <c r="DB51" i="5"/>
  <c r="DC37" i="5"/>
  <c r="DB81" i="5"/>
  <c r="AR19" i="5"/>
  <c r="AC19" i="5" s="1"/>
  <c r="AG19" i="5" s="1"/>
  <c r="AR25" i="5"/>
  <c r="AC25" i="5" s="1"/>
  <c r="AG25" i="5" s="1"/>
  <c r="AR24" i="5"/>
  <c r="DB23" i="5"/>
  <c r="DC82" i="5"/>
  <c r="DB17" i="5"/>
  <c r="DB22" i="5"/>
  <c r="DB40" i="5"/>
  <c r="DB9" i="5"/>
  <c r="DB35" i="5"/>
  <c r="AR21" i="5"/>
  <c r="AC21" i="5" s="1"/>
  <c r="AG21" i="5" s="1"/>
  <c r="DC49" i="5"/>
  <c r="DC83" i="5"/>
  <c r="DB36" i="5"/>
  <c r="DB67" i="5"/>
  <c r="DB64" i="5"/>
  <c r="DC84" i="5"/>
  <c r="AS80" i="5"/>
  <c r="DE81" i="5" s="1"/>
  <c r="AR49" i="5"/>
  <c r="AC49" i="5" s="1"/>
  <c r="AG49" i="5" s="1"/>
  <c r="DB38" i="5"/>
  <c r="DC36" i="5"/>
  <c r="DB61" i="5"/>
  <c r="AR30" i="5"/>
  <c r="AC30" i="5" s="1"/>
  <c r="AG30" i="5" s="1"/>
  <c r="DB54" i="5"/>
  <c r="DB13" i="5"/>
  <c r="DB10" i="5"/>
  <c r="DC17" i="5"/>
  <c r="AR65" i="5"/>
  <c r="AC65" i="5" s="1"/>
  <c r="AG65" i="5" s="1"/>
  <c r="DB8" i="5"/>
  <c r="DB14" i="5"/>
  <c r="DB41" i="5"/>
  <c r="DB86" i="5"/>
  <c r="AS29" i="5"/>
  <c r="AD29" i="5" s="1"/>
  <c r="AH29" i="5" s="1"/>
  <c r="AK29" i="5" s="1"/>
  <c r="AN29" i="5" s="1"/>
  <c r="DC30" i="5"/>
  <c r="DB52" i="5"/>
  <c r="DB19" i="5"/>
  <c r="DC54" i="5"/>
  <c r="DB31" i="5"/>
  <c r="DB47" i="5"/>
  <c r="DB32" i="5"/>
  <c r="AS84" i="5"/>
  <c r="AD84" i="5" s="1"/>
  <c r="AH84" i="5" s="1"/>
  <c r="AK84" i="5" s="1"/>
  <c r="AN84" i="5" s="1"/>
  <c r="DB34" i="5"/>
  <c r="DB89" i="5"/>
  <c r="DC70" i="5"/>
  <c r="DC12" i="5"/>
  <c r="DB11" i="5"/>
  <c r="DC68" i="5"/>
  <c r="AR82" i="5"/>
  <c r="DC9" i="5"/>
  <c r="AR77" i="5"/>
  <c r="AC77" i="5" s="1"/>
  <c r="AG77" i="5" s="1"/>
  <c r="DC55" i="5"/>
  <c r="DB74" i="5"/>
  <c r="DB70" i="5"/>
  <c r="DC33" i="5"/>
  <c r="DB55" i="5"/>
  <c r="DC74" i="5"/>
  <c r="DB49" i="5"/>
  <c r="DC73" i="5"/>
  <c r="DC61" i="5"/>
  <c r="AR17" i="5"/>
  <c r="DC66" i="5"/>
  <c r="DC15" i="5"/>
  <c r="AR79" i="5"/>
  <c r="DD80" i="5" s="1"/>
  <c r="AS32" i="5"/>
  <c r="DE32" i="5" s="1"/>
  <c r="DC85" i="5"/>
  <c r="DB69" i="5"/>
  <c r="DB53" i="5"/>
  <c r="AS42" i="5"/>
  <c r="DE43" i="5" s="1"/>
  <c r="DB83" i="5"/>
  <c r="DC22" i="5"/>
  <c r="DB75" i="5"/>
  <c r="DB21" i="5"/>
  <c r="DB68" i="5"/>
  <c r="AR73" i="5"/>
  <c r="DB84" i="5"/>
  <c r="DB26" i="5"/>
  <c r="DC35" i="5"/>
  <c r="DC26" i="5"/>
  <c r="DC81" i="5"/>
  <c r="AR38" i="5"/>
  <c r="AC38" i="5" s="1"/>
  <c r="AG38" i="5" s="1"/>
  <c r="AR43" i="5"/>
  <c r="DD43" i="5" s="1"/>
  <c r="DC63" i="5"/>
  <c r="DC21" i="5"/>
  <c r="AS75" i="5"/>
  <c r="AD75" i="5" s="1"/>
  <c r="AH75" i="5" s="1"/>
  <c r="AK75" i="5" s="1"/>
  <c r="AN75" i="5" s="1"/>
  <c r="DB20" i="5"/>
  <c r="AS7" i="5"/>
  <c r="DE8" i="5" s="1"/>
  <c r="AR28" i="5"/>
  <c r="AC28" i="5" s="1"/>
  <c r="AG28" i="5" s="1"/>
  <c r="DB71" i="5"/>
  <c r="AR67" i="5"/>
  <c r="AC67" i="5" s="1"/>
  <c r="AG67" i="5" s="1"/>
  <c r="DC62" i="5"/>
  <c r="DB57" i="5"/>
  <c r="DC13" i="5"/>
  <c r="DB60" i="5"/>
  <c r="DB82" i="5"/>
  <c r="DB24" i="5"/>
  <c r="AR86" i="5"/>
  <c r="DD86" i="5" s="1"/>
  <c r="DC47" i="5"/>
  <c r="AR78" i="5"/>
  <c r="DC42" i="5"/>
  <c r="DC31" i="5"/>
  <c r="DB77" i="5"/>
  <c r="AR41" i="5"/>
  <c r="DD42" i="5" s="1"/>
  <c r="DC77" i="5"/>
  <c r="AR53" i="5"/>
  <c r="AC53" i="5" s="1"/>
  <c r="AG53" i="5" s="1"/>
  <c r="AR23" i="5"/>
  <c r="AC23" i="5" s="1"/>
  <c r="AG23" i="5" s="1"/>
  <c r="DB16" i="5"/>
  <c r="AS71" i="5"/>
  <c r="DE72" i="5" s="1"/>
  <c r="DB29" i="5"/>
  <c r="AR59" i="5"/>
  <c r="AC59" i="5" s="1"/>
  <c r="AG59" i="5" s="1"/>
  <c r="AR36" i="5"/>
  <c r="DD36" i="5" s="1"/>
  <c r="DC87" i="5"/>
  <c r="DC56" i="5"/>
  <c r="DB30" i="5"/>
  <c r="DC46" i="5"/>
  <c r="DB33" i="5"/>
  <c r="DB85" i="5"/>
  <c r="DB48" i="5"/>
  <c r="DC53" i="5"/>
  <c r="AR55" i="5"/>
  <c r="AC55" i="5" s="1"/>
  <c r="AG55" i="5" s="1"/>
  <c r="AR57" i="5"/>
  <c r="AC57" i="5" s="1"/>
  <c r="AG57" i="5" s="1"/>
  <c r="AR37" i="5"/>
  <c r="AC37" i="5" s="1"/>
  <c r="AG37" i="5" s="1"/>
  <c r="AR31" i="5"/>
  <c r="AR39" i="5"/>
  <c r="AC39" i="5" s="1"/>
  <c r="AG39" i="5" s="1"/>
  <c r="DC20" i="5"/>
  <c r="DC27" i="5"/>
  <c r="AR20" i="5"/>
  <c r="AC20" i="5" s="1"/>
  <c r="AG20" i="5" s="1"/>
  <c r="AR72" i="5"/>
  <c r="AC72" i="5" s="1"/>
  <c r="AG72" i="5" s="1"/>
  <c r="DC72" i="5"/>
  <c r="DC88" i="5"/>
  <c r="DC86" i="5"/>
  <c r="AR74" i="5"/>
  <c r="DD75" i="5" s="1"/>
  <c r="AR66" i="5"/>
  <c r="AC66" i="5" s="1"/>
  <c r="AG66" i="5" s="1"/>
  <c r="DB15" i="5"/>
  <c r="DB76" i="5"/>
  <c r="AR27" i="5"/>
  <c r="AR8" i="5"/>
  <c r="AC8" i="5" s="1"/>
  <c r="AG8" i="5" s="1"/>
  <c r="AS15" i="5"/>
  <c r="DE15" i="5" s="1"/>
  <c r="AS63" i="5"/>
  <c r="DE64" i="5" s="1"/>
  <c r="AR54" i="5"/>
  <c r="AR46" i="5"/>
  <c r="AC46" i="5" s="1"/>
  <c r="AG46" i="5" s="1"/>
  <c r="AS16" i="5"/>
  <c r="AD16" i="5" s="1"/>
  <c r="AH16" i="5" s="1"/>
  <c r="AK16" i="5" s="1"/>
  <c r="AN16" i="5" s="1"/>
  <c r="AR10" i="5"/>
  <c r="AC10" i="5" s="1"/>
  <c r="AG10" i="5" s="1"/>
  <c r="AR87" i="5"/>
  <c r="AC87" i="5" s="1"/>
  <c r="AG87" i="5" s="1"/>
  <c r="AR9" i="5"/>
  <c r="AC9" i="5" s="1"/>
  <c r="AG9" i="5" s="1"/>
  <c r="AR44" i="5"/>
  <c r="AR56" i="5"/>
  <c r="AC56" i="5" s="1"/>
  <c r="AG56" i="5" s="1"/>
  <c r="AR81" i="5"/>
  <c r="DD81" i="5" s="1"/>
  <c r="AR51" i="5"/>
  <c r="AC51" i="5" s="1"/>
  <c r="AG51" i="5" s="1"/>
  <c r="AR76" i="5"/>
  <c r="AS62" i="5"/>
  <c r="AS85" i="5"/>
  <c r="AD85" i="5" s="1"/>
  <c r="AH85" i="5" s="1"/>
  <c r="AK85" i="5" s="1"/>
  <c r="AN85" i="5" s="1"/>
  <c r="AS13" i="5"/>
  <c r="DE14" i="5" s="1"/>
  <c r="AR58" i="5"/>
  <c r="AR40" i="5"/>
  <c r="AS12" i="5"/>
  <c r="AS50" i="5"/>
  <c r="AD50" i="5" s="1"/>
  <c r="AH50" i="5" s="1"/>
  <c r="AK50" i="5" s="1"/>
  <c r="AN50" i="5" s="1"/>
  <c r="AR68" i="5"/>
  <c r="AC68" i="5" s="1"/>
  <c r="AG68" i="5" s="1"/>
  <c r="AS70" i="5"/>
  <c r="AD70" i="5" s="1"/>
  <c r="AH70" i="5" s="1"/>
  <c r="AK70" i="5" s="1"/>
  <c r="AN70" i="5" s="1"/>
  <c r="AR88" i="5"/>
  <c r="DD89" i="5" s="1"/>
  <c r="AR34" i="5"/>
  <c r="DD35" i="5" s="1"/>
  <c r="AR52" i="5"/>
  <c r="AC52" i="5" s="1"/>
  <c r="AG52" i="5" s="1"/>
  <c r="AR11" i="5"/>
  <c r="AR61" i="5"/>
  <c r="DD62" i="5" s="1"/>
  <c r="AR48" i="5"/>
  <c r="AS45" i="5"/>
  <c r="DE46" i="5" s="1"/>
  <c r="AS22" i="5"/>
  <c r="DE23" i="5" s="1"/>
  <c r="AR69" i="5"/>
  <c r="AR47" i="5"/>
  <c r="AS35" i="5"/>
  <c r="DE35" i="5" s="1"/>
  <c r="BO30" i="5"/>
  <c r="E27" i="4" s="1"/>
  <c r="BO88" i="5"/>
  <c r="E85" i="4" s="1"/>
  <c r="BO78" i="5"/>
  <c r="E75" i="4" s="1"/>
  <c r="BO8" i="5"/>
  <c r="E5" i="4" s="1"/>
  <c r="BO67" i="5"/>
  <c r="E64" i="4" s="1"/>
  <c r="BO39" i="5"/>
  <c r="E36" i="4" s="1"/>
  <c r="BO81" i="5"/>
  <c r="E78" i="4" s="1"/>
  <c r="BO11" i="5"/>
  <c r="E8" i="4" s="1"/>
  <c r="BO18" i="5"/>
  <c r="E15" i="4" s="1"/>
  <c r="BO37" i="5"/>
  <c r="E34" i="4" s="1"/>
  <c r="BO83" i="5"/>
  <c r="E80" i="4" s="1"/>
  <c r="BO63" i="5"/>
  <c r="E60" i="4" s="1"/>
  <c r="BO9" i="5"/>
  <c r="E6" i="4" s="1"/>
  <c r="BO15" i="5"/>
  <c r="E12" i="4" s="1"/>
  <c r="BO64" i="5"/>
  <c r="E61" i="4" s="1"/>
  <c r="BO55" i="5"/>
  <c r="E52" i="4" s="1"/>
  <c r="BO65" i="5"/>
  <c r="E62" i="4" s="1"/>
  <c r="BO7" i="5"/>
  <c r="E4" i="4" s="1"/>
  <c r="BO14" i="5"/>
  <c r="E11" i="4" s="1"/>
  <c r="BO53" i="5"/>
  <c r="E50" i="4" s="1"/>
  <c r="BO51" i="5"/>
  <c r="E48" i="4" s="1"/>
  <c r="BO87" i="5"/>
  <c r="E84" i="4" s="1"/>
  <c r="BO62" i="5"/>
  <c r="E59" i="4" s="1"/>
  <c r="BO16" i="5"/>
  <c r="E13" i="4" s="1"/>
  <c r="BO75" i="5"/>
  <c r="E72" i="4" s="1"/>
  <c r="BO71" i="5"/>
  <c r="E68" i="4" s="1"/>
  <c r="BO70" i="5"/>
  <c r="E67" i="4" s="1"/>
  <c r="BO76" i="5"/>
  <c r="E73" i="4" s="1"/>
  <c r="BO46" i="5"/>
  <c r="E43" i="4" s="1"/>
  <c r="BO86" i="5"/>
  <c r="E83" i="4" s="1"/>
  <c r="BO24" i="5"/>
  <c r="E21" i="4" s="1"/>
  <c r="BO61" i="5"/>
  <c r="E58" i="4" s="1"/>
  <c r="BO42" i="5"/>
  <c r="E39" i="4" s="1"/>
  <c r="BO34" i="5"/>
  <c r="E31" i="4" s="1"/>
  <c r="BO79" i="5"/>
  <c r="E76" i="4" s="1"/>
  <c r="BO27" i="5"/>
  <c r="E24" i="4" s="1"/>
  <c r="BO25" i="5"/>
  <c r="E22" i="4" s="1"/>
  <c r="BO22" i="5"/>
  <c r="E19" i="4" s="1"/>
  <c r="BO59" i="5"/>
  <c r="E56" i="4" s="1"/>
  <c r="BO31" i="5"/>
  <c r="E28" i="4" s="1"/>
  <c r="BO17" i="5"/>
  <c r="E14" i="4" s="1"/>
  <c r="BO56" i="5"/>
  <c r="E53" i="4" s="1"/>
  <c r="BO49" i="5"/>
  <c r="E46" i="4" s="1"/>
  <c r="BO20" i="5"/>
  <c r="E17" i="4" s="1"/>
  <c r="AD43" i="5"/>
  <c r="AH43" i="5" s="1"/>
  <c r="AK43" i="5" s="1"/>
  <c r="AN43" i="5" s="1"/>
  <c r="BO72" i="5"/>
  <c r="E69" i="4" s="1"/>
  <c r="DE19" i="5"/>
  <c r="AD19" i="5"/>
  <c r="AH19" i="5" s="1"/>
  <c r="AK19" i="5" s="1"/>
  <c r="AN19" i="5" s="1"/>
  <c r="BO74" i="5"/>
  <c r="E71" i="4" s="1"/>
  <c r="BO41" i="5"/>
  <c r="E38" i="4" s="1"/>
  <c r="AD49" i="5"/>
  <c r="AH49" i="5" s="1"/>
  <c r="AK49" i="5" s="1"/>
  <c r="AN49" i="5" s="1"/>
  <c r="DE49" i="5"/>
  <c r="AD30" i="5"/>
  <c r="AH30" i="5" s="1"/>
  <c r="AK30" i="5" s="1"/>
  <c r="AN30" i="5" s="1"/>
  <c r="BO19" i="5"/>
  <c r="E16" i="4" s="1"/>
  <c r="AC84" i="5"/>
  <c r="AG84" i="5" s="1"/>
  <c r="DD85" i="5"/>
  <c r="AD41" i="5"/>
  <c r="AH41" i="5" s="1"/>
  <c r="AK41" i="5" s="1"/>
  <c r="AN41" i="5" s="1"/>
  <c r="DE41" i="5"/>
  <c r="BO43" i="5"/>
  <c r="E40" i="4" s="1"/>
  <c r="DE88" i="5"/>
  <c r="AD88" i="5"/>
  <c r="AH88" i="5" s="1"/>
  <c r="AK88" i="5" s="1"/>
  <c r="AN88" i="5" s="1"/>
  <c r="DE89" i="5"/>
  <c r="DE65" i="5"/>
  <c r="AD65" i="5"/>
  <c r="AH65" i="5" s="1"/>
  <c r="AK65" i="5" s="1"/>
  <c r="AN65" i="5" s="1"/>
  <c r="BO60" i="5"/>
  <c r="E57" i="4" s="1"/>
  <c r="BO45" i="5"/>
  <c r="E42" i="4" s="1"/>
  <c r="DE55" i="5"/>
  <c r="AD55" i="5"/>
  <c r="AH55" i="5" s="1"/>
  <c r="AK55" i="5" s="1"/>
  <c r="AN55" i="5" s="1"/>
  <c r="BO77" i="5"/>
  <c r="E74" i="4" s="1"/>
  <c r="DE74" i="5"/>
  <c r="AD74" i="5"/>
  <c r="AH74" i="5" s="1"/>
  <c r="AK74" i="5" s="1"/>
  <c r="AN74" i="5" s="1"/>
  <c r="DD63" i="5"/>
  <c r="AC62" i="5"/>
  <c r="AG62" i="5" s="1"/>
  <c r="AD72" i="5"/>
  <c r="AH72" i="5" s="1"/>
  <c r="AK72" i="5" s="1"/>
  <c r="AN72" i="5" s="1"/>
  <c r="AC63" i="5"/>
  <c r="AG63" i="5" s="1"/>
  <c r="DE82" i="5"/>
  <c r="AD82" i="5"/>
  <c r="AH82" i="5" s="1"/>
  <c r="AK82" i="5" s="1"/>
  <c r="AN82" i="5" s="1"/>
  <c r="AD27" i="5"/>
  <c r="AH27" i="5" s="1"/>
  <c r="AK27" i="5" s="1"/>
  <c r="AN27" i="5" s="1"/>
  <c r="DE54" i="5"/>
  <c r="AD54" i="5"/>
  <c r="AH54" i="5" s="1"/>
  <c r="AK54" i="5" s="1"/>
  <c r="AN54" i="5" s="1"/>
  <c r="AC42" i="5"/>
  <c r="AG42" i="5" s="1"/>
  <c r="DE58" i="5"/>
  <c r="AD58" i="5"/>
  <c r="AH58" i="5" s="1"/>
  <c r="AK58" i="5" s="1"/>
  <c r="AN58" i="5" s="1"/>
  <c r="DE34" i="5"/>
  <c r="AD34" i="5"/>
  <c r="AH34" i="5" s="1"/>
  <c r="AK34" i="5" s="1"/>
  <c r="AN34" i="5" s="1"/>
  <c r="DE57" i="5"/>
  <c r="AD57" i="5"/>
  <c r="AH57" i="5" s="1"/>
  <c r="AK57" i="5" s="1"/>
  <c r="AN57" i="5" s="1"/>
  <c r="BO23" i="5"/>
  <c r="E20" i="4" s="1"/>
  <c r="AD86" i="5"/>
  <c r="AH86" i="5" s="1"/>
  <c r="AK86" i="5" s="1"/>
  <c r="AN86" i="5" s="1"/>
  <c r="AC75" i="5"/>
  <c r="AG75" i="5" s="1"/>
  <c r="AD33" i="5"/>
  <c r="AH33" i="5" s="1"/>
  <c r="AK33" i="5" s="1"/>
  <c r="AN33" i="5" s="1"/>
  <c r="BO54" i="5"/>
  <c r="E51" i="4" s="1"/>
  <c r="BO48" i="5"/>
  <c r="E45" i="4" s="1"/>
  <c r="DE60" i="5"/>
  <c r="AD60" i="5"/>
  <c r="AH60" i="5" s="1"/>
  <c r="AK60" i="5" s="1"/>
  <c r="AN60" i="5" s="1"/>
  <c r="DE25" i="5"/>
  <c r="AD25" i="5"/>
  <c r="AH25" i="5" s="1"/>
  <c r="AK25" i="5" s="1"/>
  <c r="AN25" i="5" s="1"/>
  <c r="AD40" i="5"/>
  <c r="AH40" i="5" s="1"/>
  <c r="AK40" i="5" s="1"/>
  <c r="AN40" i="5" s="1"/>
  <c r="DE40" i="5"/>
  <c r="BO82" i="5"/>
  <c r="E79" i="4" s="1"/>
  <c r="BO33" i="5"/>
  <c r="E30" i="4" s="1"/>
  <c r="DE24" i="5"/>
  <c r="AD24" i="5"/>
  <c r="AH24" i="5" s="1"/>
  <c r="AK24" i="5" s="1"/>
  <c r="AN24" i="5" s="1"/>
  <c r="AC15" i="5"/>
  <c r="AG15" i="5" s="1"/>
  <c r="DD16" i="5"/>
  <c r="AC71" i="5"/>
  <c r="AG71" i="5" s="1"/>
  <c r="AD46" i="5"/>
  <c r="AH46" i="5" s="1"/>
  <c r="AK46" i="5" s="1"/>
  <c r="AN46" i="5" s="1"/>
  <c r="AD73" i="5"/>
  <c r="AH73" i="5" s="1"/>
  <c r="AK73" i="5" s="1"/>
  <c r="AN73" i="5" s="1"/>
  <c r="DE73" i="5"/>
  <c r="AD11" i="5"/>
  <c r="AH11" i="5" s="1"/>
  <c r="AK11" i="5" s="1"/>
  <c r="AN11" i="5" s="1"/>
  <c r="DE11" i="5"/>
  <c r="DE67" i="5"/>
  <c r="AD67" i="5"/>
  <c r="AH67" i="5" s="1"/>
  <c r="AK67" i="5" s="1"/>
  <c r="AN67" i="5" s="1"/>
  <c r="AC12" i="5"/>
  <c r="AG12" i="5" s="1"/>
  <c r="DD13" i="5"/>
  <c r="DE77" i="5"/>
  <c r="AD77" i="5"/>
  <c r="AH77" i="5" s="1"/>
  <c r="AK77" i="5" s="1"/>
  <c r="AN77" i="5" s="1"/>
  <c r="AC80" i="5"/>
  <c r="AG80" i="5" s="1"/>
  <c r="DE78" i="5"/>
  <c r="AD78" i="5"/>
  <c r="AH78" i="5" s="1"/>
  <c r="AK78" i="5" s="1"/>
  <c r="AN78" i="5" s="1"/>
  <c r="BO47" i="5"/>
  <c r="E44" i="4" s="1"/>
  <c r="AD31" i="5"/>
  <c r="AH31" i="5" s="1"/>
  <c r="AK31" i="5" s="1"/>
  <c r="AN31" i="5" s="1"/>
  <c r="DE31" i="5"/>
  <c r="AC26" i="5"/>
  <c r="AG26" i="5" s="1"/>
  <c r="BO21" i="5"/>
  <c r="E18" i="4" s="1"/>
  <c r="BO28" i="5"/>
  <c r="E25" i="4" s="1"/>
  <c r="DE44" i="5"/>
  <c r="AD44" i="5"/>
  <c r="AH44" i="5" s="1"/>
  <c r="AK44" i="5" s="1"/>
  <c r="AN44" i="5" s="1"/>
  <c r="AC50" i="5"/>
  <c r="AG50" i="5" s="1"/>
  <c r="BO32" i="5"/>
  <c r="E29" i="4" s="1"/>
  <c r="AD14" i="5"/>
  <c r="AH14" i="5" s="1"/>
  <c r="AK14" i="5" s="1"/>
  <c r="AN14" i="5" s="1"/>
  <c r="AD8" i="5"/>
  <c r="AH8" i="5" s="1"/>
  <c r="AK8" i="5" s="1"/>
  <c r="AN8" i="5" s="1"/>
  <c r="BO58" i="5"/>
  <c r="E55" i="4" s="1"/>
  <c r="DE83" i="5"/>
  <c r="AD83" i="5"/>
  <c r="AH83" i="5" s="1"/>
  <c r="AK83" i="5" s="1"/>
  <c r="AN83" i="5" s="1"/>
  <c r="DE68" i="5"/>
  <c r="AD68" i="5"/>
  <c r="AH68" i="5" s="1"/>
  <c r="AK68" i="5" s="1"/>
  <c r="AN68" i="5" s="1"/>
  <c r="AD17" i="5"/>
  <c r="AH17" i="5" s="1"/>
  <c r="AK17" i="5" s="1"/>
  <c r="AN17" i="5" s="1"/>
  <c r="AC13" i="5"/>
  <c r="AG13" i="5" s="1"/>
  <c r="AD53" i="5"/>
  <c r="AH53" i="5" s="1"/>
  <c r="AK53" i="5" s="1"/>
  <c r="AN53" i="5" s="1"/>
  <c r="DE53" i="5"/>
  <c r="AD21" i="5"/>
  <c r="AH21" i="5" s="1"/>
  <c r="AK21" i="5" s="1"/>
  <c r="AN21" i="5" s="1"/>
  <c r="DE21" i="5"/>
  <c r="AC22" i="5"/>
  <c r="AG22" i="5" s="1"/>
  <c r="DE52" i="5"/>
  <c r="AD52" i="5"/>
  <c r="AH52" i="5" s="1"/>
  <c r="AK52" i="5" s="1"/>
  <c r="AN52" i="5" s="1"/>
  <c r="AD38" i="5"/>
  <c r="AH38" i="5" s="1"/>
  <c r="AK38" i="5" s="1"/>
  <c r="AN38" i="5" s="1"/>
  <c r="DE38" i="5"/>
  <c r="BO57" i="5"/>
  <c r="E54" i="4" s="1"/>
  <c r="AD51" i="5"/>
  <c r="AH51" i="5" s="1"/>
  <c r="AK51" i="5" s="1"/>
  <c r="AN51" i="5" s="1"/>
  <c r="DD71" i="5"/>
  <c r="AC70" i="5"/>
  <c r="AG70" i="5" s="1"/>
  <c r="DE20" i="5"/>
  <c r="AD20" i="5"/>
  <c r="AH20" i="5" s="1"/>
  <c r="AK20" i="5" s="1"/>
  <c r="AN20" i="5" s="1"/>
  <c r="BO66" i="5"/>
  <c r="E63" i="4" s="1"/>
  <c r="DE9" i="5"/>
  <c r="AD9" i="5"/>
  <c r="AH9" i="5" s="1"/>
  <c r="AK9" i="5" s="1"/>
  <c r="AN9" i="5" s="1"/>
  <c r="AC16" i="5"/>
  <c r="AG16" i="5" s="1"/>
  <c r="BO69" i="5"/>
  <c r="E66" i="4" s="1"/>
  <c r="AC7" i="5"/>
  <c r="AG7" i="5" s="1"/>
  <c r="AD59" i="5"/>
  <c r="AH59" i="5" s="1"/>
  <c r="AK59" i="5" s="1"/>
  <c r="AN59" i="5" s="1"/>
  <c r="DE59" i="5"/>
  <c r="AD23" i="5"/>
  <c r="AH23" i="5" s="1"/>
  <c r="AK23" i="5" s="1"/>
  <c r="AN23" i="5" s="1"/>
  <c r="BO40" i="5"/>
  <c r="E37" i="4" s="1"/>
  <c r="DE56" i="5"/>
  <c r="AD56" i="5"/>
  <c r="AH56" i="5" s="1"/>
  <c r="AK56" i="5" s="1"/>
  <c r="AN56" i="5" s="1"/>
  <c r="BO52" i="5"/>
  <c r="E49" i="4" s="1"/>
  <c r="DE37" i="5"/>
  <c r="AD37" i="5"/>
  <c r="AH37" i="5" s="1"/>
  <c r="AK37" i="5" s="1"/>
  <c r="AN37" i="5" s="1"/>
  <c r="DE18" i="5"/>
  <c r="AD18" i="5"/>
  <c r="AH18" i="5" s="1"/>
  <c r="AK18" i="5" s="1"/>
  <c r="AN18" i="5" s="1"/>
  <c r="AC29" i="5"/>
  <c r="AG29" i="5" s="1"/>
  <c r="BO80" i="5"/>
  <c r="E77" i="4" s="1"/>
  <c r="DE69" i="5"/>
  <c r="AD69" i="5"/>
  <c r="AH69" i="5" s="1"/>
  <c r="AK69" i="5" s="1"/>
  <c r="AN69" i="5" s="1"/>
  <c r="DE66" i="5"/>
  <c r="AD66" i="5"/>
  <c r="AH66" i="5" s="1"/>
  <c r="AK66" i="5" s="1"/>
  <c r="AN66" i="5" s="1"/>
  <c r="AD81" i="5"/>
  <c r="AH81" i="5" s="1"/>
  <c r="AK81" i="5" s="1"/>
  <c r="AN81" i="5" s="1"/>
  <c r="BO85" i="5"/>
  <c r="E82" i="4" s="1"/>
  <c r="BO68" i="5"/>
  <c r="E65" i="4" s="1"/>
  <c r="DE61" i="5"/>
  <c r="AD61" i="5"/>
  <c r="AH61" i="5" s="1"/>
  <c r="AK61" i="5" s="1"/>
  <c r="AN61" i="5" s="1"/>
  <c r="BO12" i="5"/>
  <c r="E9" i="4" s="1"/>
  <c r="BO73" i="5"/>
  <c r="E70" i="4" s="1"/>
  <c r="BO35" i="5"/>
  <c r="E32" i="4" s="1"/>
  <c r="DE47" i="5"/>
  <c r="AD47" i="5"/>
  <c r="AH47" i="5" s="1"/>
  <c r="AK47" i="5" s="1"/>
  <c r="AN47" i="5" s="1"/>
  <c r="AD10" i="5"/>
  <c r="AH10" i="5" s="1"/>
  <c r="AK10" i="5" s="1"/>
  <c r="AN10" i="5" s="1"/>
  <c r="DE10" i="5"/>
  <c r="DD7" i="5"/>
  <c r="AD64" i="5"/>
  <c r="AH64" i="5" s="1"/>
  <c r="AK64" i="5" s="1"/>
  <c r="AN64" i="5" s="1"/>
  <c r="DE39" i="5"/>
  <c r="AD39" i="5"/>
  <c r="AH39" i="5" s="1"/>
  <c r="AK39" i="5" s="1"/>
  <c r="AN39" i="5" s="1"/>
  <c r="BO44" i="5"/>
  <c r="E41" i="4" s="1"/>
  <c r="BO36" i="5"/>
  <c r="E33" i="4" s="1"/>
  <c r="AC35" i="5"/>
  <c r="AG35" i="5" s="1"/>
  <c r="BO29" i="5"/>
  <c r="E26" i="4" s="1"/>
  <c r="DE28" i="5"/>
  <c r="AD28" i="5"/>
  <c r="AH28" i="5" s="1"/>
  <c r="AK28" i="5" s="1"/>
  <c r="AN28" i="5" s="1"/>
  <c r="DE87" i="5"/>
  <c r="AD87" i="5"/>
  <c r="AH87" i="5" s="1"/>
  <c r="AK87" i="5" s="1"/>
  <c r="AN87" i="5" s="1"/>
  <c r="BO84" i="5"/>
  <c r="E81" i="4" s="1"/>
  <c r="AC85" i="5"/>
  <c r="AG85" i="5" s="1"/>
  <c r="DE48" i="5"/>
  <c r="AD48" i="5"/>
  <c r="AH48" i="5" s="1"/>
  <c r="AK48" i="5" s="1"/>
  <c r="AN48" i="5" s="1"/>
  <c r="BO26" i="5"/>
  <c r="E23" i="4" s="1"/>
  <c r="BO50" i="5"/>
  <c r="E47" i="4" s="1"/>
  <c r="AD76" i="5"/>
  <c r="AH76" i="5" s="1"/>
  <c r="AK76" i="5" s="1"/>
  <c r="AN76" i="5" s="1"/>
  <c r="DE79" i="5"/>
  <c r="AD79" i="5"/>
  <c r="AH79" i="5" s="1"/>
  <c r="AK79" i="5" s="1"/>
  <c r="AN79" i="5" s="1"/>
  <c r="AC45" i="5"/>
  <c r="AG45" i="5" s="1"/>
  <c r="BO10" i="5"/>
  <c r="E7" i="4" s="1"/>
  <c r="AD36" i="5"/>
  <c r="AH36" i="5" s="1"/>
  <c r="AK36" i="5" s="1"/>
  <c r="AN36" i="5" s="1"/>
  <c r="AC32" i="5"/>
  <c r="AG32" i="5" s="1"/>
  <c r="BO38" i="5"/>
  <c r="E35" i="4" s="1"/>
  <c r="AC10" i="3"/>
  <c r="AC26" i="3"/>
  <c r="AC49" i="3"/>
  <c r="AC32" i="3"/>
  <c r="AC83" i="3"/>
  <c r="AC29" i="3"/>
  <c r="AC59" i="3"/>
  <c r="AC60" i="3"/>
  <c r="AC71" i="3"/>
  <c r="AC8" i="3"/>
  <c r="AC85" i="3"/>
  <c r="AC25" i="3"/>
  <c r="AC76" i="3"/>
  <c r="AC21" i="3"/>
  <c r="AC50" i="3"/>
  <c r="AC70" i="3"/>
  <c r="AC28" i="3"/>
  <c r="AC89" i="3"/>
  <c r="AC63" i="3"/>
  <c r="AC34" i="3"/>
  <c r="AC67" i="3"/>
  <c r="AC53" i="3"/>
  <c r="AC31" i="3"/>
  <c r="AC40" i="3"/>
  <c r="AC41" i="3"/>
  <c r="AC79" i="3"/>
  <c r="AC13" i="3"/>
  <c r="AC77" i="3"/>
  <c r="AC81" i="3"/>
  <c r="AC35" i="3"/>
  <c r="AC33" i="3"/>
  <c r="AC61" i="3"/>
  <c r="AC44" i="3"/>
  <c r="AC12" i="3"/>
  <c r="AC66" i="3"/>
  <c r="AC62" i="3"/>
  <c r="AC87" i="3"/>
  <c r="AC88" i="3"/>
  <c r="AC22" i="3"/>
  <c r="AC54" i="3"/>
  <c r="AC75" i="3"/>
  <c r="AC74" i="3"/>
  <c r="AC14" i="3"/>
  <c r="AC17" i="3"/>
  <c r="AC9" i="3"/>
  <c r="AC42" i="3"/>
  <c r="AC43" i="3"/>
  <c r="AC51" i="3"/>
  <c r="AC64" i="3"/>
  <c r="AC45" i="3"/>
  <c r="AC19" i="3"/>
  <c r="AC84" i="3"/>
  <c r="AC48" i="3"/>
  <c r="AC47" i="3"/>
  <c r="AC52" i="3"/>
  <c r="AC68" i="3"/>
  <c r="AC15" i="3"/>
  <c r="AC46" i="3"/>
  <c r="AC39" i="3"/>
  <c r="AC55" i="3"/>
  <c r="AC57" i="3"/>
  <c r="AC58" i="3"/>
  <c r="AC73" i="3"/>
  <c r="AC72" i="3"/>
  <c r="AC38" i="3"/>
  <c r="AC30" i="3"/>
  <c r="AC80" i="3"/>
  <c r="AC20" i="3"/>
  <c r="AC27" i="3"/>
  <c r="AC24" i="3"/>
  <c r="AC69" i="3"/>
  <c r="AC11" i="3"/>
  <c r="BW47" i="5" l="1"/>
  <c r="CA51" i="5"/>
  <c r="CA88" i="5"/>
  <c r="BW50" i="5"/>
  <c r="BW31" i="5"/>
  <c r="BW88" i="5"/>
  <c r="CA62" i="5"/>
  <c r="CA25" i="5"/>
  <c r="BW70" i="5"/>
  <c r="CA24" i="5"/>
  <c r="BW13" i="5"/>
  <c r="CA36" i="5"/>
  <c r="BW57" i="5"/>
  <c r="BW37" i="5"/>
  <c r="BW53" i="5"/>
  <c r="CA45" i="5"/>
  <c r="CA18" i="5"/>
  <c r="CA46" i="5"/>
  <c r="CA80" i="5"/>
  <c r="CA27" i="5"/>
  <c r="CA59" i="5"/>
  <c r="CA28" i="5"/>
  <c r="CA43" i="5"/>
  <c r="CA89" i="5"/>
  <c r="BW61" i="5"/>
  <c r="CA78" i="5"/>
  <c r="CA39" i="5"/>
  <c r="CA16" i="5"/>
  <c r="BW62" i="5"/>
  <c r="BW72" i="5"/>
  <c r="CA85" i="5"/>
  <c r="CA54" i="5"/>
  <c r="BW63" i="5"/>
  <c r="BW65" i="5"/>
  <c r="CA86" i="5"/>
  <c r="BW8" i="5"/>
  <c r="CA35" i="5"/>
  <c r="BW74" i="5"/>
  <c r="CA53" i="5"/>
  <c r="CA56" i="5"/>
  <c r="BW40" i="5"/>
  <c r="BW76" i="5"/>
  <c r="BW67" i="5"/>
  <c r="CA26" i="5"/>
  <c r="BW35" i="5"/>
  <c r="CA37" i="5"/>
  <c r="CA41" i="5"/>
  <c r="CA12" i="5"/>
  <c r="CA49" i="5"/>
  <c r="CA52" i="5"/>
  <c r="CA75" i="5"/>
  <c r="CA71" i="5"/>
  <c r="CA17" i="5"/>
  <c r="CA42" i="5"/>
  <c r="CA79" i="5"/>
  <c r="CA64" i="5"/>
  <c r="BW27" i="5"/>
  <c r="BW33" i="5"/>
  <c r="CA67" i="5"/>
  <c r="CA63" i="5"/>
  <c r="BW85" i="5"/>
  <c r="BW60" i="5"/>
  <c r="CA66" i="5"/>
  <c r="CA76" i="5"/>
  <c r="BS32" i="5"/>
  <c r="I29" i="4" s="1"/>
  <c r="BW9" i="5"/>
  <c r="CA29" i="5"/>
  <c r="BW32" i="5"/>
  <c r="BW77" i="5"/>
  <c r="CA33" i="5"/>
  <c r="BS53" i="5"/>
  <c r="I50" i="4" s="1"/>
  <c r="BW81" i="5"/>
  <c r="CA87" i="5"/>
  <c r="CA21" i="5"/>
  <c r="CA65" i="5"/>
  <c r="BW19" i="5"/>
  <c r="BS66" i="5"/>
  <c r="I63" i="4" s="1"/>
  <c r="BS78" i="5"/>
  <c r="I75" i="4" s="1"/>
  <c r="BS70" i="5"/>
  <c r="I67" i="4" s="1"/>
  <c r="CA58" i="5"/>
  <c r="BS47" i="5"/>
  <c r="I44" i="4" s="1"/>
  <c r="BW78" i="5"/>
  <c r="CA82" i="5"/>
  <c r="CA50" i="5"/>
  <c r="BS45" i="5"/>
  <c r="I42" i="4" s="1"/>
  <c r="BS67" i="5"/>
  <c r="I64" i="4" s="1"/>
  <c r="CA13" i="5"/>
  <c r="CA11" i="5"/>
  <c r="BS30" i="5"/>
  <c r="I27" i="4" s="1"/>
  <c r="BW80" i="5"/>
  <c r="BW30" i="5"/>
  <c r="BW42" i="5"/>
  <c r="BS42" i="5"/>
  <c r="I39" i="4" s="1"/>
  <c r="BW64" i="5"/>
  <c r="BS64" i="5"/>
  <c r="I61" i="4" s="1"/>
  <c r="BW51" i="5"/>
  <c r="BS51" i="5"/>
  <c r="I48" i="4" s="1"/>
  <c r="BS27" i="5"/>
  <c r="I24" i="4" s="1"/>
  <c r="BS50" i="5"/>
  <c r="I47" i="4" s="1"/>
  <c r="BS58" i="5"/>
  <c r="I55" i="4" s="1"/>
  <c r="BS19" i="5"/>
  <c r="I16" i="4" s="1"/>
  <c r="BW26" i="5"/>
  <c r="BS26" i="5"/>
  <c r="I23" i="4" s="1"/>
  <c r="BS81" i="5"/>
  <c r="I78" i="4" s="1"/>
  <c r="BS9" i="5"/>
  <c r="I6" i="4" s="1"/>
  <c r="BW54" i="5"/>
  <c r="BS54" i="5"/>
  <c r="I51" i="4" s="1"/>
  <c r="BS55" i="5"/>
  <c r="I52" i="4" s="1"/>
  <c r="BW23" i="5"/>
  <c r="BS23" i="5"/>
  <c r="I20" i="4" s="1"/>
  <c r="CA70" i="5"/>
  <c r="CA57" i="5"/>
  <c r="BW55" i="5"/>
  <c r="BW25" i="5"/>
  <c r="BS25" i="5"/>
  <c r="I22" i="4" s="1"/>
  <c r="BS12" i="5"/>
  <c r="I9" i="4" s="1"/>
  <c r="BS65" i="5"/>
  <c r="I62" i="4" s="1"/>
  <c r="BS57" i="5"/>
  <c r="I54" i="4" s="1"/>
  <c r="BW11" i="5"/>
  <c r="BS11" i="5"/>
  <c r="I8" i="4" s="1"/>
  <c r="BW22" i="5"/>
  <c r="BS22" i="5"/>
  <c r="I19" i="4" s="1"/>
  <c r="BW29" i="5"/>
  <c r="BS29" i="5"/>
  <c r="I26" i="4" s="1"/>
  <c r="BW86" i="5"/>
  <c r="BS86" i="5"/>
  <c r="I83" i="4" s="1"/>
  <c r="BW18" i="5"/>
  <c r="BS18" i="5"/>
  <c r="I15" i="4" s="1"/>
  <c r="BW56" i="5"/>
  <c r="BS56" i="5"/>
  <c r="I53" i="4" s="1"/>
  <c r="BW12" i="5"/>
  <c r="BS88" i="5"/>
  <c r="I85" i="4" s="1"/>
  <c r="BW28" i="5"/>
  <c r="BS28" i="5"/>
  <c r="I25" i="4" s="1"/>
  <c r="BW87" i="5"/>
  <c r="BS87" i="5"/>
  <c r="I84" i="4" s="1"/>
  <c r="CA69" i="5"/>
  <c r="BS7" i="5"/>
  <c r="I4" i="4" s="1"/>
  <c r="BS74" i="5"/>
  <c r="I71" i="4" s="1"/>
  <c r="BS8" i="5"/>
  <c r="I5" i="4" s="1"/>
  <c r="BS77" i="5"/>
  <c r="I74" i="4" s="1"/>
  <c r="BW14" i="5"/>
  <c r="BS14" i="5"/>
  <c r="I11" i="4" s="1"/>
  <c r="CA38" i="5"/>
  <c r="BS48" i="5"/>
  <c r="I45" i="4" s="1"/>
  <c r="BW46" i="5"/>
  <c r="BS46" i="5"/>
  <c r="I43" i="4" s="1"/>
  <c r="BW34" i="5"/>
  <c r="BS34" i="5"/>
  <c r="I31" i="4" s="1"/>
  <c r="BW48" i="5"/>
  <c r="BS61" i="5"/>
  <c r="I58" i="4" s="1"/>
  <c r="BW49" i="5"/>
  <c r="BS49" i="5"/>
  <c r="I46" i="4" s="1"/>
  <c r="BW15" i="5"/>
  <c r="BS15" i="5"/>
  <c r="I12" i="4" s="1"/>
  <c r="BW20" i="5"/>
  <c r="BS20" i="5"/>
  <c r="I17" i="4" s="1"/>
  <c r="BW41" i="5"/>
  <c r="BS41" i="5"/>
  <c r="I38" i="4" s="1"/>
  <c r="BS75" i="5"/>
  <c r="I72" i="4" s="1"/>
  <c r="BS38" i="5"/>
  <c r="I35" i="4" s="1"/>
  <c r="BS17" i="5"/>
  <c r="I14" i="4" s="1"/>
  <c r="BW71" i="5"/>
  <c r="BS71" i="5"/>
  <c r="I68" i="4" s="1"/>
  <c r="BW84" i="5"/>
  <c r="BS84" i="5"/>
  <c r="I81" i="4" s="1"/>
  <c r="CA10" i="5"/>
  <c r="BS83" i="5"/>
  <c r="I80" i="4" s="1"/>
  <c r="BW75" i="5"/>
  <c r="BS80" i="5"/>
  <c r="I77" i="4" s="1"/>
  <c r="BW17" i="5"/>
  <c r="BS36" i="5"/>
  <c r="I33" i="4" s="1"/>
  <c r="CA73" i="5"/>
  <c r="BW79" i="5"/>
  <c r="BS79" i="5"/>
  <c r="I76" i="4" s="1"/>
  <c r="BW59" i="5"/>
  <c r="BS59" i="5"/>
  <c r="I56" i="4" s="1"/>
  <c r="BW83" i="5"/>
  <c r="BS43" i="5"/>
  <c r="I40" i="4" s="1"/>
  <c r="BS69" i="5"/>
  <c r="I66" i="4" s="1"/>
  <c r="BW36" i="5"/>
  <c r="BS73" i="5"/>
  <c r="I70" i="4" s="1"/>
  <c r="BS33" i="5"/>
  <c r="I30" i="4" s="1"/>
  <c r="BS62" i="5"/>
  <c r="I59" i="4" s="1"/>
  <c r="BS31" i="5"/>
  <c r="I28" i="4" s="1"/>
  <c r="BW43" i="5"/>
  <c r="BW89" i="5"/>
  <c r="BS89" i="5"/>
  <c r="I86" i="4" s="1"/>
  <c r="BS60" i="5"/>
  <c r="I57" i="4" s="1"/>
  <c r="BS76" i="5"/>
  <c r="I73" i="4" s="1"/>
  <c r="BS35" i="5"/>
  <c r="I32" i="4" s="1"/>
  <c r="BS40" i="5"/>
  <c r="I37" i="4" s="1"/>
  <c r="BS63" i="5"/>
  <c r="I60" i="4" s="1"/>
  <c r="BW39" i="5"/>
  <c r="BS39" i="5"/>
  <c r="I36" i="4" s="1"/>
  <c r="BW21" i="5"/>
  <c r="BS21" i="5"/>
  <c r="I18" i="4" s="1"/>
  <c r="BS10" i="5"/>
  <c r="I7" i="4" s="1"/>
  <c r="BW44" i="5"/>
  <c r="BS44" i="5"/>
  <c r="I41" i="4" s="1"/>
  <c r="BS72" i="5"/>
  <c r="I69" i="4" s="1"/>
  <c r="BS24" i="5"/>
  <c r="I21" i="4" s="1"/>
  <c r="BW52" i="5"/>
  <c r="BS52" i="5"/>
  <c r="I49" i="4" s="1"/>
  <c r="BW16" i="5"/>
  <c r="BS16" i="5"/>
  <c r="I13" i="4" s="1"/>
  <c r="BW68" i="5"/>
  <c r="BS68" i="5"/>
  <c r="I65" i="4" s="1"/>
  <c r="BS37" i="5"/>
  <c r="I34" i="4" s="1"/>
  <c r="BS85" i="5"/>
  <c r="I82" i="4" s="1"/>
  <c r="BS82" i="5"/>
  <c r="I79" i="4" s="1"/>
  <c r="CA7" i="5"/>
  <c r="AC14" i="5"/>
  <c r="AG14" i="5" s="1"/>
  <c r="AJ14" i="5" s="1"/>
  <c r="AM14" i="5" s="1"/>
  <c r="DD44" i="5"/>
  <c r="DD18" i="5"/>
  <c r="DD25" i="5"/>
  <c r="AD26" i="5"/>
  <c r="AH26" i="5" s="1"/>
  <c r="AK26" i="5" s="1"/>
  <c r="AN26" i="5" s="1"/>
  <c r="DD26" i="5"/>
  <c r="DE26" i="5"/>
  <c r="DD14" i="5"/>
  <c r="AD80" i="5"/>
  <c r="AH80" i="5" s="1"/>
  <c r="AK80" i="5" s="1"/>
  <c r="AN80" i="5" s="1"/>
  <c r="DE80" i="5"/>
  <c r="DD83" i="5"/>
  <c r="AC83" i="5"/>
  <c r="AG83" i="5" s="1"/>
  <c r="AJ83" i="5" s="1"/>
  <c r="AM83" i="5" s="1"/>
  <c r="AC33" i="5"/>
  <c r="AG33" i="5" s="1"/>
  <c r="AE33" i="5" s="1"/>
  <c r="AJ72" i="5"/>
  <c r="AM72" i="5" s="1"/>
  <c r="AE72" i="5"/>
  <c r="AJ22" i="5"/>
  <c r="AM22" i="5" s="1"/>
  <c r="AJ66" i="5"/>
  <c r="AM66" i="5" s="1"/>
  <c r="AE66" i="5"/>
  <c r="AJ49" i="5"/>
  <c r="AM49" i="5" s="1"/>
  <c r="AE49" i="5"/>
  <c r="AJ16" i="5"/>
  <c r="AM16" i="5" s="1"/>
  <c r="AE16" i="5"/>
  <c r="AJ62" i="5"/>
  <c r="AM62" i="5" s="1"/>
  <c r="AJ56" i="5"/>
  <c r="AM56" i="5" s="1"/>
  <c r="AE56" i="5"/>
  <c r="AJ77" i="5"/>
  <c r="AM77" i="5" s="1"/>
  <c r="AE77" i="5"/>
  <c r="AJ50" i="5"/>
  <c r="AM50" i="5" s="1"/>
  <c r="AE50" i="5"/>
  <c r="AJ38" i="5"/>
  <c r="AM38" i="5" s="1"/>
  <c r="AE38" i="5"/>
  <c r="AJ32" i="5"/>
  <c r="AM32" i="5" s="1"/>
  <c r="AJ25" i="5"/>
  <c r="AM25" i="5" s="1"/>
  <c r="AE25" i="5"/>
  <c r="AJ7" i="5"/>
  <c r="AM7" i="5" s="1"/>
  <c r="AJ63" i="5"/>
  <c r="AM63" i="5" s="1"/>
  <c r="AJ51" i="5"/>
  <c r="AM51" i="5" s="1"/>
  <c r="AE51" i="5"/>
  <c r="AJ85" i="5"/>
  <c r="AM85" i="5" s="1"/>
  <c r="AE85" i="5"/>
  <c r="AJ15" i="5"/>
  <c r="AM15" i="5" s="1"/>
  <c r="AJ80" i="5"/>
  <c r="AM80" i="5" s="1"/>
  <c r="AJ52" i="5"/>
  <c r="AM52" i="5" s="1"/>
  <c r="AE52" i="5"/>
  <c r="AJ19" i="5"/>
  <c r="AM19" i="5" s="1"/>
  <c r="AE19" i="5"/>
  <c r="AJ9" i="5"/>
  <c r="AM9" i="5" s="1"/>
  <c r="AE9" i="5"/>
  <c r="AJ68" i="5"/>
  <c r="AM68" i="5" s="1"/>
  <c r="AE68" i="5"/>
  <c r="AJ59" i="5"/>
  <c r="AM59" i="5" s="1"/>
  <c r="AE59" i="5"/>
  <c r="AJ70" i="5"/>
  <c r="AM70" i="5" s="1"/>
  <c r="AE70" i="5"/>
  <c r="AJ46" i="5"/>
  <c r="AM46" i="5" s="1"/>
  <c r="AE46" i="5"/>
  <c r="AJ65" i="5"/>
  <c r="AM65" i="5" s="1"/>
  <c r="AE65" i="5"/>
  <c r="AL89" i="5"/>
  <c r="AI89" i="5"/>
  <c r="H86" i="4" s="1"/>
  <c r="AF89" i="5"/>
  <c r="AJ84" i="5"/>
  <c r="AM84" i="5" s="1"/>
  <c r="AE84" i="5"/>
  <c r="AJ10" i="5"/>
  <c r="AM10" i="5" s="1"/>
  <c r="AE10" i="5"/>
  <c r="AJ13" i="5"/>
  <c r="AM13" i="5" s="1"/>
  <c r="AJ37" i="5"/>
  <c r="AM37" i="5" s="1"/>
  <c r="AE37" i="5"/>
  <c r="AJ23" i="5"/>
  <c r="AM23" i="5" s="1"/>
  <c r="AE23" i="5"/>
  <c r="AJ67" i="5"/>
  <c r="AM67" i="5" s="1"/>
  <c r="AE67" i="5"/>
  <c r="AJ18" i="5"/>
  <c r="AM18" i="5" s="1"/>
  <c r="AE18" i="5"/>
  <c r="AL6" i="5"/>
  <c r="AI6" i="5"/>
  <c r="H3" i="4" s="1"/>
  <c r="AF6" i="5"/>
  <c r="AJ29" i="5"/>
  <c r="AM29" i="5" s="1"/>
  <c r="AE29" i="5"/>
  <c r="AJ42" i="5"/>
  <c r="AM42" i="5" s="1"/>
  <c r="AJ12" i="5"/>
  <c r="AM12" i="5" s="1"/>
  <c r="AJ57" i="5"/>
  <c r="AM57" i="5" s="1"/>
  <c r="AE57" i="5"/>
  <c r="AJ55" i="5"/>
  <c r="AM55" i="5" s="1"/>
  <c r="AE55" i="5"/>
  <c r="AJ28" i="5"/>
  <c r="AM28" i="5" s="1"/>
  <c r="AE28" i="5"/>
  <c r="AJ30" i="5"/>
  <c r="AM30" i="5" s="1"/>
  <c r="AE30" i="5"/>
  <c r="AJ20" i="5"/>
  <c r="AM20" i="5" s="1"/>
  <c r="AE20" i="5"/>
  <c r="AJ35" i="5"/>
  <c r="AM35" i="5" s="1"/>
  <c r="AJ8" i="5"/>
  <c r="AM8" i="5" s="1"/>
  <c r="AE8" i="5"/>
  <c r="AC64" i="5"/>
  <c r="AG64" i="5" s="1"/>
  <c r="AJ87" i="5"/>
  <c r="AM87" i="5" s="1"/>
  <c r="AE87" i="5"/>
  <c r="AJ45" i="5"/>
  <c r="AM45" i="5" s="1"/>
  <c r="AJ39" i="5"/>
  <c r="AM39" i="5" s="1"/>
  <c r="AE39" i="5"/>
  <c r="AJ21" i="5"/>
  <c r="AM21" i="5" s="1"/>
  <c r="AE21" i="5"/>
  <c r="AJ53" i="5"/>
  <c r="AM53" i="5" s="1"/>
  <c r="AE53" i="5"/>
  <c r="AJ60" i="5"/>
  <c r="AM60" i="5" s="1"/>
  <c r="AE60" i="5"/>
  <c r="AJ26" i="5"/>
  <c r="AM26" i="5" s="1"/>
  <c r="AJ71" i="5"/>
  <c r="AM71" i="5" s="1"/>
  <c r="AJ75" i="5"/>
  <c r="AM75" i="5" s="1"/>
  <c r="AE75" i="5"/>
  <c r="DD58" i="5"/>
  <c r="DD28" i="5"/>
  <c r="AC24" i="5"/>
  <c r="AG24" i="5" s="1"/>
  <c r="DD78" i="5"/>
  <c r="AC27" i="5"/>
  <c r="AG27" i="5" s="1"/>
  <c r="DD51" i="5"/>
  <c r="AD42" i="5"/>
  <c r="AH42" i="5" s="1"/>
  <c r="AK42" i="5" s="1"/>
  <c r="AN42" i="5" s="1"/>
  <c r="DE42" i="5"/>
  <c r="DD74" i="5"/>
  <c r="DE75" i="5"/>
  <c r="DE76" i="5"/>
  <c r="DE86" i="5"/>
  <c r="DD50" i="5"/>
  <c r="DD82" i="5"/>
  <c r="AC81" i="5"/>
  <c r="AG81" i="5" s="1"/>
  <c r="DD29" i="5"/>
  <c r="DD49" i="5"/>
  <c r="DE33" i="5"/>
  <c r="AC86" i="5"/>
  <c r="AG86" i="5" s="1"/>
  <c r="DD30" i="5"/>
  <c r="DD27" i="5"/>
  <c r="DD31" i="5"/>
  <c r="AD32" i="5"/>
  <c r="AH32" i="5" s="1"/>
  <c r="AK32" i="5" s="1"/>
  <c r="AN32" i="5" s="1"/>
  <c r="DD22" i="5"/>
  <c r="DD65" i="5"/>
  <c r="AC82" i="5"/>
  <c r="AG82" i="5" s="1"/>
  <c r="DD19" i="5"/>
  <c r="DE29" i="5"/>
  <c r="DE30" i="5"/>
  <c r="DD17" i="5"/>
  <c r="DD67" i="5"/>
  <c r="DD24" i="5"/>
  <c r="DE84" i="5"/>
  <c r="DE85" i="5"/>
  <c r="AC74" i="5"/>
  <c r="AG74" i="5" s="1"/>
  <c r="AC73" i="5"/>
  <c r="AG73" i="5" s="1"/>
  <c r="AC17" i="5"/>
  <c r="AG17" i="5" s="1"/>
  <c r="AD71" i="5"/>
  <c r="AH71" i="5" s="1"/>
  <c r="AK71" i="5" s="1"/>
  <c r="AN71" i="5" s="1"/>
  <c r="DD72" i="5"/>
  <c r="AC79" i="5"/>
  <c r="AG79" i="5" s="1"/>
  <c r="DD60" i="5"/>
  <c r="AD15" i="5"/>
  <c r="AH15" i="5" s="1"/>
  <c r="AK15" i="5" s="1"/>
  <c r="AN15" i="5" s="1"/>
  <c r="AC44" i="5"/>
  <c r="AG44" i="5" s="1"/>
  <c r="DD77" i="5"/>
  <c r="DD23" i="5"/>
  <c r="DD32" i="5"/>
  <c r="AC31" i="5"/>
  <c r="AG31" i="5" s="1"/>
  <c r="DD55" i="5"/>
  <c r="AC43" i="5"/>
  <c r="AG43" i="5" s="1"/>
  <c r="DE7" i="5"/>
  <c r="AD7" i="5"/>
  <c r="AH7" i="5" s="1"/>
  <c r="AK7" i="5" s="1"/>
  <c r="AN7" i="5" s="1"/>
  <c r="DD45" i="5"/>
  <c r="DD66" i="5"/>
  <c r="DD73" i="5"/>
  <c r="DD76" i="5"/>
  <c r="AC41" i="5"/>
  <c r="AG41" i="5" s="1"/>
  <c r="DD20" i="5"/>
  <c r="DE22" i="5"/>
  <c r="AC76" i="5"/>
  <c r="AG76" i="5" s="1"/>
  <c r="DD21" i="5"/>
  <c r="AC78" i="5"/>
  <c r="AG78" i="5" s="1"/>
  <c r="DD79" i="5"/>
  <c r="AC36" i="5"/>
  <c r="AG36" i="5" s="1"/>
  <c r="DD37" i="5"/>
  <c r="DD38" i="5"/>
  <c r="DD39" i="5"/>
  <c r="DD10" i="5"/>
  <c r="AD35" i="5"/>
  <c r="AH35" i="5" s="1"/>
  <c r="AK35" i="5" s="1"/>
  <c r="AN35" i="5" s="1"/>
  <c r="DD8" i="5"/>
  <c r="DD40" i="5"/>
  <c r="AD13" i="5"/>
  <c r="AH13" i="5" s="1"/>
  <c r="AK13" i="5" s="1"/>
  <c r="AN13" i="5" s="1"/>
  <c r="DD87" i="5"/>
  <c r="DE36" i="5"/>
  <c r="DD54" i="5"/>
  <c r="DD9" i="5"/>
  <c r="DD46" i="5"/>
  <c r="AD63" i="5"/>
  <c r="AH63" i="5" s="1"/>
  <c r="AK63" i="5" s="1"/>
  <c r="AN63" i="5" s="1"/>
  <c r="DD57" i="5"/>
  <c r="AC54" i="5"/>
  <c r="AG54" i="5" s="1"/>
  <c r="DE70" i="5"/>
  <c r="DD11" i="5"/>
  <c r="DE17" i="5"/>
  <c r="DE63" i="5"/>
  <c r="DD56" i="5"/>
  <c r="DE16" i="5"/>
  <c r="DD34" i="5"/>
  <c r="DD12" i="5"/>
  <c r="AC34" i="5"/>
  <c r="AG34" i="5" s="1"/>
  <c r="AC11" i="5"/>
  <c r="AG11" i="5" s="1"/>
  <c r="DD88" i="5"/>
  <c r="AC61" i="5"/>
  <c r="AG61" i="5" s="1"/>
  <c r="DD61" i="5"/>
  <c r="DE71" i="5"/>
  <c r="AD62" i="5"/>
  <c r="AH62" i="5" s="1"/>
  <c r="AK62" i="5" s="1"/>
  <c r="AN62" i="5" s="1"/>
  <c r="DD52" i="5"/>
  <c r="DE62" i="5"/>
  <c r="DE13" i="5"/>
  <c r="AC48" i="5"/>
  <c r="AG48" i="5" s="1"/>
  <c r="DD53" i="5"/>
  <c r="AC58" i="5"/>
  <c r="AG58" i="5" s="1"/>
  <c r="DD59" i="5"/>
  <c r="AD45" i="5"/>
  <c r="AH45" i="5" s="1"/>
  <c r="AK45" i="5" s="1"/>
  <c r="AN45" i="5" s="1"/>
  <c r="DE12" i="5"/>
  <c r="DE45" i="5"/>
  <c r="AC88" i="5"/>
  <c r="AG88" i="5" s="1"/>
  <c r="DD68" i="5"/>
  <c r="DD48" i="5"/>
  <c r="DD41" i="5"/>
  <c r="AC40" i="5"/>
  <c r="AG40" i="5" s="1"/>
  <c r="DD69" i="5"/>
  <c r="DE50" i="5"/>
  <c r="DE51" i="5"/>
  <c r="AD12" i="5"/>
  <c r="AH12" i="5" s="1"/>
  <c r="AK12" i="5" s="1"/>
  <c r="AN12" i="5" s="1"/>
  <c r="AD22" i="5"/>
  <c r="AH22" i="5" s="1"/>
  <c r="AK22" i="5" s="1"/>
  <c r="AN22" i="5" s="1"/>
  <c r="DD47" i="5"/>
  <c r="AC47" i="5"/>
  <c r="AG47" i="5" s="1"/>
  <c r="AC69" i="5"/>
  <c r="AG69" i="5" s="1"/>
  <c r="DD70" i="5"/>
  <c r="AB30" i="5"/>
  <c r="AB37" i="5"/>
  <c r="AB49" i="5"/>
  <c r="AB87" i="5"/>
  <c r="AB28" i="5"/>
  <c r="AB20" i="5"/>
  <c r="AB59" i="5"/>
  <c r="AB70" i="5"/>
  <c r="AB38" i="5"/>
  <c r="AB10" i="5"/>
  <c r="AB65" i="5"/>
  <c r="AB56" i="5"/>
  <c r="AB51" i="5"/>
  <c r="AB85" i="5"/>
  <c r="AB9" i="5"/>
  <c r="AB57" i="5"/>
  <c r="AB29" i="5"/>
  <c r="AB75" i="5"/>
  <c r="AB68" i="5"/>
  <c r="AB52" i="5"/>
  <c r="AB60" i="5"/>
  <c r="AB21" i="5"/>
  <c r="AB66" i="5"/>
  <c r="AB53" i="5"/>
  <c r="AB46" i="5"/>
  <c r="AB55" i="5"/>
  <c r="AB77" i="5"/>
  <c r="AB72" i="5"/>
  <c r="AB8" i="5"/>
  <c r="AB39" i="5"/>
  <c r="AB16" i="5"/>
  <c r="AB50" i="5"/>
  <c r="AB23" i="5"/>
  <c r="AB67" i="5"/>
  <c r="AB25" i="5"/>
  <c r="AB84" i="5"/>
  <c r="AB19" i="5"/>
  <c r="AB18" i="5"/>
  <c r="AE14" i="5" l="1"/>
  <c r="AI14" i="5" s="1"/>
  <c r="H11" i="4" s="1"/>
  <c r="AE80" i="5"/>
  <c r="AL80" i="5" s="1"/>
  <c r="AB14" i="5"/>
  <c r="C11" i="4" s="1"/>
  <c r="AE83" i="5"/>
  <c r="AL83" i="5" s="1"/>
  <c r="AE26" i="5"/>
  <c r="AL26" i="5" s="1"/>
  <c r="AB26" i="5"/>
  <c r="C23" i="4" s="1"/>
  <c r="AB24" i="5"/>
  <c r="C21" i="4" s="1"/>
  <c r="AB80" i="5"/>
  <c r="C77" i="4" s="1"/>
  <c r="AJ33" i="5"/>
  <c r="AM33" i="5" s="1"/>
  <c r="AL33" i="5" s="1"/>
  <c r="AB83" i="5"/>
  <c r="C80" i="4" s="1"/>
  <c r="AE35" i="5"/>
  <c r="AI35" i="5" s="1"/>
  <c r="H32" i="4" s="1"/>
  <c r="AB73" i="5"/>
  <c r="C70" i="4" s="1"/>
  <c r="AE7" i="5"/>
  <c r="AI7" i="5" s="1"/>
  <c r="H4" i="4" s="1"/>
  <c r="AE62" i="5"/>
  <c r="AI62" i="5" s="1"/>
  <c r="H59" i="4" s="1"/>
  <c r="AB64" i="5"/>
  <c r="C61" i="4" s="1"/>
  <c r="AB33" i="5"/>
  <c r="AF33" i="5" s="1"/>
  <c r="AE63" i="5"/>
  <c r="AI63" i="5" s="1"/>
  <c r="H60" i="4" s="1"/>
  <c r="AB42" i="5"/>
  <c r="C39" i="4" s="1"/>
  <c r="AE22" i="5"/>
  <c r="AL22" i="5" s="1"/>
  <c r="AE12" i="5"/>
  <c r="AI12" i="5" s="1"/>
  <c r="H9" i="4" s="1"/>
  <c r="AJ76" i="5"/>
  <c r="AM76" i="5" s="1"/>
  <c r="AE76" i="5"/>
  <c r="AJ82" i="5"/>
  <c r="AM82" i="5" s="1"/>
  <c r="AE82" i="5"/>
  <c r="C6" i="4"/>
  <c r="AF9" i="5"/>
  <c r="AJ34" i="5"/>
  <c r="AM34" i="5" s="1"/>
  <c r="AE34" i="5"/>
  <c r="AL84" i="5"/>
  <c r="AI84" i="5"/>
  <c r="H81" i="4" s="1"/>
  <c r="C48" i="4"/>
  <c r="AF51" i="5"/>
  <c r="C53" i="4"/>
  <c r="AF56" i="5"/>
  <c r="C50" i="4"/>
  <c r="AF53" i="5"/>
  <c r="AL85" i="5"/>
  <c r="AI85" i="5"/>
  <c r="H82" i="4" s="1"/>
  <c r="C84" i="4"/>
  <c r="AF87" i="5"/>
  <c r="AL51" i="5"/>
  <c r="AI51" i="5"/>
  <c r="H48" i="4" s="1"/>
  <c r="C82" i="4"/>
  <c r="AF85" i="5"/>
  <c r="AJ17" i="5"/>
  <c r="AM17" i="5" s="1"/>
  <c r="AE17" i="5"/>
  <c r="AJ61" i="5"/>
  <c r="AM61" i="5" s="1"/>
  <c r="AE61" i="5"/>
  <c r="AI29" i="5"/>
  <c r="H26" i="4" s="1"/>
  <c r="AL29" i="5"/>
  <c r="AL60" i="5"/>
  <c r="AI60" i="5"/>
  <c r="H57" i="4" s="1"/>
  <c r="AJ11" i="5"/>
  <c r="AM11" i="5" s="1"/>
  <c r="AE11" i="5"/>
  <c r="C43" i="4"/>
  <c r="AF46" i="5"/>
  <c r="AJ74" i="5"/>
  <c r="AM74" i="5" s="1"/>
  <c r="AE74" i="5"/>
  <c r="AJ24" i="5"/>
  <c r="AM24" i="5" s="1"/>
  <c r="AE24" i="5"/>
  <c r="AL55" i="5"/>
  <c r="AI55" i="5"/>
  <c r="H52" i="4" s="1"/>
  <c r="AI65" i="5"/>
  <c r="H62" i="4" s="1"/>
  <c r="AL65" i="5"/>
  <c r="AL19" i="5"/>
  <c r="AI19" i="5"/>
  <c r="H16" i="4" s="1"/>
  <c r="AL25" i="5"/>
  <c r="AI25" i="5"/>
  <c r="H22" i="4" s="1"/>
  <c r="AI49" i="5"/>
  <c r="H46" i="4" s="1"/>
  <c r="AL49" i="5"/>
  <c r="AJ44" i="5"/>
  <c r="AM44" i="5" s="1"/>
  <c r="AE44" i="5"/>
  <c r="AL10" i="5"/>
  <c r="AI10" i="5"/>
  <c r="H7" i="4" s="1"/>
  <c r="C69" i="4"/>
  <c r="AF72" i="5"/>
  <c r="AJ79" i="5"/>
  <c r="AM79" i="5" s="1"/>
  <c r="AE79" i="5"/>
  <c r="AJ69" i="5"/>
  <c r="AM69" i="5" s="1"/>
  <c r="AE69" i="5"/>
  <c r="AL28" i="5"/>
  <c r="AI28" i="5"/>
  <c r="H25" i="4" s="1"/>
  <c r="C16" i="4"/>
  <c r="AF19" i="5"/>
  <c r="AJ58" i="5"/>
  <c r="AM58" i="5" s="1"/>
  <c r="AE58" i="5"/>
  <c r="C18" i="4"/>
  <c r="AF21" i="5"/>
  <c r="AJ86" i="5"/>
  <c r="AM86" i="5" s="1"/>
  <c r="AE86" i="5"/>
  <c r="C22" i="4"/>
  <c r="AF25" i="5"/>
  <c r="C35" i="4"/>
  <c r="AF38" i="5"/>
  <c r="AJ48" i="5"/>
  <c r="AM48" i="5" s="1"/>
  <c r="AE48" i="5"/>
  <c r="AE45" i="5"/>
  <c r="AL23" i="5"/>
  <c r="AI23" i="5"/>
  <c r="H20" i="4" s="1"/>
  <c r="C26" i="4"/>
  <c r="AF29" i="5"/>
  <c r="AL68" i="5"/>
  <c r="AI68" i="5"/>
  <c r="H65" i="4" s="1"/>
  <c r="AL21" i="5"/>
  <c r="AI21" i="5"/>
  <c r="H18" i="4" s="1"/>
  <c r="AJ27" i="5"/>
  <c r="AM27" i="5" s="1"/>
  <c r="AE27" i="5"/>
  <c r="C62" i="4"/>
  <c r="AF65" i="5"/>
  <c r="C7" i="4"/>
  <c r="AF10" i="5"/>
  <c r="C67" i="4"/>
  <c r="AF70" i="5"/>
  <c r="AJ43" i="5"/>
  <c r="AM43" i="5" s="1"/>
  <c r="AE43" i="5"/>
  <c r="AL57" i="5"/>
  <c r="AI57" i="5"/>
  <c r="H54" i="4" s="1"/>
  <c r="AI46" i="5"/>
  <c r="H43" i="4" s="1"/>
  <c r="AL46" i="5"/>
  <c r="AL52" i="5"/>
  <c r="AI52" i="5"/>
  <c r="H49" i="4" s="1"/>
  <c r="AE32" i="5"/>
  <c r="AI66" i="5"/>
  <c r="H63" i="4" s="1"/>
  <c r="AL66" i="5"/>
  <c r="AL59" i="5"/>
  <c r="AI59" i="5"/>
  <c r="H56" i="4" s="1"/>
  <c r="C5" i="4"/>
  <c r="AF8" i="5"/>
  <c r="AJ41" i="5"/>
  <c r="AM41" i="5" s="1"/>
  <c r="AE41" i="5"/>
  <c r="C52" i="4"/>
  <c r="AF55" i="5"/>
  <c r="C27" i="4"/>
  <c r="AF30" i="5"/>
  <c r="AI30" i="5"/>
  <c r="H27" i="4" s="1"/>
  <c r="AL30" i="5"/>
  <c r="AL9" i="5"/>
  <c r="AI9" i="5"/>
  <c r="H6" i="4" s="1"/>
  <c r="AI18" i="5"/>
  <c r="H15" i="4" s="1"/>
  <c r="AL18" i="5"/>
  <c r="C15" i="4"/>
  <c r="AF18" i="5"/>
  <c r="AI16" i="5"/>
  <c r="H13" i="4" s="1"/>
  <c r="AL16" i="5"/>
  <c r="C63" i="4"/>
  <c r="AF66" i="5"/>
  <c r="AJ47" i="5"/>
  <c r="AM47" i="5" s="1"/>
  <c r="AE47" i="5"/>
  <c r="AJ73" i="5"/>
  <c r="AM73" i="5" s="1"/>
  <c r="AE73" i="5"/>
  <c r="AL39" i="5"/>
  <c r="AI39" i="5"/>
  <c r="H36" i="4" s="1"/>
  <c r="AL67" i="5"/>
  <c r="AI67" i="5"/>
  <c r="H64" i="4" s="1"/>
  <c r="C81" i="4"/>
  <c r="AF84" i="5"/>
  <c r="C64" i="4"/>
  <c r="AF67" i="5"/>
  <c r="C57" i="4"/>
  <c r="AF60" i="5"/>
  <c r="C49" i="4"/>
  <c r="AF52" i="5"/>
  <c r="C56" i="4"/>
  <c r="AF59" i="5"/>
  <c r="AL75" i="5"/>
  <c r="AI75" i="5"/>
  <c r="H72" i="4" s="1"/>
  <c r="AL87" i="5"/>
  <c r="AI87" i="5"/>
  <c r="H84" i="4" s="1"/>
  <c r="AL37" i="5"/>
  <c r="AI37" i="5"/>
  <c r="H34" i="4" s="1"/>
  <c r="C36" i="4"/>
  <c r="AF39" i="5"/>
  <c r="AL77" i="5"/>
  <c r="AI77" i="5"/>
  <c r="H74" i="4" s="1"/>
  <c r="AL56" i="5"/>
  <c r="AI56" i="5"/>
  <c r="H53" i="4" s="1"/>
  <c r="AJ36" i="5"/>
  <c r="AM36" i="5" s="1"/>
  <c r="AE36" i="5"/>
  <c r="AL38" i="5"/>
  <c r="AI38" i="5"/>
  <c r="H35" i="4" s="1"/>
  <c r="C46" i="4"/>
  <c r="AF49" i="5"/>
  <c r="C34" i="4"/>
  <c r="AF37" i="5"/>
  <c r="AJ54" i="5"/>
  <c r="AM54" i="5" s="1"/>
  <c r="AE54" i="5"/>
  <c r="AJ81" i="5"/>
  <c r="AM81" i="5" s="1"/>
  <c r="AE81" i="5"/>
  <c r="C54" i="4"/>
  <c r="AF57" i="5"/>
  <c r="AJ88" i="5"/>
  <c r="AM88" i="5" s="1"/>
  <c r="AE88" i="5"/>
  <c r="AL20" i="5"/>
  <c r="AI20" i="5"/>
  <c r="H17" i="4" s="1"/>
  <c r="C74" i="4"/>
  <c r="AF77" i="5"/>
  <c r="AL53" i="5"/>
  <c r="AI53" i="5"/>
  <c r="H50" i="4" s="1"/>
  <c r="C20" i="4"/>
  <c r="AF23" i="5"/>
  <c r="C65" i="4"/>
  <c r="AF68" i="5"/>
  <c r="AJ31" i="5"/>
  <c r="AM31" i="5" s="1"/>
  <c r="AE31" i="5"/>
  <c r="AL70" i="5"/>
  <c r="AI70" i="5"/>
  <c r="H67" i="4" s="1"/>
  <c r="AE71" i="5"/>
  <c r="AJ64" i="5"/>
  <c r="AM64" i="5" s="1"/>
  <c r="AE64" i="5"/>
  <c r="C47" i="4"/>
  <c r="AF50" i="5"/>
  <c r="C17" i="4"/>
  <c r="AF20" i="5"/>
  <c r="AJ40" i="5"/>
  <c r="AM40" i="5" s="1"/>
  <c r="AE40" i="5"/>
  <c r="AJ78" i="5"/>
  <c r="AM78" i="5" s="1"/>
  <c r="AE78" i="5"/>
  <c r="AL8" i="5"/>
  <c r="AI8" i="5"/>
  <c r="H5" i="4" s="1"/>
  <c r="AE42" i="5"/>
  <c r="AE15" i="5"/>
  <c r="AI50" i="5"/>
  <c r="H47" i="4" s="1"/>
  <c r="AL50" i="5"/>
  <c r="AL72" i="5"/>
  <c r="AI72" i="5"/>
  <c r="H69" i="4" s="1"/>
  <c r="C13" i="4"/>
  <c r="AF16" i="5"/>
  <c r="C72" i="4"/>
  <c r="AF75" i="5"/>
  <c r="C25" i="4"/>
  <c r="AF28" i="5"/>
  <c r="AE13" i="5"/>
  <c r="AB27" i="5"/>
  <c r="AB43" i="5"/>
  <c r="AB81" i="5"/>
  <c r="AB82" i="5"/>
  <c r="AB79" i="5"/>
  <c r="AB15" i="5"/>
  <c r="AB86" i="5"/>
  <c r="AB74" i="5"/>
  <c r="AB17" i="5"/>
  <c r="AB32" i="5"/>
  <c r="AB71" i="5"/>
  <c r="AB44" i="5"/>
  <c r="AB7" i="5"/>
  <c r="AB63" i="5"/>
  <c r="AB31" i="5"/>
  <c r="AB34" i="5"/>
  <c r="AB41" i="5"/>
  <c r="AB11" i="5"/>
  <c r="AB13" i="5"/>
  <c r="AB76" i="5"/>
  <c r="AB78" i="5"/>
  <c r="AB35" i="5"/>
  <c r="AB45" i="5"/>
  <c r="AB36" i="5"/>
  <c r="AB54" i="5"/>
  <c r="AB61" i="5"/>
  <c r="AB58" i="5"/>
  <c r="AB22" i="5"/>
  <c r="AB48" i="5"/>
  <c r="AB62" i="5"/>
  <c r="AB88" i="5"/>
  <c r="AB40" i="5"/>
  <c r="AB12" i="5"/>
  <c r="AB47" i="5"/>
  <c r="AB69" i="5"/>
  <c r="AI26" i="5" l="1"/>
  <c r="H23" i="4" s="1"/>
  <c r="AI83" i="5"/>
  <c r="H80" i="4" s="1"/>
  <c r="AF26" i="5"/>
  <c r="AI80" i="5"/>
  <c r="H77" i="4" s="1"/>
  <c r="AF80" i="5"/>
  <c r="AF14" i="5"/>
  <c r="AL14" i="5"/>
  <c r="C30" i="4"/>
  <c r="AL35" i="5"/>
  <c r="AL7" i="5"/>
  <c r="AI33" i="5"/>
  <c r="H30" i="4" s="1"/>
  <c r="AI22" i="5"/>
  <c r="H19" i="4" s="1"/>
  <c r="AF64" i="5"/>
  <c r="AF83" i="5"/>
  <c r="AL62" i="5"/>
  <c r="AL12" i="5"/>
  <c r="AL63" i="5"/>
  <c r="AI79" i="5"/>
  <c r="H76" i="4" s="1"/>
  <c r="AL79" i="5"/>
  <c r="AI61" i="5"/>
  <c r="H58" i="4" s="1"/>
  <c r="AL61" i="5"/>
  <c r="C10" i="4"/>
  <c r="AF13" i="5"/>
  <c r="AI15" i="5"/>
  <c r="H12" i="4" s="1"/>
  <c r="AL15" i="5"/>
  <c r="AI64" i="5"/>
  <c r="H61" i="4" s="1"/>
  <c r="AL64" i="5"/>
  <c r="C8" i="4"/>
  <c r="AF11" i="5"/>
  <c r="AL36" i="5"/>
  <c r="AI36" i="5"/>
  <c r="H33" i="4" s="1"/>
  <c r="AL86" i="5"/>
  <c r="AI86" i="5"/>
  <c r="H83" i="4" s="1"/>
  <c r="AL24" i="5"/>
  <c r="AI24" i="5"/>
  <c r="H21" i="4" s="1"/>
  <c r="C38" i="4"/>
  <c r="AF41" i="5"/>
  <c r="AL71" i="5"/>
  <c r="AI71" i="5"/>
  <c r="H68" i="4" s="1"/>
  <c r="C66" i="4"/>
  <c r="AF69" i="5"/>
  <c r="C40" i="4"/>
  <c r="AF43" i="5"/>
  <c r="C31" i="4"/>
  <c r="AF34" i="5"/>
  <c r="AL13" i="5"/>
  <c r="AI13" i="5"/>
  <c r="H10" i="4" s="1"/>
  <c r="AL42" i="5"/>
  <c r="AI42" i="5"/>
  <c r="H39" i="4" s="1"/>
  <c r="AL54" i="5"/>
  <c r="AI54" i="5"/>
  <c r="H51" i="4" s="1"/>
  <c r="AL74" i="5"/>
  <c r="AI74" i="5"/>
  <c r="H71" i="4" s="1"/>
  <c r="C78" i="4"/>
  <c r="AF81" i="5"/>
  <c r="C44" i="4"/>
  <c r="AF47" i="5"/>
  <c r="AI81" i="5"/>
  <c r="H78" i="4" s="1"/>
  <c r="AL81" i="5"/>
  <c r="AI47" i="5"/>
  <c r="H44" i="4" s="1"/>
  <c r="AL47" i="5"/>
  <c r="AI17" i="5"/>
  <c r="H14" i="4" s="1"/>
  <c r="AL17" i="5"/>
  <c r="C9" i="4"/>
  <c r="AF12" i="5"/>
  <c r="C24" i="4"/>
  <c r="AF27" i="5"/>
  <c r="C37" i="4"/>
  <c r="AF40" i="5"/>
  <c r="C85" i="4"/>
  <c r="AF88" i="5"/>
  <c r="C28" i="4"/>
  <c r="AF31" i="5"/>
  <c r="AL43" i="5"/>
  <c r="AI43" i="5"/>
  <c r="H40" i="4" s="1"/>
  <c r="C79" i="4"/>
  <c r="AF82" i="5"/>
  <c r="AL58" i="5"/>
  <c r="AI58" i="5"/>
  <c r="H55" i="4" s="1"/>
  <c r="AL44" i="5"/>
  <c r="AI44" i="5"/>
  <c r="H41" i="4" s="1"/>
  <c r="C45" i="4"/>
  <c r="AF48" i="5"/>
  <c r="C4" i="4"/>
  <c r="AF7" i="5"/>
  <c r="AI78" i="5"/>
  <c r="H75" i="4" s="1"/>
  <c r="AL78" i="5"/>
  <c r="C19" i="4"/>
  <c r="AF22" i="5"/>
  <c r="C41" i="4"/>
  <c r="AF44" i="5"/>
  <c r="AF24" i="5"/>
  <c r="AI34" i="5"/>
  <c r="H31" i="4" s="1"/>
  <c r="AL34" i="5"/>
  <c r="AL73" i="5"/>
  <c r="AI73" i="5"/>
  <c r="H70" i="4" s="1"/>
  <c r="C59" i="4"/>
  <c r="AF62" i="5"/>
  <c r="C55" i="4"/>
  <c r="AF58" i="5"/>
  <c r="C68" i="4"/>
  <c r="AF71" i="5"/>
  <c r="AL40" i="5"/>
  <c r="AI40" i="5"/>
  <c r="H37" i="4" s="1"/>
  <c r="AL45" i="5"/>
  <c r="AI45" i="5"/>
  <c r="H42" i="4" s="1"/>
  <c r="C58" i="4"/>
  <c r="AF61" i="5"/>
  <c r="C29" i="4"/>
  <c r="AF32" i="5"/>
  <c r="AL88" i="5"/>
  <c r="AI88" i="5"/>
  <c r="H85" i="4" s="1"/>
  <c r="AI48" i="5"/>
  <c r="H45" i="4" s="1"/>
  <c r="AL48" i="5"/>
  <c r="AL11" i="5"/>
  <c r="AI11" i="5"/>
  <c r="H8" i="4" s="1"/>
  <c r="C14" i="4"/>
  <c r="AF17" i="5"/>
  <c r="C71" i="4"/>
  <c r="AF74" i="5"/>
  <c r="AF42" i="5"/>
  <c r="AI82" i="5"/>
  <c r="H79" i="4" s="1"/>
  <c r="AL82" i="5"/>
  <c r="C42" i="4"/>
  <c r="AF45" i="5"/>
  <c r="C83" i="4"/>
  <c r="AF86" i="5"/>
  <c r="AL41" i="5"/>
  <c r="AI41" i="5"/>
  <c r="H38" i="4" s="1"/>
  <c r="C33" i="4"/>
  <c r="AF36" i="5"/>
  <c r="C73" i="4"/>
  <c r="AF76" i="5"/>
  <c r="C60" i="4"/>
  <c r="AF63" i="5"/>
  <c r="C51" i="4"/>
  <c r="AF54" i="5"/>
  <c r="C32" i="4"/>
  <c r="AF35" i="5"/>
  <c r="C12" i="4"/>
  <c r="AF15" i="5"/>
  <c r="AI31" i="5"/>
  <c r="H28" i="4" s="1"/>
  <c r="AL31" i="5"/>
  <c r="AF73" i="5"/>
  <c r="AI32" i="5"/>
  <c r="H29" i="4" s="1"/>
  <c r="AL32" i="5"/>
  <c r="AL69" i="5"/>
  <c r="AI69" i="5"/>
  <c r="H66" i="4" s="1"/>
  <c r="AL76" i="5"/>
  <c r="AI76" i="5"/>
  <c r="H73" i="4" s="1"/>
  <c r="C75" i="4"/>
  <c r="AF78" i="5"/>
  <c r="C76" i="4"/>
  <c r="AF79" i="5"/>
  <c r="AL27" i="5"/>
  <c r="AI27" i="5"/>
  <c r="H24" i="4" s="1"/>
  <c r="G3" i="4" l="1"/>
</calcChain>
</file>

<file path=xl/sharedStrings.xml><?xml version="1.0" encoding="utf-8"?>
<sst xmlns="http://schemas.openxmlformats.org/spreadsheetml/2006/main" count="111" uniqueCount="74">
  <si>
    <t>right</t>
    <phoneticPr fontId="1" type="noConversion"/>
  </si>
  <si>
    <t>top</t>
    <phoneticPr fontId="1" type="noConversion"/>
  </si>
  <si>
    <t>bottom</t>
    <phoneticPr fontId="1" type="noConversion"/>
  </si>
  <si>
    <t>resolution</t>
    <phoneticPr fontId="1" type="noConversion"/>
  </si>
  <si>
    <t>QVGA</t>
    <phoneticPr fontId="1" type="noConversion"/>
  </si>
  <si>
    <t>width</t>
    <phoneticPr fontId="1" type="noConversion"/>
  </si>
  <si>
    <t>height</t>
    <phoneticPr fontId="1" type="noConversion"/>
  </si>
  <si>
    <t>top side X shrink pixels</t>
    <phoneticPr fontId="1" type="noConversion"/>
  </si>
  <si>
    <t>top side Y offset pixels</t>
    <phoneticPr fontId="1" type="noConversion"/>
  </si>
  <si>
    <t>off from bottom</t>
    <phoneticPr fontId="1" type="noConversion"/>
  </si>
  <si>
    <t>off from top</t>
    <phoneticPr fontId="1" type="noConversion"/>
  </si>
  <si>
    <t>x</t>
    <phoneticPr fontId="1" type="noConversion"/>
  </si>
  <si>
    <t>y</t>
    <phoneticPr fontId="1" type="noConversion"/>
  </si>
  <si>
    <t>off from side</t>
    <phoneticPr fontId="1" type="noConversion"/>
  </si>
  <si>
    <t>b</t>
    <phoneticPr fontId="1" type="noConversion"/>
  </si>
  <si>
    <t>a</t>
    <phoneticPr fontId="1" type="noConversion"/>
  </si>
  <si>
    <t>離心率</t>
    <phoneticPr fontId="1" type="noConversion"/>
  </si>
  <si>
    <t>x</t>
  </si>
  <si>
    <t>min bottom</t>
    <phoneticPr fontId="1" type="noConversion"/>
  </si>
  <si>
    <t>y</t>
  </si>
  <si>
    <t>x0</t>
  </si>
  <si>
    <t>x0</t>
    <phoneticPr fontId="1" type="noConversion"/>
  </si>
  <si>
    <t>y0</t>
  </si>
  <si>
    <t>y0</t>
    <phoneticPr fontId="1" type="noConversion"/>
  </si>
  <si>
    <t xml:space="preserve">left </t>
  </si>
  <si>
    <t>bottom</t>
  </si>
  <si>
    <t>R</t>
    <phoneticPr fontId="1" type="noConversion"/>
  </si>
  <si>
    <t>f</t>
    <phoneticPr fontId="1" type="noConversion"/>
  </si>
  <si>
    <t>y_sin</t>
    <phoneticPr fontId="1" type="noConversion"/>
  </si>
  <si>
    <t>y_cos</t>
    <phoneticPr fontId="1" type="noConversion"/>
  </si>
  <si>
    <t>y_csc</t>
    <phoneticPr fontId="1" type="noConversion"/>
  </si>
  <si>
    <t>left</t>
    <phoneticPr fontId="1" type="noConversion"/>
  </si>
  <si>
    <t>dis</t>
    <phoneticPr fontId="1" type="noConversion"/>
  </si>
  <si>
    <t>diff</t>
    <phoneticPr fontId="1" type="noConversion"/>
  </si>
  <si>
    <t>log tan</t>
    <phoneticPr fontId="1" type="noConversion"/>
  </si>
  <si>
    <t>weighting</t>
    <phoneticPr fontId="1" type="noConversion"/>
  </si>
  <si>
    <t>x</t>
    <phoneticPr fontId="1" type="noConversion"/>
  </si>
  <si>
    <t>y</t>
    <phoneticPr fontId="1" type="noConversion"/>
  </si>
  <si>
    <t>rwx1</t>
    <phoneticPr fontId="1" type="noConversion"/>
  </si>
  <si>
    <t>rwy1</t>
    <phoneticPr fontId="1" type="noConversion"/>
  </si>
  <si>
    <t>rwx2</t>
    <phoneticPr fontId="1" type="noConversion"/>
  </si>
  <si>
    <t>rwy2</t>
    <phoneticPr fontId="1" type="noConversion"/>
  </si>
  <si>
    <t>rwx3</t>
    <phoneticPr fontId="1" type="noConversion"/>
  </si>
  <si>
    <t>rwy3</t>
    <phoneticPr fontId="1" type="noConversion"/>
  </si>
  <si>
    <t>side off</t>
    <phoneticPr fontId="1" type="noConversion"/>
  </si>
  <si>
    <t>topoff</t>
    <phoneticPr fontId="1" type="noConversion"/>
  </si>
  <si>
    <t>top_offset</t>
    <phoneticPr fontId="1" type="noConversion"/>
  </si>
  <si>
    <t>offset from buffer</t>
    <phoneticPr fontId="1" type="noConversion"/>
  </si>
  <si>
    <t>right_offset</t>
    <phoneticPr fontId="1" type="noConversion"/>
  </si>
  <si>
    <t>left_off</t>
    <phoneticPr fontId="1" type="noConversion"/>
  </si>
  <si>
    <t>sid_off</t>
    <phoneticPr fontId="1" type="noConversion"/>
  </si>
  <si>
    <t>x_w</t>
    <phoneticPr fontId="1" type="noConversion"/>
  </si>
  <si>
    <t>y_W</t>
    <phoneticPr fontId="1" type="noConversion"/>
  </si>
  <si>
    <t>no.</t>
    <phoneticPr fontId="1" type="noConversion"/>
  </si>
  <si>
    <t>led in x location</t>
    <phoneticPr fontId="1" type="noConversion"/>
  </si>
  <si>
    <t>Y_SIN</t>
    <phoneticPr fontId="1" type="noConversion"/>
  </si>
  <si>
    <t>X_COS</t>
    <phoneticPr fontId="1" type="noConversion"/>
  </si>
  <si>
    <t>LED TV WIDTH</t>
    <phoneticPr fontId="1" type="noConversion"/>
  </si>
  <si>
    <t>LED TV HEIGHT</t>
    <phoneticPr fontId="1" type="noConversion"/>
  </si>
  <si>
    <t>bottom Tan modification</t>
    <phoneticPr fontId="1" type="noConversion"/>
  </si>
  <si>
    <t>width</t>
    <phoneticPr fontId="3" type="noConversion"/>
  </si>
  <si>
    <t>long</t>
    <phoneticPr fontId="1" type="noConversion"/>
  </si>
  <si>
    <t>side</t>
    <phoneticPr fontId="1" type="noConversion"/>
  </si>
  <si>
    <t>taotal LED</t>
    <phoneticPr fontId="1" type="noConversion"/>
  </si>
  <si>
    <t>current</t>
    <phoneticPr fontId="1" type="noConversion"/>
  </si>
  <si>
    <t>RIGHT</t>
    <phoneticPr fontId="1" type="noConversion"/>
  </si>
  <si>
    <t>TOP</t>
    <phoneticPr fontId="1" type="noConversion"/>
  </si>
  <si>
    <t>COUNT</t>
    <phoneticPr fontId="1" type="noConversion"/>
  </si>
  <si>
    <t>buffer index</t>
    <phoneticPr fontId="1" type="noConversion"/>
  </si>
  <si>
    <t>2_index</t>
    <phoneticPr fontId="1" type="noConversion"/>
  </si>
  <si>
    <t>3_index</t>
    <phoneticPr fontId="1" type="noConversion"/>
  </si>
  <si>
    <t>4_index</t>
    <phoneticPr fontId="1" type="noConversion"/>
  </si>
  <si>
    <t>shit index for 2nd, 3rd 4th reference color</t>
    <phoneticPr fontId="1" type="noConversion"/>
  </si>
  <si>
    <t>original index in buffer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</si>
</sst>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_ "/>
    <numFmt numFmtId="179" formatCode="0.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2" fontId="0" fillId="2" borderId="0" xfId="0" applyNumberFormat="1" applyFill="1">
      <alignment vertical="center"/>
    </xf>
    <xf numFmtId="0" fontId="0" fillId="11" borderId="0" xfId="0" applyFill="1">
      <alignment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" fontId="0" fillId="9" borderId="0" xfId="0" applyNumberFormat="1" applyFill="1">
      <alignment vertical="center"/>
    </xf>
    <xf numFmtId="176" fontId="0" fillId="12" borderId="0" xfId="0" applyNumberFormat="1" applyFill="1">
      <alignment vertical="center"/>
    </xf>
    <xf numFmtId="0" fontId="2" fillId="0" borderId="0" xfId="1"/>
    <xf numFmtId="2" fontId="2" fillId="0" borderId="0" xfId="1" applyNumberFormat="1"/>
    <xf numFmtId="0" fontId="2" fillId="0" borderId="0" xfId="1" applyFill="1"/>
    <xf numFmtId="0" fontId="4" fillId="0" borderId="0" xfId="0" applyFont="1">
      <alignment vertical="center"/>
    </xf>
  </cellXfs>
  <cellStyles count="2">
    <cellStyle name="一般" xfId="0" builtinId="0"/>
    <cellStyle name="一般 2" xfId="1" xr:uid="{3ED7D2FC-1D15-46F1-834C-7082E63E2DF8}"/>
  </cellStyles>
  <dxfs count="8"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LED</a:t>
            </a:r>
            <a:r>
              <a:rPr lang="en-US" altLang="zh-TW" baseline="0"/>
              <a:t> reference data on camera buffer/XY location of TFT</a:t>
            </a:r>
            <a:endParaRPr lang="zh-TW" alt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1.9936000222500434E-2"/>
          <c:y val="0.12545132043047458"/>
          <c:w val="0.85275869634832757"/>
          <c:h val="0.81851415082903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'by TFT xy calculation'!$Z$4</c:f>
              <c:strCache>
                <c:ptCount val="1"/>
                <c:pt idx="0">
                  <c:v>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TFT xy calculation'!$AC$6:$AC$89</c:f>
              <c:numCache>
                <c:formatCode>0</c:formatCode>
                <c:ptCount val="84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110</c:v>
                </c:pt>
                <c:pt idx="22">
                  <c:v>113</c:v>
                </c:pt>
                <c:pt idx="23">
                  <c:v>115</c:v>
                </c:pt>
                <c:pt idx="24">
                  <c:v>117</c:v>
                </c:pt>
                <c:pt idx="25">
                  <c:v>119</c:v>
                </c:pt>
                <c:pt idx="26">
                  <c:v>121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131</c:v>
                </c:pt>
                <c:pt idx="31">
                  <c:v>133</c:v>
                </c:pt>
                <c:pt idx="32">
                  <c:v>136</c:v>
                </c:pt>
                <c:pt idx="33">
                  <c:v>138</c:v>
                </c:pt>
                <c:pt idx="34">
                  <c:v>141</c:v>
                </c:pt>
                <c:pt idx="35">
                  <c:v>143</c:v>
                </c:pt>
                <c:pt idx="36">
                  <c:v>146</c:v>
                </c:pt>
                <c:pt idx="37">
                  <c:v>148</c:v>
                </c:pt>
                <c:pt idx="38">
                  <c:v>151</c:v>
                </c:pt>
                <c:pt idx="39">
                  <c:v>153</c:v>
                </c:pt>
                <c:pt idx="40">
                  <c:v>156</c:v>
                </c:pt>
                <c:pt idx="41">
                  <c:v>158</c:v>
                </c:pt>
                <c:pt idx="42">
                  <c:v>161</c:v>
                </c:pt>
                <c:pt idx="43">
                  <c:v>163</c:v>
                </c:pt>
                <c:pt idx="44">
                  <c:v>166</c:v>
                </c:pt>
                <c:pt idx="45">
                  <c:v>168</c:v>
                </c:pt>
                <c:pt idx="46">
                  <c:v>171</c:v>
                </c:pt>
                <c:pt idx="47">
                  <c:v>173</c:v>
                </c:pt>
                <c:pt idx="48">
                  <c:v>176</c:v>
                </c:pt>
                <c:pt idx="49">
                  <c:v>178</c:v>
                </c:pt>
                <c:pt idx="50">
                  <c:v>181</c:v>
                </c:pt>
                <c:pt idx="51">
                  <c:v>183</c:v>
                </c:pt>
                <c:pt idx="52">
                  <c:v>186</c:v>
                </c:pt>
                <c:pt idx="53">
                  <c:v>188</c:v>
                </c:pt>
                <c:pt idx="54">
                  <c:v>191</c:v>
                </c:pt>
                <c:pt idx="55">
                  <c:v>193</c:v>
                </c:pt>
                <c:pt idx="56">
                  <c:v>195</c:v>
                </c:pt>
                <c:pt idx="57">
                  <c:v>198</c:v>
                </c:pt>
                <c:pt idx="58">
                  <c:v>200</c:v>
                </c:pt>
                <c:pt idx="59">
                  <c:v>202</c:v>
                </c:pt>
                <c:pt idx="60">
                  <c:v>204</c:v>
                </c:pt>
                <c:pt idx="61">
                  <c:v>206</c:v>
                </c:pt>
                <c:pt idx="62">
                  <c:v>209</c:v>
                </c:pt>
                <c:pt idx="63">
                  <c:v>211</c:v>
                </c:pt>
                <c:pt idx="64">
                  <c:v>213</c:v>
                </c:pt>
                <c:pt idx="65">
                  <c:v>215</c:v>
                </c:pt>
                <c:pt idx="66">
                  <c:v>217</c:v>
                </c:pt>
                <c:pt idx="67">
                  <c:v>219</c:v>
                </c:pt>
                <c:pt idx="68">
                  <c:v>221</c:v>
                </c:pt>
                <c:pt idx="69">
                  <c:v>222</c:v>
                </c:pt>
                <c:pt idx="70">
                  <c:v>224</c:v>
                </c:pt>
                <c:pt idx="71">
                  <c:v>226</c:v>
                </c:pt>
                <c:pt idx="72">
                  <c:v>228</c:v>
                </c:pt>
                <c:pt idx="73">
                  <c:v>229</c:v>
                </c:pt>
                <c:pt idx="74">
                  <c:v>231</c:v>
                </c:pt>
                <c:pt idx="75">
                  <c:v>232</c:v>
                </c:pt>
                <c:pt idx="76">
                  <c:v>234</c:v>
                </c:pt>
                <c:pt idx="77">
                  <c:v>235</c:v>
                </c:pt>
                <c:pt idx="78">
                  <c:v>236</c:v>
                </c:pt>
                <c:pt idx="79">
                  <c:v>238</c:v>
                </c:pt>
                <c:pt idx="80">
                  <c:v>239</c:v>
                </c:pt>
                <c:pt idx="81">
                  <c:v>240</c:v>
                </c:pt>
                <c:pt idx="82">
                  <c:v>241</c:v>
                </c:pt>
                <c:pt idx="83">
                  <c:v>242</c:v>
                </c:pt>
              </c:numCache>
            </c:numRef>
          </c:xVal>
          <c:yVal>
            <c:numRef>
              <c:f>'by TFT xy calculation'!$AD$6:$AD$89</c:f>
              <c:numCache>
                <c:formatCode>0</c:formatCode>
                <c:ptCount val="84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5-4F18-A526-B28BFA36CBCF}"/>
            </c:ext>
          </c:extLst>
        </c:ser>
        <c:ser>
          <c:idx val="1"/>
          <c:order val="1"/>
          <c:tx>
            <c:strRef>
              <c:f>'by TFT xy calculation'!$G$4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TFT xy calculation'!$J$6:$J$50</c:f>
              <c:numCache>
                <c:formatCode>General</c:formatCode>
                <c:ptCount val="45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48</c:v>
                </c:pt>
                <c:pt idx="25">
                  <c:v>49</c:v>
                </c:pt>
                <c:pt idx="26">
                  <c:v>51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57</c:v>
                </c:pt>
                <c:pt idx="31">
                  <c:v>59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65</c:v>
                </c:pt>
                <c:pt idx="36">
                  <c:v>67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75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</c:numCache>
            </c:numRef>
          </c:xVal>
          <c:yVal>
            <c:numRef>
              <c:f>'by TFT xy calculation'!$K$6:$K$50</c:f>
              <c:numCache>
                <c:formatCode>General</c:formatCode>
                <c:ptCount val="45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77</c:v>
                </c:pt>
                <c:pt idx="26">
                  <c:v>77</c:v>
                </c:pt>
                <c:pt idx="27">
                  <c:v>78</c:v>
                </c:pt>
                <c:pt idx="28">
                  <c:v>78</c:v>
                </c:pt>
                <c:pt idx="29">
                  <c:v>79</c:v>
                </c:pt>
                <c:pt idx="30">
                  <c:v>79</c:v>
                </c:pt>
                <c:pt idx="31">
                  <c:v>80</c:v>
                </c:pt>
                <c:pt idx="32">
                  <c:v>80</c:v>
                </c:pt>
                <c:pt idx="33">
                  <c:v>81</c:v>
                </c:pt>
                <c:pt idx="34">
                  <c:v>81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83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5-4F18-A526-B28BFA36CBCF}"/>
            </c:ext>
          </c:extLst>
        </c:ser>
        <c:ser>
          <c:idx val="2"/>
          <c:order val="2"/>
          <c:tx>
            <c:strRef>
              <c:f>'by TFT xy calculation'!$AV$4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TFT xy calculation'!$AY$6:$AY$50</c:f>
              <c:numCache>
                <c:formatCode>General</c:formatCode>
                <c:ptCount val="45"/>
                <c:pt idx="0">
                  <c:v>240</c:v>
                </c:pt>
                <c:pt idx="1">
                  <c:v>241</c:v>
                </c:pt>
                <c:pt idx="2">
                  <c:v>243</c:v>
                </c:pt>
                <c:pt idx="3">
                  <c:v>244</c:v>
                </c:pt>
                <c:pt idx="4">
                  <c:v>246</c:v>
                </c:pt>
                <c:pt idx="5">
                  <c:v>247</c:v>
                </c:pt>
                <c:pt idx="6">
                  <c:v>249</c:v>
                </c:pt>
                <c:pt idx="7">
                  <c:v>251</c:v>
                </c:pt>
                <c:pt idx="8">
                  <c:v>252</c:v>
                </c:pt>
                <c:pt idx="9">
                  <c:v>254</c:v>
                </c:pt>
                <c:pt idx="10">
                  <c:v>255</c:v>
                </c:pt>
                <c:pt idx="11">
                  <c:v>257</c:v>
                </c:pt>
                <c:pt idx="12">
                  <c:v>259</c:v>
                </c:pt>
                <c:pt idx="13">
                  <c:v>260</c:v>
                </c:pt>
                <c:pt idx="14">
                  <c:v>262</c:v>
                </c:pt>
                <c:pt idx="15">
                  <c:v>263</c:v>
                </c:pt>
                <c:pt idx="16">
                  <c:v>265</c:v>
                </c:pt>
                <c:pt idx="17">
                  <c:v>267</c:v>
                </c:pt>
                <c:pt idx="18">
                  <c:v>268</c:v>
                </c:pt>
                <c:pt idx="19">
                  <c:v>270</c:v>
                </c:pt>
                <c:pt idx="20">
                  <c:v>271</c:v>
                </c:pt>
                <c:pt idx="21">
                  <c:v>273</c:v>
                </c:pt>
                <c:pt idx="22">
                  <c:v>275</c:v>
                </c:pt>
                <c:pt idx="23">
                  <c:v>276</c:v>
                </c:pt>
                <c:pt idx="24">
                  <c:v>278</c:v>
                </c:pt>
                <c:pt idx="25">
                  <c:v>279</c:v>
                </c:pt>
                <c:pt idx="26">
                  <c:v>281</c:v>
                </c:pt>
                <c:pt idx="27">
                  <c:v>282</c:v>
                </c:pt>
                <c:pt idx="28">
                  <c:v>284</c:v>
                </c:pt>
                <c:pt idx="29">
                  <c:v>286</c:v>
                </c:pt>
                <c:pt idx="30">
                  <c:v>287</c:v>
                </c:pt>
                <c:pt idx="31">
                  <c:v>289</c:v>
                </c:pt>
                <c:pt idx="32">
                  <c:v>290</c:v>
                </c:pt>
                <c:pt idx="33">
                  <c:v>292</c:v>
                </c:pt>
                <c:pt idx="34">
                  <c:v>294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300</c:v>
                </c:pt>
                <c:pt idx="39">
                  <c:v>302</c:v>
                </c:pt>
                <c:pt idx="40">
                  <c:v>303</c:v>
                </c:pt>
                <c:pt idx="41">
                  <c:v>305</c:v>
                </c:pt>
                <c:pt idx="42">
                  <c:v>306</c:v>
                </c:pt>
                <c:pt idx="43">
                  <c:v>308</c:v>
                </c:pt>
                <c:pt idx="44">
                  <c:v>310</c:v>
                </c:pt>
              </c:numCache>
            </c:numRef>
          </c:xVal>
          <c:yVal>
            <c:numRef>
              <c:f>'by TFT xy calculation'!$AZ$6:$AZ$50</c:f>
              <c:numCache>
                <c:formatCode>General</c:formatCode>
                <c:ptCount val="45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83</c:v>
                </c:pt>
                <c:pt idx="7">
                  <c:v>83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78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76</c:v>
                </c:pt>
                <c:pt idx="22">
                  <c:v>75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70</c:v>
                </c:pt>
                <c:pt idx="33">
                  <c:v>69</c:v>
                </c:pt>
                <c:pt idx="34">
                  <c:v>69</c:v>
                </c:pt>
                <c:pt idx="35">
                  <c:v>68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65</c:v>
                </c:pt>
                <c:pt idx="42">
                  <c:v>65</c:v>
                </c:pt>
                <c:pt idx="43">
                  <c:v>64</c:v>
                </c:pt>
                <c:pt idx="4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5-4F18-A526-B28BFA36CBCF}"/>
            </c:ext>
          </c:extLst>
        </c:ser>
        <c:ser>
          <c:idx val="3"/>
          <c:order val="3"/>
          <c:tx>
            <c:strRef>
              <c:f>'by TFT xy calculation'!$BM$4</c:f>
              <c:strCache>
                <c:ptCount val="1"/>
                <c:pt idx="0">
                  <c:v>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TFT xy calculation'!$BP$6:$BP$89</c:f>
              <c:numCache>
                <c:formatCode>0</c:formatCode>
                <c:ptCount val="84"/>
                <c:pt idx="0">
                  <c:v>313</c:v>
                </c:pt>
                <c:pt idx="1">
                  <c:v>312</c:v>
                </c:pt>
                <c:pt idx="2">
                  <c:v>312</c:v>
                </c:pt>
                <c:pt idx="3">
                  <c:v>311</c:v>
                </c:pt>
                <c:pt idx="4">
                  <c:v>311</c:v>
                </c:pt>
                <c:pt idx="5">
                  <c:v>310</c:v>
                </c:pt>
                <c:pt idx="6">
                  <c:v>310</c:v>
                </c:pt>
                <c:pt idx="7">
                  <c:v>309</c:v>
                </c:pt>
                <c:pt idx="8">
                  <c:v>308</c:v>
                </c:pt>
                <c:pt idx="9">
                  <c:v>307</c:v>
                </c:pt>
                <c:pt idx="10">
                  <c:v>306</c:v>
                </c:pt>
                <c:pt idx="11">
                  <c:v>306</c:v>
                </c:pt>
                <c:pt idx="12">
                  <c:v>305</c:v>
                </c:pt>
                <c:pt idx="13">
                  <c:v>303</c:v>
                </c:pt>
                <c:pt idx="14">
                  <c:v>302</c:v>
                </c:pt>
                <c:pt idx="15">
                  <c:v>301</c:v>
                </c:pt>
                <c:pt idx="16">
                  <c:v>299</c:v>
                </c:pt>
                <c:pt idx="17">
                  <c:v>298</c:v>
                </c:pt>
                <c:pt idx="18">
                  <c:v>296</c:v>
                </c:pt>
                <c:pt idx="19">
                  <c:v>294</c:v>
                </c:pt>
                <c:pt idx="20">
                  <c:v>292</c:v>
                </c:pt>
                <c:pt idx="21">
                  <c:v>290</c:v>
                </c:pt>
                <c:pt idx="22">
                  <c:v>288</c:v>
                </c:pt>
                <c:pt idx="23">
                  <c:v>285</c:v>
                </c:pt>
                <c:pt idx="24">
                  <c:v>282</c:v>
                </c:pt>
                <c:pt idx="25">
                  <c:v>279</c:v>
                </c:pt>
                <c:pt idx="26">
                  <c:v>275</c:v>
                </c:pt>
                <c:pt idx="27">
                  <c:v>271</c:v>
                </c:pt>
                <c:pt idx="28">
                  <c:v>267</c:v>
                </c:pt>
                <c:pt idx="29">
                  <c:v>262</c:v>
                </c:pt>
                <c:pt idx="30">
                  <c:v>257</c:v>
                </c:pt>
                <c:pt idx="31">
                  <c:v>251</c:v>
                </c:pt>
                <c:pt idx="32">
                  <c:v>245</c:v>
                </c:pt>
                <c:pt idx="33">
                  <c:v>238</c:v>
                </c:pt>
                <c:pt idx="34">
                  <c:v>231</c:v>
                </c:pt>
                <c:pt idx="35">
                  <c:v>223</c:v>
                </c:pt>
                <c:pt idx="36">
                  <c:v>214</c:v>
                </c:pt>
                <c:pt idx="37">
                  <c:v>205</c:v>
                </c:pt>
                <c:pt idx="38">
                  <c:v>196</c:v>
                </c:pt>
                <c:pt idx="39">
                  <c:v>186</c:v>
                </c:pt>
                <c:pt idx="40">
                  <c:v>175</c:v>
                </c:pt>
                <c:pt idx="41">
                  <c:v>165</c:v>
                </c:pt>
                <c:pt idx="42">
                  <c:v>156</c:v>
                </c:pt>
                <c:pt idx="43">
                  <c:v>146</c:v>
                </c:pt>
                <c:pt idx="44">
                  <c:v>135</c:v>
                </c:pt>
                <c:pt idx="45">
                  <c:v>125</c:v>
                </c:pt>
                <c:pt idx="46">
                  <c:v>116</c:v>
                </c:pt>
                <c:pt idx="47">
                  <c:v>107</c:v>
                </c:pt>
                <c:pt idx="48">
                  <c:v>98</c:v>
                </c:pt>
                <c:pt idx="49">
                  <c:v>90</c:v>
                </c:pt>
                <c:pt idx="50">
                  <c:v>83</c:v>
                </c:pt>
                <c:pt idx="51">
                  <c:v>76</c:v>
                </c:pt>
                <c:pt idx="52">
                  <c:v>69</c:v>
                </c:pt>
                <c:pt idx="53">
                  <c:v>64</c:v>
                </c:pt>
                <c:pt idx="54">
                  <c:v>58</c:v>
                </c:pt>
                <c:pt idx="55">
                  <c:v>53</c:v>
                </c:pt>
                <c:pt idx="56">
                  <c:v>49</c:v>
                </c:pt>
                <c:pt idx="57">
                  <c:v>45</c:v>
                </c:pt>
                <c:pt idx="58">
                  <c:v>42</c:v>
                </c:pt>
                <c:pt idx="59">
                  <c:v>38</c:v>
                </c:pt>
                <c:pt idx="60">
                  <c:v>35</c:v>
                </c:pt>
                <c:pt idx="61">
                  <c:v>33</c:v>
                </c:pt>
                <c:pt idx="62">
                  <c:v>30</c:v>
                </c:pt>
                <c:pt idx="63">
                  <c:v>28</c:v>
                </c:pt>
                <c:pt idx="64">
                  <c:v>26</c:v>
                </c:pt>
                <c:pt idx="65">
                  <c:v>24</c:v>
                </c:pt>
                <c:pt idx="66">
                  <c:v>22</c:v>
                </c:pt>
                <c:pt idx="67">
                  <c:v>21</c:v>
                </c:pt>
                <c:pt idx="68">
                  <c:v>19</c:v>
                </c:pt>
                <c:pt idx="69">
                  <c:v>18</c:v>
                </c:pt>
                <c:pt idx="70">
                  <c:v>17</c:v>
                </c:pt>
                <c:pt idx="71">
                  <c:v>15</c:v>
                </c:pt>
                <c:pt idx="72">
                  <c:v>14</c:v>
                </c:pt>
                <c:pt idx="73">
                  <c:v>13</c:v>
                </c:pt>
                <c:pt idx="74">
                  <c:v>13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</c:numCache>
            </c:numRef>
          </c:xVal>
          <c:yVal>
            <c:numRef>
              <c:f>'by TFT xy calculation'!$BQ$6:$BQ$89</c:f>
              <c:numCache>
                <c:formatCode>0</c:formatCode>
                <c:ptCount val="84"/>
                <c:pt idx="0">
                  <c:v>67</c:v>
                </c:pt>
                <c:pt idx="1">
                  <c:v>67</c:v>
                </c:pt>
                <c:pt idx="2">
                  <c:v>66</c:v>
                </c:pt>
                <c:pt idx="3">
                  <c:v>65</c:v>
                </c:pt>
                <c:pt idx="4">
                  <c:v>64</c:v>
                </c:pt>
                <c:pt idx="5">
                  <c:v>63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  <c:pt idx="9">
                  <c:v>60</c:v>
                </c:pt>
                <c:pt idx="10">
                  <c:v>59</c:v>
                </c:pt>
                <c:pt idx="11">
                  <c:v>57</c:v>
                </c:pt>
                <c:pt idx="12">
                  <c:v>56</c:v>
                </c:pt>
                <c:pt idx="13">
                  <c:v>55</c:v>
                </c:pt>
                <c:pt idx="14">
                  <c:v>54</c:v>
                </c:pt>
                <c:pt idx="15">
                  <c:v>53</c:v>
                </c:pt>
                <c:pt idx="16">
                  <c:v>51</c:v>
                </c:pt>
                <c:pt idx="17">
                  <c:v>50</c:v>
                </c:pt>
                <c:pt idx="18">
                  <c:v>48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41</c:v>
                </c:pt>
                <c:pt idx="23">
                  <c:v>39</c:v>
                </c:pt>
                <c:pt idx="24">
                  <c:v>38</c:v>
                </c:pt>
                <c:pt idx="25">
                  <c:v>35</c:v>
                </c:pt>
                <c:pt idx="26">
                  <c:v>33</c:v>
                </c:pt>
                <c:pt idx="27">
                  <c:v>31</c:v>
                </c:pt>
                <c:pt idx="28">
                  <c:v>29</c:v>
                </c:pt>
                <c:pt idx="29">
                  <c:v>27</c:v>
                </c:pt>
                <c:pt idx="30">
                  <c:v>24</c:v>
                </c:pt>
                <c:pt idx="31">
                  <c:v>22</c:v>
                </c:pt>
                <c:pt idx="32">
                  <c:v>20</c:v>
                </c:pt>
                <c:pt idx="33">
                  <c:v>17</c:v>
                </c:pt>
                <c:pt idx="34">
                  <c:v>15</c:v>
                </c:pt>
                <c:pt idx="35">
                  <c:v>13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12</c:v>
                </c:pt>
                <c:pt idx="49">
                  <c:v>14</c:v>
                </c:pt>
                <c:pt idx="50">
                  <c:v>17</c:v>
                </c:pt>
                <c:pt idx="51">
                  <c:v>19</c:v>
                </c:pt>
                <c:pt idx="52">
                  <c:v>21</c:v>
                </c:pt>
                <c:pt idx="53">
                  <c:v>24</c:v>
                </c:pt>
                <c:pt idx="54">
                  <c:v>26</c:v>
                </c:pt>
                <c:pt idx="55">
                  <c:v>28</c:v>
                </c:pt>
                <c:pt idx="56">
                  <c:v>30</c:v>
                </c:pt>
                <c:pt idx="57">
                  <c:v>33</c:v>
                </c:pt>
                <c:pt idx="58">
                  <c:v>35</c:v>
                </c:pt>
                <c:pt idx="59">
                  <c:v>37</c:v>
                </c:pt>
                <c:pt idx="60">
                  <c:v>39</c:v>
                </c:pt>
                <c:pt idx="61">
                  <c:v>40</c:v>
                </c:pt>
                <c:pt idx="62">
                  <c:v>42</c:v>
                </c:pt>
                <c:pt idx="63">
                  <c:v>44</c:v>
                </c:pt>
                <c:pt idx="64">
                  <c:v>46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65</c:v>
                </c:pt>
                <c:pt idx="8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5-4F18-A526-B28BFA36CBCF}"/>
            </c:ext>
          </c:extLst>
        </c:ser>
        <c:ser>
          <c:idx val="5"/>
          <c:order val="4"/>
          <c:tx>
            <c:v>right_w1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'by TFT xy calculation'!$N$6:$N$50</c:f>
              <c:numCache>
                <c:formatCode>General</c:formatCode>
                <c:ptCount val="45"/>
                <c:pt idx="0">
                  <c:v>17.571428571428569</c:v>
                </c:pt>
                <c:pt idx="1">
                  <c:v>18.571428571428569</c:v>
                </c:pt>
                <c:pt idx="2">
                  <c:v>20.285714285714285</c:v>
                </c:pt>
                <c:pt idx="3">
                  <c:v>21.285714285714285</c:v>
                </c:pt>
                <c:pt idx="4">
                  <c:v>23.285714285714285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28.714285714285715</c:v>
                </c:pt>
                <c:pt idx="9">
                  <c:v>30.714285714285715</c:v>
                </c:pt>
                <c:pt idx="10">
                  <c:v>31.714285714285715</c:v>
                </c:pt>
                <c:pt idx="11">
                  <c:v>33.428571428571431</c:v>
                </c:pt>
                <c:pt idx="12">
                  <c:v>35.428571428571431</c:v>
                </c:pt>
                <c:pt idx="13">
                  <c:v>36.428571428571431</c:v>
                </c:pt>
                <c:pt idx="14">
                  <c:v>38.142857142857146</c:v>
                </c:pt>
                <c:pt idx="15">
                  <c:v>39.142857142857146</c:v>
                </c:pt>
                <c:pt idx="16">
                  <c:v>41.142857142857146</c:v>
                </c:pt>
                <c:pt idx="17">
                  <c:v>42.857142857142854</c:v>
                </c:pt>
                <c:pt idx="18">
                  <c:v>43.857142857142854</c:v>
                </c:pt>
                <c:pt idx="19">
                  <c:v>45.857142857142854</c:v>
                </c:pt>
                <c:pt idx="20">
                  <c:v>46.571428571428569</c:v>
                </c:pt>
                <c:pt idx="21">
                  <c:v>48.571428571428569</c:v>
                </c:pt>
                <c:pt idx="22">
                  <c:v>50.571428571428569</c:v>
                </c:pt>
                <c:pt idx="23">
                  <c:v>51.285714285714285</c:v>
                </c:pt>
                <c:pt idx="24">
                  <c:v>53.285714285714285</c:v>
                </c:pt>
                <c:pt idx="25">
                  <c:v>54.285714285714285</c:v>
                </c:pt>
                <c:pt idx="26">
                  <c:v>56</c:v>
                </c:pt>
                <c:pt idx="27">
                  <c:v>57</c:v>
                </c:pt>
                <c:pt idx="28">
                  <c:v>59</c:v>
                </c:pt>
                <c:pt idx="29">
                  <c:v>60.714285714285715</c:v>
                </c:pt>
                <c:pt idx="30">
                  <c:v>61.714285714285715</c:v>
                </c:pt>
                <c:pt idx="31">
                  <c:v>63.714285714285715</c:v>
                </c:pt>
                <c:pt idx="32">
                  <c:v>64.428571428571431</c:v>
                </c:pt>
                <c:pt idx="33">
                  <c:v>66.428571428571431</c:v>
                </c:pt>
                <c:pt idx="34">
                  <c:v>68.428571428571431</c:v>
                </c:pt>
                <c:pt idx="35">
                  <c:v>69.142857142857139</c:v>
                </c:pt>
                <c:pt idx="36">
                  <c:v>71.142857142857139</c:v>
                </c:pt>
                <c:pt idx="37">
                  <c:v>72.142857142857139</c:v>
                </c:pt>
                <c:pt idx="38">
                  <c:v>73.857142857142861</c:v>
                </c:pt>
                <c:pt idx="39">
                  <c:v>75.857142857142861</c:v>
                </c:pt>
                <c:pt idx="40">
                  <c:v>76.857142857142861</c:v>
                </c:pt>
                <c:pt idx="41">
                  <c:v>78.571428571428569</c:v>
                </c:pt>
                <c:pt idx="42">
                  <c:v>79.571428571428569</c:v>
                </c:pt>
                <c:pt idx="43">
                  <c:v>81.571428571428569</c:v>
                </c:pt>
                <c:pt idx="44">
                  <c:v>83.285714285714292</c:v>
                </c:pt>
              </c:numCache>
            </c:numRef>
          </c:xVal>
          <c:yVal>
            <c:numRef>
              <c:f>'by TFT xy calculation'!$O$6:$O$50</c:f>
              <c:numCache>
                <c:formatCode>General</c:formatCode>
                <c:ptCount val="45"/>
                <c:pt idx="0">
                  <c:v>59.428571428571431</c:v>
                </c:pt>
                <c:pt idx="1">
                  <c:v>59.428571428571431</c:v>
                </c:pt>
                <c:pt idx="2">
                  <c:v>60.714285714285715</c:v>
                </c:pt>
                <c:pt idx="3">
                  <c:v>60.714285714285715</c:v>
                </c:pt>
                <c:pt idx="4">
                  <c:v>61.714285714285715</c:v>
                </c:pt>
                <c:pt idx="5">
                  <c:v>62</c:v>
                </c:pt>
                <c:pt idx="6">
                  <c:v>63</c:v>
                </c:pt>
                <c:pt idx="7">
                  <c:v>63</c:v>
                </c:pt>
                <c:pt idx="8">
                  <c:v>64.285714285714292</c:v>
                </c:pt>
                <c:pt idx="9">
                  <c:v>64.285714285714292</c:v>
                </c:pt>
                <c:pt idx="10">
                  <c:v>65.285714285714292</c:v>
                </c:pt>
                <c:pt idx="11">
                  <c:v>65.571428571428569</c:v>
                </c:pt>
                <c:pt idx="12">
                  <c:v>66.571428571428569</c:v>
                </c:pt>
                <c:pt idx="13">
                  <c:v>66.571428571428569</c:v>
                </c:pt>
                <c:pt idx="14">
                  <c:v>67.857142857142861</c:v>
                </c:pt>
                <c:pt idx="15">
                  <c:v>67.857142857142861</c:v>
                </c:pt>
                <c:pt idx="16">
                  <c:v>68.857142857142861</c:v>
                </c:pt>
                <c:pt idx="17">
                  <c:v>69.142857142857139</c:v>
                </c:pt>
                <c:pt idx="18">
                  <c:v>70.142857142857139</c:v>
                </c:pt>
                <c:pt idx="19">
                  <c:v>70.142857142857139</c:v>
                </c:pt>
                <c:pt idx="20">
                  <c:v>71.428571428571431</c:v>
                </c:pt>
                <c:pt idx="21">
                  <c:v>71.428571428571431</c:v>
                </c:pt>
                <c:pt idx="22">
                  <c:v>72.428571428571431</c:v>
                </c:pt>
                <c:pt idx="23">
                  <c:v>73.714285714285708</c:v>
                </c:pt>
                <c:pt idx="24">
                  <c:v>73.714285714285708</c:v>
                </c:pt>
                <c:pt idx="25">
                  <c:v>74.714285714285708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77.285714285714292</c:v>
                </c:pt>
                <c:pt idx="30">
                  <c:v>77.285714285714292</c:v>
                </c:pt>
                <c:pt idx="31">
                  <c:v>78.285714285714292</c:v>
                </c:pt>
                <c:pt idx="32">
                  <c:v>78.571428571428569</c:v>
                </c:pt>
                <c:pt idx="33">
                  <c:v>79.571428571428569</c:v>
                </c:pt>
                <c:pt idx="34">
                  <c:v>79.571428571428569</c:v>
                </c:pt>
                <c:pt idx="35">
                  <c:v>80.857142857142861</c:v>
                </c:pt>
                <c:pt idx="36">
                  <c:v>80.857142857142861</c:v>
                </c:pt>
                <c:pt idx="37">
                  <c:v>81.857142857142861</c:v>
                </c:pt>
                <c:pt idx="38">
                  <c:v>82.142857142857139</c:v>
                </c:pt>
                <c:pt idx="39">
                  <c:v>83.142857142857139</c:v>
                </c:pt>
                <c:pt idx="40">
                  <c:v>83.142857142857139</c:v>
                </c:pt>
                <c:pt idx="41">
                  <c:v>84.428571428571431</c:v>
                </c:pt>
                <c:pt idx="42">
                  <c:v>84.428571428571431</c:v>
                </c:pt>
                <c:pt idx="43">
                  <c:v>85.428571428571431</c:v>
                </c:pt>
                <c:pt idx="44">
                  <c:v>86.714285714285708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5-4593-BDCF-09856FB76F24}"/>
            </c:ext>
          </c:extLst>
        </c:ser>
        <c:ser>
          <c:idx val="6"/>
          <c:order val="5"/>
          <c:tx>
            <c:v>right_w2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'by TFT xy calculation'!$R$6:$R$50</c:f>
              <c:numCache>
                <c:formatCode>General</c:formatCode>
                <c:ptCount val="45"/>
                <c:pt idx="0">
                  <c:v>25.142857142857139</c:v>
                </c:pt>
                <c:pt idx="1">
                  <c:v>26.142857142857139</c:v>
                </c:pt>
                <c:pt idx="2">
                  <c:v>27.571428571428569</c:v>
                </c:pt>
                <c:pt idx="3">
                  <c:v>28.571428571428569</c:v>
                </c:pt>
                <c:pt idx="4">
                  <c:v>30.571428571428569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35.428571428571431</c:v>
                </c:pt>
                <c:pt idx="9">
                  <c:v>37.428571428571431</c:v>
                </c:pt>
                <c:pt idx="10">
                  <c:v>38.428571428571431</c:v>
                </c:pt>
                <c:pt idx="11">
                  <c:v>39.857142857142861</c:v>
                </c:pt>
                <c:pt idx="12">
                  <c:v>41.857142857142861</c:v>
                </c:pt>
                <c:pt idx="13">
                  <c:v>42.857142857142861</c:v>
                </c:pt>
                <c:pt idx="14">
                  <c:v>44.285714285714292</c:v>
                </c:pt>
                <c:pt idx="15">
                  <c:v>45.285714285714292</c:v>
                </c:pt>
                <c:pt idx="16">
                  <c:v>47.285714285714292</c:v>
                </c:pt>
                <c:pt idx="17">
                  <c:v>48.714285714285708</c:v>
                </c:pt>
                <c:pt idx="18">
                  <c:v>49.714285714285708</c:v>
                </c:pt>
                <c:pt idx="19">
                  <c:v>51.714285714285708</c:v>
                </c:pt>
                <c:pt idx="20">
                  <c:v>52.142857142857139</c:v>
                </c:pt>
                <c:pt idx="21">
                  <c:v>54.142857142857139</c:v>
                </c:pt>
                <c:pt idx="22">
                  <c:v>56.142857142857139</c:v>
                </c:pt>
                <c:pt idx="23">
                  <c:v>56.571428571428569</c:v>
                </c:pt>
                <c:pt idx="24">
                  <c:v>58.571428571428569</c:v>
                </c:pt>
                <c:pt idx="25">
                  <c:v>59.571428571428569</c:v>
                </c:pt>
                <c:pt idx="26">
                  <c:v>61</c:v>
                </c:pt>
                <c:pt idx="27">
                  <c:v>62</c:v>
                </c:pt>
                <c:pt idx="28">
                  <c:v>64</c:v>
                </c:pt>
                <c:pt idx="29">
                  <c:v>65.428571428571431</c:v>
                </c:pt>
                <c:pt idx="30">
                  <c:v>66.428571428571431</c:v>
                </c:pt>
                <c:pt idx="31">
                  <c:v>68.428571428571431</c:v>
                </c:pt>
                <c:pt idx="32">
                  <c:v>68.857142857142861</c:v>
                </c:pt>
                <c:pt idx="33">
                  <c:v>70.857142857142861</c:v>
                </c:pt>
                <c:pt idx="34">
                  <c:v>72.857142857142861</c:v>
                </c:pt>
                <c:pt idx="35">
                  <c:v>73.285714285714278</c:v>
                </c:pt>
                <c:pt idx="36">
                  <c:v>75.285714285714278</c:v>
                </c:pt>
                <c:pt idx="37">
                  <c:v>76.285714285714278</c:v>
                </c:pt>
                <c:pt idx="38">
                  <c:v>77.714285714285722</c:v>
                </c:pt>
                <c:pt idx="39">
                  <c:v>79.714285714285722</c:v>
                </c:pt>
                <c:pt idx="40">
                  <c:v>80.714285714285722</c:v>
                </c:pt>
                <c:pt idx="41">
                  <c:v>82.142857142857139</c:v>
                </c:pt>
                <c:pt idx="42">
                  <c:v>83.142857142857139</c:v>
                </c:pt>
                <c:pt idx="43">
                  <c:v>85.142857142857139</c:v>
                </c:pt>
                <c:pt idx="44">
                  <c:v>86.571428571428584</c:v>
                </c:pt>
              </c:numCache>
            </c:numRef>
          </c:xVal>
          <c:yVal>
            <c:numRef>
              <c:f>'by TFT xy calculation'!$S$6:$S$50</c:f>
              <c:numCache>
                <c:formatCode>General</c:formatCode>
                <c:ptCount val="45"/>
                <c:pt idx="0">
                  <c:v>54.857142857142861</c:v>
                </c:pt>
                <c:pt idx="1">
                  <c:v>54.857142857142861</c:v>
                </c:pt>
                <c:pt idx="2">
                  <c:v>56.428571428571431</c:v>
                </c:pt>
                <c:pt idx="3">
                  <c:v>56.428571428571431</c:v>
                </c:pt>
                <c:pt idx="4">
                  <c:v>57.428571428571431</c:v>
                </c:pt>
                <c:pt idx="5">
                  <c:v>58</c:v>
                </c:pt>
                <c:pt idx="6">
                  <c:v>59</c:v>
                </c:pt>
                <c:pt idx="7">
                  <c:v>59</c:v>
                </c:pt>
                <c:pt idx="8">
                  <c:v>60.571428571428577</c:v>
                </c:pt>
                <c:pt idx="9">
                  <c:v>60.571428571428577</c:v>
                </c:pt>
                <c:pt idx="10">
                  <c:v>61.571428571428577</c:v>
                </c:pt>
                <c:pt idx="11">
                  <c:v>62.142857142857139</c:v>
                </c:pt>
                <c:pt idx="12">
                  <c:v>63.142857142857139</c:v>
                </c:pt>
                <c:pt idx="13">
                  <c:v>63.142857142857139</c:v>
                </c:pt>
                <c:pt idx="14">
                  <c:v>64.714285714285722</c:v>
                </c:pt>
                <c:pt idx="15">
                  <c:v>64.714285714285722</c:v>
                </c:pt>
                <c:pt idx="16">
                  <c:v>65.714285714285722</c:v>
                </c:pt>
                <c:pt idx="17">
                  <c:v>66.285714285714278</c:v>
                </c:pt>
                <c:pt idx="18">
                  <c:v>67.285714285714278</c:v>
                </c:pt>
                <c:pt idx="19">
                  <c:v>67.285714285714278</c:v>
                </c:pt>
                <c:pt idx="20">
                  <c:v>68.857142857142861</c:v>
                </c:pt>
                <c:pt idx="21">
                  <c:v>68.857142857142861</c:v>
                </c:pt>
                <c:pt idx="22">
                  <c:v>69.857142857142861</c:v>
                </c:pt>
                <c:pt idx="23">
                  <c:v>71.428571428571416</c:v>
                </c:pt>
                <c:pt idx="24">
                  <c:v>71.428571428571416</c:v>
                </c:pt>
                <c:pt idx="25">
                  <c:v>72.428571428571416</c:v>
                </c:pt>
                <c:pt idx="26">
                  <c:v>73</c:v>
                </c:pt>
                <c:pt idx="27">
                  <c:v>74</c:v>
                </c:pt>
                <c:pt idx="28">
                  <c:v>74</c:v>
                </c:pt>
                <c:pt idx="29">
                  <c:v>75.571428571428584</c:v>
                </c:pt>
                <c:pt idx="30">
                  <c:v>75.571428571428584</c:v>
                </c:pt>
                <c:pt idx="31">
                  <c:v>76.571428571428584</c:v>
                </c:pt>
                <c:pt idx="32">
                  <c:v>77.142857142857139</c:v>
                </c:pt>
                <c:pt idx="33">
                  <c:v>78.142857142857139</c:v>
                </c:pt>
                <c:pt idx="34">
                  <c:v>78.142857142857139</c:v>
                </c:pt>
                <c:pt idx="35">
                  <c:v>79.714285714285722</c:v>
                </c:pt>
                <c:pt idx="36">
                  <c:v>79.714285714285722</c:v>
                </c:pt>
                <c:pt idx="37">
                  <c:v>80.714285714285722</c:v>
                </c:pt>
                <c:pt idx="38">
                  <c:v>81.285714285714278</c:v>
                </c:pt>
                <c:pt idx="39">
                  <c:v>82.285714285714278</c:v>
                </c:pt>
                <c:pt idx="40">
                  <c:v>82.285714285714278</c:v>
                </c:pt>
                <c:pt idx="41">
                  <c:v>83.857142857142861</c:v>
                </c:pt>
                <c:pt idx="42">
                  <c:v>83.857142857142861</c:v>
                </c:pt>
                <c:pt idx="43">
                  <c:v>84.857142857142861</c:v>
                </c:pt>
                <c:pt idx="44">
                  <c:v>86.428571428571416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5-4593-BDCF-09856FB76F24}"/>
            </c:ext>
          </c:extLst>
        </c:ser>
        <c:ser>
          <c:idx val="12"/>
          <c:order val="6"/>
          <c:tx>
            <c:v>right_w3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TFT xy calculation'!$V$6:$V$50</c:f>
              <c:numCache>
                <c:formatCode>General</c:formatCode>
                <c:ptCount val="45"/>
                <c:pt idx="0">
                  <c:v>32.714285714285708</c:v>
                </c:pt>
                <c:pt idx="1">
                  <c:v>33.714285714285708</c:v>
                </c:pt>
                <c:pt idx="2">
                  <c:v>34.857142857142854</c:v>
                </c:pt>
                <c:pt idx="3">
                  <c:v>35.857142857142854</c:v>
                </c:pt>
                <c:pt idx="4">
                  <c:v>37.857142857142854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42.142857142857146</c:v>
                </c:pt>
                <c:pt idx="9">
                  <c:v>44.142857142857146</c:v>
                </c:pt>
                <c:pt idx="10">
                  <c:v>45.142857142857146</c:v>
                </c:pt>
                <c:pt idx="11">
                  <c:v>46.285714285714292</c:v>
                </c:pt>
                <c:pt idx="12">
                  <c:v>48.285714285714292</c:v>
                </c:pt>
                <c:pt idx="13">
                  <c:v>49.285714285714292</c:v>
                </c:pt>
                <c:pt idx="14">
                  <c:v>50.428571428571438</c:v>
                </c:pt>
                <c:pt idx="15">
                  <c:v>51.428571428571438</c:v>
                </c:pt>
                <c:pt idx="16">
                  <c:v>53.428571428571438</c:v>
                </c:pt>
                <c:pt idx="17">
                  <c:v>54.571428571428562</c:v>
                </c:pt>
                <c:pt idx="18">
                  <c:v>55.571428571428562</c:v>
                </c:pt>
                <c:pt idx="19">
                  <c:v>57.571428571428562</c:v>
                </c:pt>
                <c:pt idx="20">
                  <c:v>57.714285714285708</c:v>
                </c:pt>
                <c:pt idx="21">
                  <c:v>59.714285714285708</c:v>
                </c:pt>
                <c:pt idx="22">
                  <c:v>61.714285714285708</c:v>
                </c:pt>
                <c:pt idx="23">
                  <c:v>61.857142857142854</c:v>
                </c:pt>
                <c:pt idx="24">
                  <c:v>63.857142857142854</c:v>
                </c:pt>
                <c:pt idx="25">
                  <c:v>64.857142857142861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70.142857142857139</c:v>
                </c:pt>
                <c:pt idx="30">
                  <c:v>71.142857142857139</c:v>
                </c:pt>
                <c:pt idx="31">
                  <c:v>73.142857142857139</c:v>
                </c:pt>
                <c:pt idx="32">
                  <c:v>73.285714285714292</c:v>
                </c:pt>
                <c:pt idx="33">
                  <c:v>75.285714285714292</c:v>
                </c:pt>
                <c:pt idx="34">
                  <c:v>77.285714285714292</c:v>
                </c:pt>
                <c:pt idx="35">
                  <c:v>77.428571428571416</c:v>
                </c:pt>
                <c:pt idx="36">
                  <c:v>79.428571428571416</c:v>
                </c:pt>
                <c:pt idx="37">
                  <c:v>80.428571428571416</c:v>
                </c:pt>
                <c:pt idx="38">
                  <c:v>81.571428571428584</c:v>
                </c:pt>
                <c:pt idx="39">
                  <c:v>83.571428571428584</c:v>
                </c:pt>
                <c:pt idx="40">
                  <c:v>84.571428571428584</c:v>
                </c:pt>
                <c:pt idx="41">
                  <c:v>85.714285714285708</c:v>
                </c:pt>
                <c:pt idx="42">
                  <c:v>86.714285714285708</c:v>
                </c:pt>
                <c:pt idx="43">
                  <c:v>88.714285714285708</c:v>
                </c:pt>
                <c:pt idx="44">
                  <c:v>89.857142857142875</c:v>
                </c:pt>
              </c:numCache>
            </c:numRef>
          </c:xVal>
          <c:yVal>
            <c:numRef>
              <c:f>'by TFT xy calculation'!$W$6:$W$50</c:f>
              <c:numCache>
                <c:formatCode>General</c:formatCode>
                <c:ptCount val="45"/>
                <c:pt idx="0">
                  <c:v>50.285714285714292</c:v>
                </c:pt>
                <c:pt idx="1">
                  <c:v>50.285714285714292</c:v>
                </c:pt>
                <c:pt idx="2">
                  <c:v>52.142857142857146</c:v>
                </c:pt>
                <c:pt idx="3">
                  <c:v>52.142857142857146</c:v>
                </c:pt>
                <c:pt idx="4">
                  <c:v>53.142857142857146</c:v>
                </c:pt>
                <c:pt idx="5">
                  <c:v>54</c:v>
                </c:pt>
                <c:pt idx="6">
                  <c:v>55</c:v>
                </c:pt>
                <c:pt idx="7">
                  <c:v>55</c:v>
                </c:pt>
                <c:pt idx="8">
                  <c:v>56.857142857142861</c:v>
                </c:pt>
                <c:pt idx="9">
                  <c:v>56.857142857142861</c:v>
                </c:pt>
                <c:pt idx="10">
                  <c:v>57.857142857142861</c:v>
                </c:pt>
                <c:pt idx="11">
                  <c:v>58.714285714285708</c:v>
                </c:pt>
                <c:pt idx="12">
                  <c:v>59.714285714285708</c:v>
                </c:pt>
                <c:pt idx="13">
                  <c:v>59.714285714285708</c:v>
                </c:pt>
                <c:pt idx="14">
                  <c:v>61.571428571428577</c:v>
                </c:pt>
                <c:pt idx="15">
                  <c:v>61.571428571428577</c:v>
                </c:pt>
                <c:pt idx="16">
                  <c:v>62.571428571428577</c:v>
                </c:pt>
                <c:pt idx="17">
                  <c:v>63.428571428571423</c:v>
                </c:pt>
                <c:pt idx="18">
                  <c:v>64.428571428571416</c:v>
                </c:pt>
                <c:pt idx="19">
                  <c:v>64.428571428571416</c:v>
                </c:pt>
                <c:pt idx="20">
                  <c:v>66.285714285714292</c:v>
                </c:pt>
                <c:pt idx="21">
                  <c:v>66.285714285714292</c:v>
                </c:pt>
                <c:pt idx="22">
                  <c:v>67.285714285714292</c:v>
                </c:pt>
                <c:pt idx="23">
                  <c:v>69.142857142857125</c:v>
                </c:pt>
                <c:pt idx="24">
                  <c:v>69.142857142857125</c:v>
                </c:pt>
                <c:pt idx="25">
                  <c:v>70.142857142857125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73.857142857142875</c:v>
                </c:pt>
                <c:pt idx="30">
                  <c:v>73.857142857142875</c:v>
                </c:pt>
                <c:pt idx="31">
                  <c:v>74.857142857142875</c:v>
                </c:pt>
                <c:pt idx="32">
                  <c:v>75.714285714285708</c:v>
                </c:pt>
                <c:pt idx="33">
                  <c:v>76.714285714285708</c:v>
                </c:pt>
                <c:pt idx="34">
                  <c:v>76.714285714285708</c:v>
                </c:pt>
                <c:pt idx="35">
                  <c:v>78.571428571428584</c:v>
                </c:pt>
                <c:pt idx="36">
                  <c:v>78.571428571428584</c:v>
                </c:pt>
                <c:pt idx="37">
                  <c:v>79.571428571428584</c:v>
                </c:pt>
                <c:pt idx="38">
                  <c:v>80.428571428571416</c:v>
                </c:pt>
                <c:pt idx="39">
                  <c:v>81.428571428571416</c:v>
                </c:pt>
                <c:pt idx="40">
                  <c:v>81.428571428571416</c:v>
                </c:pt>
                <c:pt idx="41">
                  <c:v>83.285714285714292</c:v>
                </c:pt>
                <c:pt idx="42">
                  <c:v>83.285714285714292</c:v>
                </c:pt>
                <c:pt idx="43">
                  <c:v>84.285714285714292</c:v>
                </c:pt>
                <c:pt idx="44">
                  <c:v>86.142857142857125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75-4593-BDCF-09856FB76F24}"/>
            </c:ext>
          </c:extLst>
        </c:ser>
        <c:ser>
          <c:idx val="7"/>
          <c:order val="7"/>
          <c:tx>
            <c:v>Top_w1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'by TFT xy calculation'!$AG$6:$AG$89</c:f>
              <c:numCache>
                <c:formatCode>0</c:formatCode>
                <c:ptCount val="84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76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88</c:v>
                </c:pt>
                <c:pt idx="13">
                  <c:v>90</c:v>
                </c:pt>
                <c:pt idx="14">
                  <c:v>92</c:v>
                </c:pt>
                <c:pt idx="15">
                  <c:v>93</c:v>
                </c:pt>
                <c:pt idx="16">
                  <c:v>95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114</c:v>
                </c:pt>
                <c:pt idx="25">
                  <c:v>116</c:v>
                </c:pt>
                <c:pt idx="26">
                  <c:v>118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129</c:v>
                </c:pt>
                <c:pt idx="31">
                  <c:v>131</c:v>
                </c:pt>
                <c:pt idx="32">
                  <c:v>135</c:v>
                </c:pt>
                <c:pt idx="33">
                  <c:v>137</c:v>
                </c:pt>
                <c:pt idx="34">
                  <c:v>140</c:v>
                </c:pt>
                <c:pt idx="35">
                  <c:v>142</c:v>
                </c:pt>
                <c:pt idx="36">
                  <c:v>145</c:v>
                </c:pt>
                <c:pt idx="37">
                  <c:v>148</c:v>
                </c:pt>
                <c:pt idx="38">
                  <c:v>151</c:v>
                </c:pt>
                <c:pt idx="39">
                  <c:v>153</c:v>
                </c:pt>
                <c:pt idx="40">
                  <c:v>156</c:v>
                </c:pt>
                <c:pt idx="41">
                  <c:v>158</c:v>
                </c:pt>
                <c:pt idx="42">
                  <c:v>161</c:v>
                </c:pt>
                <c:pt idx="43">
                  <c:v>163</c:v>
                </c:pt>
                <c:pt idx="44">
                  <c:v>166</c:v>
                </c:pt>
                <c:pt idx="45">
                  <c:v>168</c:v>
                </c:pt>
                <c:pt idx="46">
                  <c:v>172</c:v>
                </c:pt>
                <c:pt idx="47">
                  <c:v>174</c:v>
                </c:pt>
                <c:pt idx="48">
                  <c:v>177</c:v>
                </c:pt>
                <c:pt idx="49">
                  <c:v>179</c:v>
                </c:pt>
                <c:pt idx="50">
                  <c:v>182</c:v>
                </c:pt>
                <c:pt idx="51">
                  <c:v>185</c:v>
                </c:pt>
                <c:pt idx="52">
                  <c:v>188</c:v>
                </c:pt>
                <c:pt idx="53">
                  <c:v>190</c:v>
                </c:pt>
                <c:pt idx="54">
                  <c:v>193</c:v>
                </c:pt>
                <c:pt idx="55">
                  <c:v>195</c:v>
                </c:pt>
                <c:pt idx="56">
                  <c:v>198</c:v>
                </c:pt>
                <c:pt idx="57">
                  <c:v>201</c:v>
                </c:pt>
                <c:pt idx="58">
                  <c:v>203</c:v>
                </c:pt>
                <c:pt idx="59">
                  <c:v>205</c:v>
                </c:pt>
                <c:pt idx="60">
                  <c:v>207</c:v>
                </c:pt>
                <c:pt idx="61">
                  <c:v>210</c:v>
                </c:pt>
                <c:pt idx="62">
                  <c:v>213</c:v>
                </c:pt>
                <c:pt idx="63">
                  <c:v>215</c:v>
                </c:pt>
                <c:pt idx="64">
                  <c:v>217</c:v>
                </c:pt>
                <c:pt idx="65">
                  <c:v>219</c:v>
                </c:pt>
                <c:pt idx="66">
                  <c:v>222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229</c:v>
                </c:pt>
                <c:pt idx="71">
                  <c:v>232</c:v>
                </c:pt>
                <c:pt idx="72">
                  <c:v>234</c:v>
                </c:pt>
                <c:pt idx="73">
                  <c:v>235</c:v>
                </c:pt>
                <c:pt idx="74">
                  <c:v>237</c:v>
                </c:pt>
                <c:pt idx="75">
                  <c:v>238</c:v>
                </c:pt>
                <c:pt idx="76">
                  <c:v>241</c:v>
                </c:pt>
                <c:pt idx="77">
                  <c:v>242</c:v>
                </c:pt>
                <c:pt idx="78">
                  <c:v>243</c:v>
                </c:pt>
                <c:pt idx="79">
                  <c:v>245</c:v>
                </c:pt>
                <c:pt idx="80">
                  <c:v>246</c:v>
                </c:pt>
                <c:pt idx="81">
                  <c:v>248</c:v>
                </c:pt>
                <c:pt idx="82">
                  <c:v>249</c:v>
                </c:pt>
                <c:pt idx="83">
                  <c:v>250</c:v>
                </c:pt>
              </c:numCache>
            </c:numRef>
          </c:xVal>
          <c:yVal>
            <c:numRef>
              <c:f>'by TFT xy calculation'!$AH$6:$AH$89</c:f>
              <c:numCache>
                <c:formatCode>0</c:formatCode>
                <c:ptCount val="84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5-4593-BDCF-09856FB76F24}"/>
            </c:ext>
          </c:extLst>
        </c:ser>
        <c:ser>
          <c:idx val="8"/>
          <c:order val="8"/>
          <c:tx>
            <c:v>Top_w2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'by TFT xy calculation'!$AM$6:$AM$89</c:f>
              <c:numCache>
                <c:formatCode>0</c:formatCode>
                <c:ptCount val="84"/>
                <c:pt idx="0">
                  <c:v>53</c:v>
                </c:pt>
                <c:pt idx="1">
                  <c:v>54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63</c:v>
                </c:pt>
                <c:pt idx="7">
                  <c:v>67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73</c:v>
                </c:pt>
                <c:pt idx="12">
                  <c:v>78</c:v>
                </c:pt>
                <c:pt idx="13">
                  <c:v>80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96</c:v>
                </c:pt>
                <c:pt idx="21">
                  <c:v>98</c:v>
                </c:pt>
                <c:pt idx="22">
                  <c:v>104</c:v>
                </c:pt>
                <c:pt idx="23">
                  <c:v>106</c:v>
                </c:pt>
                <c:pt idx="24">
                  <c:v>108</c:v>
                </c:pt>
                <c:pt idx="25">
                  <c:v>110</c:v>
                </c:pt>
                <c:pt idx="26">
                  <c:v>112</c:v>
                </c:pt>
                <c:pt idx="27">
                  <c:v>118</c:v>
                </c:pt>
                <c:pt idx="28">
                  <c:v>120</c:v>
                </c:pt>
                <c:pt idx="29">
                  <c:v>122</c:v>
                </c:pt>
                <c:pt idx="30">
                  <c:v>125</c:v>
                </c:pt>
                <c:pt idx="31">
                  <c:v>127</c:v>
                </c:pt>
                <c:pt idx="32">
                  <c:v>133</c:v>
                </c:pt>
                <c:pt idx="33">
                  <c:v>135</c:v>
                </c:pt>
                <c:pt idx="34">
                  <c:v>138</c:v>
                </c:pt>
                <c:pt idx="35">
                  <c:v>140</c:v>
                </c:pt>
                <c:pt idx="36">
                  <c:v>143</c:v>
                </c:pt>
                <c:pt idx="37">
                  <c:v>148</c:v>
                </c:pt>
                <c:pt idx="38">
                  <c:v>151</c:v>
                </c:pt>
                <c:pt idx="39">
                  <c:v>153</c:v>
                </c:pt>
                <c:pt idx="40">
                  <c:v>156</c:v>
                </c:pt>
                <c:pt idx="41">
                  <c:v>158</c:v>
                </c:pt>
                <c:pt idx="42">
                  <c:v>161</c:v>
                </c:pt>
                <c:pt idx="43">
                  <c:v>163</c:v>
                </c:pt>
                <c:pt idx="44">
                  <c:v>166</c:v>
                </c:pt>
                <c:pt idx="45">
                  <c:v>168</c:v>
                </c:pt>
                <c:pt idx="46">
                  <c:v>174</c:v>
                </c:pt>
                <c:pt idx="47">
                  <c:v>176</c:v>
                </c:pt>
                <c:pt idx="48">
                  <c:v>179</c:v>
                </c:pt>
                <c:pt idx="49">
                  <c:v>181</c:v>
                </c:pt>
                <c:pt idx="50">
                  <c:v>184</c:v>
                </c:pt>
                <c:pt idx="51">
                  <c:v>189</c:v>
                </c:pt>
                <c:pt idx="52">
                  <c:v>192</c:v>
                </c:pt>
                <c:pt idx="53">
                  <c:v>194</c:v>
                </c:pt>
                <c:pt idx="54">
                  <c:v>197</c:v>
                </c:pt>
                <c:pt idx="55">
                  <c:v>199</c:v>
                </c:pt>
                <c:pt idx="56">
                  <c:v>204</c:v>
                </c:pt>
                <c:pt idx="57">
                  <c:v>207</c:v>
                </c:pt>
                <c:pt idx="58">
                  <c:v>209</c:v>
                </c:pt>
                <c:pt idx="59">
                  <c:v>211</c:v>
                </c:pt>
                <c:pt idx="60">
                  <c:v>213</c:v>
                </c:pt>
                <c:pt idx="61">
                  <c:v>218</c:v>
                </c:pt>
                <c:pt idx="62">
                  <c:v>221</c:v>
                </c:pt>
                <c:pt idx="63">
                  <c:v>223</c:v>
                </c:pt>
                <c:pt idx="64">
                  <c:v>225</c:v>
                </c:pt>
                <c:pt idx="65">
                  <c:v>227</c:v>
                </c:pt>
                <c:pt idx="66">
                  <c:v>232</c:v>
                </c:pt>
                <c:pt idx="67">
                  <c:v>234</c:v>
                </c:pt>
                <c:pt idx="68">
                  <c:v>236</c:v>
                </c:pt>
                <c:pt idx="69">
                  <c:v>237</c:v>
                </c:pt>
                <c:pt idx="70">
                  <c:v>239</c:v>
                </c:pt>
                <c:pt idx="71">
                  <c:v>244</c:v>
                </c:pt>
                <c:pt idx="72">
                  <c:v>246</c:v>
                </c:pt>
                <c:pt idx="73">
                  <c:v>247</c:v>
                </c:pt>
                <c:pt idx="74">
                  <c:v>249</c:v>
                </c:pt>
                <c:pt idx="75">
                  <c:v>250</c:v>
                </c:pt>
                <c:pt idx="76">
                  <c:v>255</c:v>
                </c:pt>
                <c:pt idx="77">
                  <c:v>256</c:v>
                </c:pt>
                <c:pt idx="78">
                  <c:v>257</c:v>
                </c:pt>
                <c:pt idx="79">
                  <c:v>259</c:v>
                </c:pt>
                <c:pt idx="80">
                  <c:v>260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</c:numCache>
            </c:numRef>
          </c:xVal>
          <c:yVal>
            <c:numRef>
              <c:f>'by TFT xy calculation'!$AN$6:$AN$89</c:f>
              <c:numCache>
                <c:formatCode>0</c:formatCode>
                <c:ptCount val="84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75-4593-BDCF-09856FB76F24}"/>
            </c:ext>
          </c:extLst>
        </c:ser>
        <c:ser>
          <c:idx val="9"/>
          <c:order val="9"/>
          <c:tx>
            <c:v>Left_w1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'by TFT xy calculation'!$BC$6:$BC$50</c:f>
              <c:numCache>
                <c:formatCode>General</c:formatCode>
                <c:ptCount val="45"/>
                <c:pt idx="0">
                  <c:v>236.71428571428572</c:v>
                </c:pt>
                <c:pt idx="1">
                  <c:v>237.71428571428572</c:v>
                </c:pt>
                <c:pt idx="2">
                  <c:v>239.42857142857142</c:v>
                </c:pt>
                <c:pt idx="3">
                  <c:v>240.42857142857142</c:v>
                </c:pt>
                <c:pt idx="4">
                  <c:v>242.42857142857142</c:v>
                </c:pt>
                <c:pt idx="5">
                  <c:v>243.14285714285714</c:v>
                </c:pt>
                <c:pt idx="6">
                  <c:v>245.14285714285714</c:v>
                </c:pt>
                <c:pt idx="7">
                  <c:v>247.14285714285714</c:v>
                </c:pt>
                <c:pt idx="8">
                  <c:v>247.85714285714286</c:v>
                </c:pt>
                <c:pt idx="9">
                  <c:v>249.85714285714286</c:v>
                </c:pt>
                <c:pt idx="10">
                  <c:v>250.85714285714286</c:v>
                </c:pt>
                <c:pt idx="11">
                  <c:v>252.57142857142858</c:v>
                </c:pt>
                <c:pt idx="12">
                  <c:v>254.57142857142856</c:v>
                </c:pt>
                <c:pt idx="13">
                  <c:v>255.57142857142856</c:v>
                </c:pt>
                <c:pt idx="14">
                  <c:v>257.28571428571428</c:v>
                </c:pt>
                <c:pt idx="15">
                  <c:v>258.28571428571428</c:v>
                </c:pt>
                <c:pt idx="16">
                  <c:v>260.28571428571428</c:v>
                </c:pt>
                <c:pt idx="17">
                  <c:v>262</c:v>
                </c:pt>
                <c:pt idx="18">
                  <c:v>263</c:v>
                </c:pt>
                <c:pt idx="19">
                  <c:v>265</c:v>
                </c:pt>
                <c:pt idx="20">
                  <c:v>265.71428571428572</c:v>
                </c:pt>
                <c:pt idx="21">
                  <c:v>267.71428571428572</c:v>
                </c:pt>
                <c:pt idx="22">
                  <c:v>269.71428571428572</c:v>
                </c:pt>
                <c:pt idx="23">
                  <c:v>270.42857142857144</c:v>
                </c:pt>
                <c:pt idx="24">
                  <c:v>272.42857142857144</c:v>
                </c:pt>
                <c:pt idx="25">
                  <c:v>273.42857142857144</c:v>
                </c:pt>
                <c:pt idx="26">
                  <c:v>275.14285714285717</c:v>
                </c:pt>
                <c:pt idx="27">
                  <c:v>276.14285714285717</c:v>
                </c:pt>
                <c:pt idx="28">
                  <c:v>278.14285714285717</c:v>
                </c:pt>
                <c:pt idx="29">
                  <c:v>279.85714285714283</c:v>
                </c:pt>
                <c:pt idx="30">
                  <c:v>280.85714285714283</c:v>
                </c:pt>
                <c:pt idx="31">
                  <c:v>282.85714285714283</c:v>
                </c:pt>
                <c:pt idx="32">
                  <c:v>283.57142857142856</c:v>
                </c:pt>
                <c:pt idx="33">
                  <c:v>285.57142857142856</c:v>
                </c:pt>
                <c:pt idx="34">
                  <c:v>287.57142857142856</c:v>
                </c:pt>
                <c:pt idx="35">
                  <c:v>288.28571428571428</c:v>
                </c:pt>
                <c:pt idx="36">
                  <c:v>290.28571428571428</c:v>
                </c:pt>
                <c:pt idx="37">
                  <c:v>291.28571428571428</c:v>
                </c:pt>
                <c:pt idx="38">
                  <c:v>293</c:v>
                </c:pt>
                <c:pt idx="39">
                  <c:v>295</c:v>
                </c:pt>
                <c:pt idx="40">
                  <c:v>296</c:v>
                </c:pt>
                <c:pt idx="41">
                  <c:v>297.71428571428572</c:v>
                </c:pt>
                <c:pt idx="42">
                  <c:v>298.71428571428572</c:v>
                </c:pt>
                <c:pt idx="43">
                  <c:v>300.71428571428572</c:v>
                </c:pt>
                <c:pt idx="44">
                  <c:v>302.42857142857144</c:v>
                </c:pt>
              </c:numCache>
            </c:numRef>
          </c:xVal>
          <c:yVal>
            <c:numRef>
              <c:f>'by TFT xy calculation'!$BD$6:$BD$50</c:f>
              <c:numCache>
                <c:formatCode>General</c:formatCode>
                <c:ptCount val="45"/>
                <c:pt idx="0">
                  <c:v>86.714285714285708</c:v>
                </c:pt>
                <c:pt idx="1">
                  <c:v>85.714285714285708</c:v>
                </c:pt>
                <c:pt idx="2">
                  <c:v>84.428571428571431</c:v>
                </c:pt>
                <c:pt idx="3">
                  <c:v>84.428571428571431</c:v>
                </c:pt>
                <c:pt idx="4">
                  <c:v>83.428571428571431</c:v>
                </c:pt>
                <c:pt idx="5">
                  <c:v>83.142857142857139</c:v>
                </c:pt>
                <c:pt idx="6">
                  <c:v>82.142857142857139</c:v>
                </c:pt>
                <c:pt idx="7">
                  <c:v>82.142857142857139</c:v>
                </c:pt>
                <c:pt idx="8">
                  <c:v>80.857142857142861</c:v>
                </c:pt>
                <c:pt idx="9">
                  <c:v>80.857142857142861</c:v>
                </c:pt>
                <c:pt idx="10">
                  <c:v>79.857142857142861</c:v>
                </c:pt>
                <c:pt idx="11">
                  <c:v>79.571428571428569</c:v>
                </c:pt>
                <c:pt idx="12">
                  <c:v>78.571428571428569</c:v>
                </c:pt>
                <c:pt idx="13">
                  <c:v>78.571428571428569</c:v>
                </c:pt>
                <c:pt idx="14">
                  <c:v>77.285714285714292</c:v>
                </c:pt>
                <c:pt idx="15">
                  <c:v>77.285714285714292</c:v>
                </c:pt>
                <c:pt idx="16">
                  <c:v>76.285714285714292</c:v>
                </c:pt>
                <c:pt idx="17">
                  <c:v>76</c:v>
                </c:pt>
                <c:pt idx="18">
                  <c:v>75</c:v>
                </c:pt>
                <c:pt idx="19">
                  <c:v>75</c:v>
                </c:pt>
                <c:pt idx="20">
                  <c:v>73.714285714285708</c:v>
                </c:pt>
                <c:pt idx="21">
                  <c:v>73.714285714285708</c:v>
                </c:pt>
                <c:pt idx="22">
                  <c:v>72.714285714285708</c:v>
                </c:pt>
                <c:pt idx="23">
                  <c:v>71.428571428571431</c:v>
                </c:pt>
                <c:pt idx="24">
                  <c:v>71.428571428571431</c:v>
                </c:pt>
                <c:pt idx="25">
                  <c:v>70.428571428571431</c:v>
                </c:pt>
                <c:pt idx="26">
                  <c:v>70.142857142857139</c:v>
                </c:pt>
                <c:pt idx="27">
                  <c:v>69.142857142857139</c:v>
                </c:pt>
                <c:pt idx="28">
                  <c:v>69.142857142857139</c:v>
                </c:pt>
                <c:pt idx="29">
                  <c:v>67.857142857142861</c:v>
                </c:pt>
                <c:pt idx="30">
                  <c:v>67.857142857142861</c:v>
                </c:pt>
                <c:pt idx="31">
                  <c:v>66.857142857142861</c:v>
                </c:pt>
                <c:pt idx="32">
                  <c:v>66.571428571428569</c:v>
                </c:pt>
                <c:pt idx="33">
                  <c:v>65.571428571428569</c:v>
                </c:pt>
                <c:pt idx="34">
                  <c:v>65.571428571428569</c:v>
                </c:pt>
                <c:pt idx="35">
                  <c:v>64.285714285714292</c:v>
                </c:pt>
                <c:pt idx="36">
                  <c:v>64.285714285714292</c:v>
                </c:pt>
                <c:pt idx="37">
                  <c:v>63.285714285714285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60.714285714285715</c:v>
                </c:pt>
                <c:pt idx="42">
                  <c:v>60.714285714285715</c:v>
                </c:pt>
                <c:pt idx="43">
                  <c:v>59.714285714285715</c:v>
                </c:pt>
                <c:pt idx="44">
                  <c:v>59.428571428571431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75-4593-BDCF-09856FB76F24}"/>
            </c:ext>
          </c:extLst>
        </c:ser>
        <c:ser>
          <c:idx val="10"/>
          <c:order val="10"/>
          <c:tx>
            <c:v>Lw2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'by TFT xy calculation'!$BF$6:$BF$50</c:f>
              <c:numCache>
                <c:formatCode>General</c:formatCode>
                <c:ptCount val="45"/>
                <c:pt idx="0">
                  <c:v>233.42857142857144</c:v>
                </c:pt>
                <c:pt idx="1">
                  <c:v>234.42857142857144</c:v>
                </c:pt>
                <c:pt idx="2">
                  <c:v>235.85714285714283</c:v>
                </c:pt>
                <c:pt idx="3">
                  <c:v>236.85714285714283</c:v>
                </c:pt>
                <c:pt idx="4">
                  <c:v>238.85714285714283</c:v>
                </c:pt>
                <c:pt idx="5">
                  <c:v>239.28571428571428</c:v>
                </c:pt>
                <c:pt idx="6">
                  <c:v>241.28571428571428</c:v>
                </c:pt>
                <c:pt idx="7">
                  <c:v>243.28571428571428</c:v>
                </c:pt>
                <c:pt idx="8">
                  <c:v>243.71428571428572</c:v>
                </c:pt>
                <c:pt idx="9">
                  <c:v>245.71428571428572</c:v>
                </c:pt>
                <c:pt idx="10">
                  <c:v>246.71428571428572</c:v>
                </c:pt>
                <c:pt idx="11">
                  <c:v>248.14285714285717</c:v>
                </c:pt>
                <c:pt idx="12">
                  <c:v>250.14285714285714</c:v>
                </c:pt>
                <c:pt idx="13">
                  <c:v>251.14285714285714</c:v>
                </c:pt>
                <c:pt idx="14">
                  <c:v>252.57142857142856</c:v>
                </c:pt>
                <c:pt idx="15">
                  <c:v>253.57142857142856</c:v>
                </c:pt>
                <c:pt idx="16">
                  <c:v>255.57142857142856</c:v>
                </c:pt>
                <c:pt idx="17">
                  <c:v>257</c:v>
                </c:pt>
                <c:pt idx="18">
                  <c:v>258</c:v>
                </c:pt>
                <c:pt idx="19">
                  <c:v>260</c:v>
                </c:pt>
                <c:pt idx="20">
                  <c:v>260.42857142857144</c:v>
                </c:pt>
                <c:pt idx="21">
                  <c:v>262.42857142857144</c:v>
                </c:pt>
                <c:pt idx="22">
                  <c:v>264.42857142857144</c:v>
                </c:pt>
                <c:pt idx="23">
                  <c:v>264.85714285714289</c:v>
                </c:pt>
                <c:pt idx="24">
                  <c:v>266.85714285714289</c:v>
                </c:pt>
                <c:pt idx="25">
                  <c:v>267.85714285714289</c:v>
                </c:pt>
                <c:pt idx="26">
                  <c:v>269.28571428571433</c:v>
                </c:pt>
                <c:pt idx="27">
                  <c:v>270.28571428571433</c:v>
                </c:pt>
                <c:pt idx="28">
                  <c:v>272.28571428571433</c:v>
                </c:pt>
                <c:pt idx="29">
                  <c:v>273.71428571428567</c:v>
                </c:pt>
                <c:pt idx="30">
                  <c:v>274.71428571428567</c:v>
                </c:pt>
                <c:pt idx="31">
                  <c:v>276.71428571428567</c:v>
                </c:pt>
                <c:pt idx="32">
                  <c:v>277.14285714285711</c:v>
                </c:pt>
                <c:pt idx="33">
                  <c:v>279.14285714285711</c:v>
                </c:pt>
                <c:pt idx="34">
                  <c:v>281.14285714285711</c:v>
                </c:pt>
                <c:pt idx="35">
                  <c:v>281.57142857142856</c:v>
                </c:pt>
                <c:pt idx="36">
                  <c:v>283.57142857142856</c:v>
                </c:pt>
                <c:pt idx="37">
                  <c:v>284.57142857142856</c:v>
                </c:pt>
                <c:pt idx="38">
                  <c:v>286</c:v>
                </c:pt>
                <c:pt idx="39">
                  <c:v>288</c:v>
                </c:pt>
                <c:pt idx="40">
                  <c:v>289</c:v>
                </c:pt>
                <c:pt idx="41">
                  <c:v>290.42857142857144</c:v>
                </c:pt>
                <c:pt idx="42">
                  <c:v>291.42857142857144</c:v>
                </c:pt>
                <c:pt idx="43">
                  <c:v>293.42857142857144</c:v>
                </c:pt>
                <c:pt idx="44">
                  <c:v>294.85714285714289</c:v>
                </c:pt>
              </c:numCache>
            </c:numRef>
          </c:xVal>
          <c:yVal>
            <c:numRef>
              <c:f>'by TFT xy calculation'!$BG$6:$BG$50</c:f>
              <c:numCache>
                <c:formatCode>General</c:formatCode>
                <c:ptCount val="45"/>
                <c:pt idx="0">
                  <c:v>86.428571428571416</c:v>
                </c:pt>
                <c:pt idx="1">
                  <c:v>85.428571428571416</c:v>
                </c:pt>
                <c:pt idx="2">
                  <c:v>83.857142857142861</c:v>
                </c:pt>
                <c:pt idx="3">
                  <c:v>83.857142857142861</c:v>
                </c:pt>
                <c:pt idx="4">
                  <c:v>82.857142857142861</c:v>
                </c:pt>
                <c:pt idx="5">
                  <c:v>82.285714285714278</c:v>
                </c:pt>
                <c:pt idx="6">
                  <c:v>81.285714285714278</c:v>
                </c:pt>
                <c:pt idx="7">
                  <c:v>81.285714285714278</c:v>
                </c:pt>
                <c:pt idx="8">
                  <c:v>79.714285714285722</c:v>
                </c:pt>
                <c:pt idx="9">
                  <c:v>79.714285714285722</c:v>
                </c:pt>
                <c:pt idx="10">
                  <c:v>78.714285714285722</c:v>
                </c:pt>
                <c:pt idx="11">
                  <c:v>78.142857142857139</c:v>
                </c:pt>
                <c:pt idx="12">
                  <c:v>77.142857142857139</c:v>
                </c:pt>
                <c:pt idx="13">
                  <c:v>77.142857142857139</c:v>
                </c:pt>
                <c:pt idx="14">
                  <c:v>75.571428571428584</c:v>
                </c:pt>
                <c:pt idx="15">
                  <c:v>75.571428571428584</c:v>
                </c:pt>
                <c:pt idx="16">
                  <c:v>74.571428571428584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71.428571428571416</c:v>
                </c:pt>
                <c:pt idx="21">
                  <c:v>71.428571428571416</c:v>
                </c:pt>
                <c:pt idx="22">
                  <c:v>70.428571428571416</c:v>
                </c:pt>
                <c:pt idx="23">
                  <c:v>68.857142857142861</c:v>
                </c:pt>
                <c:pt idx="24">
                  <c:v>68.857142857142861</c:v>
                </c:pt>
                <c:pt idx="25">
                  <c:v>67.857142857142861</c:v>
                </c:pt>
                <c:pt idx="26">
                  <c:v>67.285714285714278</c:v>
                </c:pt>
                <c:pt idx="27">
                  <c:v>66.285714285714278</c:v>
                </c:pt>
                <c:pt idx="28">
                  <c:v>66.285714285714278</c:v>
                </c:pt>
                <c:pt idx="29">
                  <c:v>64.714285714285722</c:v>
                </c:pt>
                <c:pt idx="30">
                  <c:v>64.714285714285722</c:v>
                </c:pt>
                <c:pt idx="31">
                  <c:v>63.714285714285715</c:v>
                </c:pt>
                <c:pt idx="32">
                  <c:v>63.142857142857139</c:v>
                </c:pt>
                <c:pt idx="33">
                  <c:v>62.142857142857139</c:v>
                </c:pt>
                <c:pt idx="34">
                  <c:v>62.142857142857139</c:v>
                </c:pt>
                <c:pt idx="35">
                  <c:v>60.571428571428577</c:v>
                </c:pt>
                <c:pt idx="36">
                  <c:v>60.571428571428577</c:v>
                </c:pt>
                <c:pt idx="37">
                  <c:v>59.571428571428569</c:v>
                </c:pt>
                <c:pt idx="38">
                  <c:v>59</c:v>
                </c:pt>
                <c:pt idx="39">
                  <c:v>58</c:v>
                </c:pt>
                <c:pt idx="40">
                  <c:v>58</c:v>
                </c:pt>
                <c:pt idx="41">
                  <c:v>56.428571428571431</c:v>
                </c:pt>
                <c:pt idx="42">
                  <c:v>56.428571428571431</c:v>
                </c:pt>
                <c:pt idx="43">
                  <c:v>55.428571428571431</c:v>
                </c:pt>
                <c:pt idx="44">
                  <c:v>54.857142857142861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75-4593-BDCF-09856FB76F24}"/>
            </c:ext>
          </c:extLst>
        </c:ser>
        <c:ser>
          <c:idx val="11"/>
          <c:order val="11"/>
          <c:tx>
            <c:v>Lw3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'by TFT xy calculation'!$BI$6:$BI$50</c:f>
              <c:numCache>
                <c:formatCode>General</c:formatCode>
                <c:ptCount val="45"/>
                <c:pt idx="0">
                  <c:v>230.14285714285717</c:v>
                </c:pt>
                <c:pt idx="1">
                  <c:v>231.14285714285717</c:v>
                </c:pt>
                <c:pt idx="2">
                  <c:v>232.28571428571425</c:v>
                </c:pt>
                <c:pt idx="3">
                  <c:v>233.28571428571425</c:v>
                </c:pt>
                <c:pt idx="4">
                  <c:v>235.28571428571425</c:v>
                </c:pt>
                <c:pt idx="5">
                  <c:v>235.42857142857142</c:v>
                </c:pt>
                <c:pt idx="6">
                  <c:v>237.42857142857142</c:v>
                </c:pt>
                <c:pt idx="7">
                  <c:v>239.42857142857142</c:v>
                </c:pt>
                <c:pt idx="8">
                  <c:v>239.57142857142858</c:v>
                </c:pt>
                <c:pt idx="9">
                  <c:v>241.57142857142858</c:v>
                </c:pt>
                <c:pt idx="10">
                  <c:v>242.57142857142858</c:v>
                </c:pt>
                <c:pt idx="11">
                  <c:v>243.71428571428575</c:v>
                </c:pt>
                <c:pt idx="12">
                  <c:v>245.71428571428572</c:v>
                </c:pt>
                <c:pt idx="13">
                  <c:v>246.71428571428572</c:v>
                </c:pt>
                <c:pt idx="14">
                  <c:v>247.85714285714283</c:v>
                </c:pt>
                <c:pt idx="15">
                  <c:v>248.85714285714283</c:v>
                </c:pt>
                <c:pt idx="16">
                  <c:v>250.85714285714283</c:v>
                </c:pt>
                <c:pt idx="17">
                  <c:v>252</c:v>
                </c:pt>
                <c:pt idx="18">
                  <c:v>253</c:v>
                </c:pt>
                <c:pt idx="19">
                  <c:v>255</c:v>
                </c:pt>
                <c:pt idx="20">
                  <c:v>255.14285714285717</c:v>
                </c:pt>
                <c:pt idx="21">
                  <c:v>257.14285714285717</c:v>
                </c:pt>
                <c:pt idx="22">
                  <c:v>259.14285714285717</c:v>
                </c:pt>
                <c:pt idx="23">
                  <c:v>259.28571428571433</c:v>
                </c:pt>
                <c:pt idx="24">
                  <c:v>261.28571428571433</c:v>
                </c:pt>
                <c:pt idx="25">
                  <c:v>262.28571428571433</c:v>
                </c:pt>
                <c:pt idx="26">
                  <c:v>263.4285714285715</c:v>
                </c:pt>
                <c:pt idx="27">
                  <c:v>264.4285714285715</c:v>
                </c:pt>
                <c:pt idx="28">
                  <c:v>266.4285714285715</c:v>
                </c:pt>
                <c:pt idx="29">
                  <c:v>267.5714285714285</c:v>
                </c:pt>
                <c:pt idx="30">
                  <c:v>268.5714285714285</c:v>
                </c:pt>
                <c:pt idx="31">
                  <c:v>270.5714285714285</c:v>
                </c:pt>
                <c:pt idx="32">
                  <c:v>270.71428571428567</c:v>
                </c:pt>
                <c:pt idx="33">
                  <c:v>272.71428571428567</c:v>
                </c:pt>
                <c:pt idx="34">
                  <c:v>274.71428571428567</c:v>
                </c:pt>
                <c:pt idx="35">
                  <c:v>274.85714285714283</c:v>
                </c:pt>
                <c:pt idx="36">
                  <c:v>276.85714285714283</c:v>
                </c:pt>
                <c:pt idx="37">
                  <c:v>277.85714285714283</c:v>
                </c:pt>
                <c:pt idx="38">
                  <c:v>279</c:v>
                </c:pt>
                <c:pt idx="39">
                  <c:v>281</c:v>
                </c:pt>
                <c:pt idx="40">
                  <c:v>282</c:v>
                </c:pt>
                <c:pt idx="41">
                  <c:v>283.14285714285717</c:v>
                </c:pt>
                <c:pt idx="42">
                  <c:v>284.14285714285717</c:v>
                </c:pt>
                <c:pt idx="43">
                  <c:v>286.14285714285717</c:v>
                </c:pt>
                <c:pt idx="44">
                  <c:v>287.28571428571433</c:v>
                </c:pt>
              </c:numCache>
            </c:numRef>
          </c:xVal>
          <c:yVal>
            <c:numRef>
              <c:f>'by TFT xy calculation'!$BJ$6:$BJ$50</c:f>
              <c:numCache>
                <c:formatCode>General</c:formatCode>
                <c:ptCount val="45"/>
                <c:pt idx="0">
                  <c:v>86.142857142857125</c:v>
                </c:pt>
                <c:pt idx="1">
                  <c:v>85.142857142857125</c:v>
                </c:pt>
                <c:pt idx="2">
                  <c:v>83.285714285714292</c:v>
                </c:pt>
                <c:pt idx="3">
                  <c:v>83.285714285714292</c:v>
                </c:pt>
                <c:pt idx="4">
                  <c:v>82.285714285714292</c:v>
                </c:pt>
                <c:pt idx="5">
                  <c:v>81.428571428571416</c:v>
                </c:pt>
                <c:pt idx="6">
                  <c:v>80.428571428571416</c:v>
                </c:pt>
                <c:pt idx="7">
                  <c:v>80.428571428571416</c:v>
                </c:pt>
                <c:pt idx="8">
                  <c:v>78.571428571428584</c:v>
                </c:pt>
                <c:pt idx="9">
                  <c:v>78.571428571428584</c:v>
                </c:pt>
                <c:pt idx="10">
                  <c:v>77.571428571428584</c:v>
                </c:pt>
                <c:pt idx="11">
                  <c:v>76.714285714285708</c:v>
                </c:pt>
                <c:pt idx="12">
                  <c:v>75.714285714285708</c:v>
                </c:pt>
                <c:pt idx="13">
                  <c:v>75.714285714285708</c:v>
                </c:pt>
                <c:pt idx="14">
                  <c:v>73.857142857142875</c:v>
                </c:pt>
                <c:pt idx="15">
                  <c:v>73.857142857142875</c:v>
                </c:pt>
                <c:pt idx="16">
                  <c:v>72.857142857142875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69.142857142857125</c:v>
                </c:pt>
                <c:pt idx="21">
                  <c:v>69.142857142857125</c:v>
                </c:pt>
                <c:pt idx="22">
                  <c:v>68.142857142857125</c:v>
                </c:pt>
                <c:pt idx="23">
                  <c:v>66.285714285714292</c:v>
                </c:pt>
                <c:pt idx="24">
                  <c:v>66.285714285714292</c:v>
                </c:pt>
                <c:pt idx="25">
                  <c:v>65.285714285714292</c:v>
                </c:pt>
                <c:pt idx="26">
                  <c:v>64.428571428571416</c:v>
                </c:pt>
                <c:pt idx="27">
                  <c:v>63.428571428571423</c:v>
                </c:pt>
                <c:pt idx="28">
                  <c:v>63.428571428571423</c:v>
                </c:pt>
                <c:pt idx="29">
                  <c:v>61.571428571428577</c:v>
                </c:pt>
                <c:pt idx="30">
                  <c:v>61.571428571428577</c:v>
                </c:pt>
                <c:pt idx="31">
                  <c:v>60.571428571428569</c:v>
                </c:pt>
                <c:pt idx="32">
                  <c:v>59.714285714285708</c:v>
                </c:pt>
                <c:pt idx="33">
                  <c:v>58.714285714285708</c:v>
                </c:pt>
                <c:pt idx="34">
                  <c:v>58.714285714285708</c:v>
                </c:pt>
                <c:pt idx="35">
                  <c:v>56.857142857142861</c:v>
                </c:pt>
                <c:pt idx="36">
                  <c:v>56.857142857142861</c:v>
                </c:pt>
                <c:pt idx="37">
                  <c:v>55.857142857142854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52.142857142857146</c:v>
                </c:pt>
                <c:pt idx="42">
                  <c:v>52.142857142857146</c:v>
                </c:pt>
                <c:pt idx="43">
                  <c:v>51.142857142857146</c:v>
                </c:pt>
                <c:pt idx="44">
                  <c:v>50.285714285714292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75-4593-BDCF-09856FB76F24}"/>
            </c:ext>
          </c:extLst>
        </c:ser>
        <c:ser>
          <c:idx val="13"/>
          <c:order val="12"/>
          <c:tx>
            <c:v>bw1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TFT xy calculation'!$BT$6:$BT$89</c:f>
              <c:numCache>
                <c:formatCode>0</c:formatCode>
                <c:ptCount val="84"/>
                <c:pt idx="0">
                  <c:v>306.33333333333331</c:v>
                </c:pt>
                <c:pt idx="1">
                  <c:v>305.33333333333331</c:v>
                </c:pt>
                <c:pt idx="2">
                  <c:v>306.16666666666669</c:v>
                </c:pt>
                <c:pt idx="3">
                  <c:v>305.16666666666669</c:v>
                </c:pt>
                <c:pt idx="4">
                  <c:v>305.16666666666669</c:v>
                </c:pt>
                <c:pt idx="5">
                  <c:v>304.16666666666669</c:v>
                </c:pt>
                <c:pt idx="6">
                  <c:v>304.16666666666669</c:v>
                </c:pt>
                <c:pt idx="7">
                  <c:v>304</c:v>
                </c:pt>
                <c:pt idx="8">
                  <c:v>303</c:v>
                </c:pt>
                <c:pt idx="9">
                  <c:v>302</c:v>
                </c:pt>
                <c:pt idx="10">
                  <c:v>301</c:v>
                </c:pt>
                <c:pt idx="11">
                  <c:v>301</c:v>
                </c:pt>
                <c:pt idx="12">
                  <c:v>300.83333333333331</c:v>
                </c:pt>
                <c:pt idx="13">
                  <c:v>298.83333333333331</c:v>
                </c:pt>
                <c:pt idx="14">
                  <c:v>297.83333333333331</c:v>
                </c:pt>
                <c:pt idx="15">
                  <c:v>296.83333333333331</c:v>
                </c:pt>
                <c:pt idx="16">
                  <c:v>294.83333333333331</c:v>
                </c:pt>
                <c:pt idx="17">
                  <c:v>294.66666666666669</c:v>
                </c:pt>
                <c:pt idx="18">
                  <c:v>292.66666666666669</c:v>
                </c:pt>
                <c:pt idx="19">
                  <c:v>290.66666666666669</c:v>
                </c:pt>
                <c:pt idx="20">
                  <c:v>288.66666666666669</c:v>
                </c:pt>
                <c:pt idx="21">
                  <c:v>286.66666666666669</c:v>
                </c:pt>
                <c:pt idx="22">
                  <c:v>285.5</c:v>
                </c:pt>
                <c:pt idx="23">
                  <c:v>282.5</c:v>
                </c:pt>
                <c:pt idx="24">
                  <c:v>279.5</c:v>
                </c:pt>
                <c:pt idx="25">
                  <c:v>276.5</c:v>
                </c:pt>
                <c:pt idx="26">
                  <c:v>272.5</c:v>
                </c:pt>
                <c:pt idx="27">
                  <c:v>269.33333333333331</c:v>
                </c:pt>
                <c:pt idx="28">
                  <c:v>265.33333333333331</c:v>
                </c:pt>
                <c:pt idx="29">
                  <c:v>260.33333333333331</c:v>
                </c:pt>
                <c:pt idx="30">
                  <c:v>255.33333333333334</c:v>
                </c:pt>
                <c:pt idx="31">
                  <c:v>249.33333333333334</c:v>
                </c:pt>
                <c:pt idx="32">
                  <c:v>244.16666666666666</c:v>
                </c:pt>
                <c:pt idx="33">
                  <c:v>237.16666666666666</c:v>
                </c:pt>
                <c:pt idx="34">
                  <c:v>230.16666666666666</c:v>
                </c:pt>
                <c:pt idx="35">
                  <c:v>222.16666666666666</c:v>
                </c:pt>
                <c:pt idx="36">
                  <c:v>213.16666666666666</c:v>
                </c:pt>
                <c:pt idx="37">
                  <c:v>205</c:v>
                </c:pt>
                <c:pt idx="38">
                  <c:v>196</c:v>
                </c:pt>
                <c:pt idx="39">
                  <c:v>186</c:v>
                </c:pt>
                <c:pt idx="40">
                  <c:v>175</c:v>
                </c:pt>
                <c:pt idx="41">
                  <c:v>165</c:v>
                </c:pt>
                <c:pt idx="42">
                  <c:v>156</c:v>
                </c:pt>
                <c:pt idx="43">
                  <c:v>146</c:v>
                </c:pt>
                <c:pt idx="44">
                  <c:v>135</c:v>
                </c:pt>
                <c:pt idx="45">
                  <c:v>125</c:v>
                </c:pt>
                <c:pt idx="46">
                  <c:v>116.83333333333333</c:v>
                </c:pt>
                <c:pt idx="47">
                  <c:v>107.83333333333333</c:v>
                </c:pt>
                <c:pt idx="48">
                  <c:v>98.833333333333329</c:v>
                </c:pt>
                <c:pt idx="49">
                  <c:v>90.833333333333329</c:v>
                </c:pt>
                <c:pt idx="50">
                  <c:v>83.833333333333329</c:v>
                </c:pt>
                <c:pt idx="51">
                  <c:v>77.666666666666671</c:v>
                </c:pt>
                <c:pt idx="52">
                  <c:v>70.666666666666671</c:v>
                </c:pt>
                <c:pt idx="53">
                  <c:v>65.666666666666671</c:v>
                </c:pt>
                <c:pt idx="54">
                  <c:v>59.666666666666664</c:v>
                </c:pt>
                <c:pt idx="55">
                  <c:v>54.666666666666664</c:v>
                </c:pt>
                <c:pt idx="56">
                  <c:v>51.5</c:v>
                </c:pt>
                <c:pt idx="57">
                  <c:v>47.5</c:v>
                </c:pt>
                <c:pt idx="58">
                  <c:v>44.5</c:v>
                </c:pt>
                <c:pt idx="59">
                  <c:v>40.5</c:v>
                </c:pt>
                <c:pt idx="60">
                  <c:v>37.5</c:v>
                </c:pt>
                <c:pt idx="61">
                  <c:v>36.333333333333336</c:v>
                </c:pt>
                <c:pt idx="62">
                  <c:v>33.333333333333336</c:v>
                </c:pt>
                <c:pt idx="63">
                  <c:v>31.333333333333332</c:v>
                </c:pt>
                <c:pt idx="64">
                  <c:v>29.333333333333332</c:v>
                </c:pt>
                <c:pt idx="65">
                  <c:v>27.333333333333332</c:v>
                </c:pt>
                <c:pt idx="66">
                  <c:v>26.166666666666668</c:v>
                </c:pt>
                <c:pt idx="67">
                  <c:v>25.166666666666668</c:v>
                </c:pt>
                <c:pt idx="68">
                  <c:v>23.166666666666668</c:v>
                </c:pt>
                <c:pt idx="69">
                  <c:v>22.166666666666668</c:v>
                </c:pt>
                <c:pt idx="70">
                  <c:v>21.166666666666668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16.833333333333336</c:v>
                </c:pt>
                <c:pt idx="77">
                  <c:v>15.833333333333334</c:v>
                </c:pt>
                <c:pt idx="78">
                  <c:v>15.833333333333334</c:v>
                </c:pt>
                <c:pt idx="79">
                  <c:v>14.833333333333334</c:v>
                </c:pt>
                <c:pt idx="80">
                  <c:v>13.833333333333334</c:v>
                </c:pt>
                <c:pt idx="81">
                  <c:v>14.666666666666668</c:v>
                </c:pt>
                <c:pt idx="82">
                  <c:v>13.666666666666668</c:v>
                </c:pt>
                <c:pt idx="83">
                  <c:v>13.666666666666668</c:v>
                </c:pt>
              </c:numCache>
            </c:numRef>
          </c:xVal>
          <c:yVal>
            <c:numRef>
              <c:f>'by TFT xy calculation'!$BU$6:$BU$89</c:f>
              <c:numCache>
                <c:formatCode>0</c:formatCode>
                <c:ptCount val="84"/>
                <c:pt idx="0">
                  <c:v>67.454545454545453</c:v>
                </c:pt>
                <c:pt idx="1">
                  <c:v>67.454545454545453</c:v>
                </c:pt>
                <c:pt idx="2">
                  <c:v>66.909090909090907</c:v>
                </c:pt>
                <c:pt idx="3">
                  <c:v>65.909090909090907</c:v>
                </c:pt>
                <c:pt idx="4">
                  <c:v>64.909090909090907</c:v>
                </c:pt>
                <c:pt idx="5">
                  <c:v>63.909090909090907</c:v>
                </c:pt>
                <c:pt idx="6">
                  <c:v>62.909090909090907</c:v>
                </c:pt>
                <c:pt idx="7">
                  <c:v>63.363636363636367</c:v>
                </c:pt>
                <c:pt idx="8">
                  <c:v>62.363636363636367</c:v>
                </c:pt>
                <c:pt idx="9">
                  <c:v>61.363636363636367</c:v>
                </c:pt>
                <c:pt idx="10">
                  <c:v>60.363636363636367</c:v>
                </c:pt>
                <c:pt idx="11">
                  <c:v>58.363636363636367</c:v>
                </c:pt>
                <c:pt idx="12">
                  <c:v>57.81818181818182</c:v>
                </c:pt>
                <c:pt idx="13">
                  <c:v>56.81818181818182</c:v>
                </c:pt>
                <c:pt idx="14">
                  <c:v>55.81818181818182</c:v>
                </c:pt>
                <c:pt idx="15">
                  <c:v>54.81818181818182</c:v>
                </c:pt>
                <c:pt idx="16">
                  <c:v>52.81818181818182</c:v>
                </c:pt>
                <c:pt idx="17">
                  <c:v>52.272727272727273</c:v>
                </c:pt>
                <c:pt idx="18">
                  <c:v>50.272727272727273</c:v>
                </c:pt>
                <c:pt idx="19">
                  <c:v>49.272727272727273</c:v>
                </c:pt>
                <c:pt idx="20">
                  <c:v>47.272727272727273</c:v>
                </c:pt>
                <c:pt idx="21">
                  <c:v>45.272727272727273</c:v>
                </c:pt>
                <c:pt idx="22">
                  <c:v>43.727272727272727</c:v>
                </c:pt>
                <c:pt idx="23">
                  <c:v>41.727272727272727</c:v>
                </c:pt>
                <c:pt idx="24">
                  <c:v>40.727272727272727</c:v>
                </c:pt>
                <c:pt idx="25">
                  <c:v>37.727272727272727</c:v>
                </c:pt>
                <c:pt idx="26">
                  <c:v>35.727272727272727</c:v>
                </c:pt>
                <c:pt idx="27">
                  <c:v>34.18181818181818</c:v>
                </c:pt>
                <c:pt idx="28">
                  <c:v>32.18181818181818</c:v>
                </c:pt>
                <c:pt idx="29">
                  <c:v>30.18181818181818</c:v>
                </c:pt>
                <c:pt idx="30">
                  <c:v>27.18181818181818</c:v>
                </c:pt>
                <c:pt idx="31">
                  <c:v>25.18181818181818</c:v>
                </c:pt>
                <c:pt idx="32">
                  <c:v>23.636363636363637</c:v>
                </c:pt>
                <c:pt idx="33">
                  <c:v>20.636363636363637</c:v>
                </c:pt>
                <c:pt idx="34">
                  <c:v>18.636363636363637</c:v>
                </c:pt>
                <c:pt idx="35">
                  <c:v>16.636363636363637</c:v>
                </c:pt>
                <c:pt idx="36">
                  <c:v>14.636363636363637</c:v>
                </c:pt>
                <c:pt idx="37">
                  <c:v>13.09090909090909</c:v>
                </c:pt>
                <c:pt idx="38">
                  <c:v>12.09090909090909</c:v>
                </c:pt>
                <c:pt idx="39">
                  <c:v>11.09090909090909</c:v>
                </c:pt>
                <c:pt idx="40">
                  <c:v>10.09090909090909</c:v>
                </c:pt>
                <c:pt idx="41">
                  <c:v>10.09090909090909</c:v>
                </c:pt>
                <c:pt idx="42">
                  <c:v>10.09090909090909</c:v>
                </c:pt>
                <c:pt idx="43">
                  <c:v>10.09090909090909</c:v>
                </c:pt>
                <c:pt idx="44">
                  <c:v>11.09090909090909</c:v>
                </c:pt>
                <c:pt idx="45">
                  <c:v>12.09090909090909</c:v>
                </c:pt>
                <c:pt idx="46">
                  <c:v>12.636363636363637</c:v>
                </c:pt>
                <c:pt idx="47">
                  <c:v>14.636363636363637</c:v>
                </c:pt>
                <c:pt idx="48">
                  <c:v>15.636363636363637</c:v>
                </c:pt>
                <c:pt idx="49">
                  <c:v>17.636363636363637</c:v>
                </c:pt>
                <c:pt idx="50">
                  <c:v>20.636363636363637</c:v>
                </c:pt>
                <c:pt idx="51">
                  <c:v>22.18181818181818</c:v>
                </c:pt>
                <c:pt idx="52">
                  <c:v>24.18181818181818</c:v>
                </c:pt>
                <c:pt idx="53">
                  <c:v>27.18181818181818</c:v>
                </c:pt>
                <c:pt idx="54">
                  <c:v>29.18181818181818</c:v>
                </c:pt>
                <c:pt idx="55">
                  <c:v>31.18181818181818</c:v>
                </c:pt>
                <c:pt idx="56">
                  <c:v>32.727272727272727</c:v>
                </c:pt>
                <c:pt idx="57">
                  <c:v>35.727272727272727</c:v>
                </c:pt>
                <c:pt idx="58">
                  <c:v>37.727272727272727</c:v>
                </c:pt>
                <c:pt idx="59">
                  <c:v>39.727272727272727</c:v>
                </c:pt>
                <c:pt idx="60">
                  <c:v>41.727272727272727</c:v>
                </c:pt>
                <c:pt idx="61">
                  <c:v>42.272727272727273</c:v>
                </c:pt>
                <c:pt idx="62">
                  <c:v>44.272727272727273</c:v>
                </c:pt>
                <c:pt idx="63">
                  <c:v>46.272727272727273</c:v>
                </c:pt>
                <c:pt idx="64">
                  <c:v>48.272727272727273</c:v>
                </c:pt>
                <c:pt idx="65">
                  <c:v>49.272727272727273</c:v>
                </c:pt>
                <c:pt idx="66">
                  <c:v>50.81818181818182</c:v>
                </c:pt>
                <c:pt idx="67">
                  <c:v>51.81818181818182</c:v>
                </c:pt>
                <c:pt idx="68">
                  <c:v>53.81818181818182</c:v>
                </c:pt>
                <c:pt idx="69">
                  <c:v>54.81818181818182</c:v>
                </c:pt>
                <c:pt idx="70">
                  <c:v>55.81818181818182</c:v>
                </c:pt>
                <c:pt idx="71">
                  <c:v>56.363636363636367</c:v>
                </c:pt>
                <c:pt idx="72">
                  <c:v>57.363636363636367</c:v>
                </c:pt>
                <c:pt idx="73">
                  <c:v>59.363636363636367</c:v>
                </c:pt>
                <c:pt idx="74">
                  <c:v>60.363636363636367</c:v>
                </c:pt>
                <c:pt idx="75">
                  <c:v>61.363636363636367</c:v>
                </c:pt>
                <c:pt idx="76">
                  <c:v>61.909090909090907</c:v>
                </c:pt>
                <c:pt idx="77">
                  <c:v>61.909090909090907</c:v>
                </c:pt>
                <c:pt idx="78">
                  <c:v>62.909090909090907</c:v>
                </c:pt>
                <c:pt idx="79">
                  <c:v>63.909090909090907</c:v>
                </c:pt>
                <c:pt idx="80">
                  <c:v>64.909090909090907</c:v>
                </c:pt>
                <c:pt idx="81">
                  <c:v>65.454545454545453</c:v>
                </c:pt>
                <c:pt idx="82">
                  <c:v>65.454545454545453</c:v>
                </c:pt>
                <c:pt idx="83">
                  <c:v>66.454545454545453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75-4593-BDCF-09856FB76F24}"/>
            </c:ext>
          </c:extLst>
        </c:ser>
        <c:ser>
          <c:idx val="14"/>
          <c:order val="13"/>
          <c:tx>
            <c:v>bw3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TFT xy calculation'!$CB$6:$CB$89</c:f>
              <c:numCache>
                <c:formatCode>0</c:formatCode>
                <c:ptCount val="84"/>
                <c:pt idx="0">
                  <c:v>292.99999999999994</c:v>
                </c:pt>
                <c:pt idx="1">
                  <c:v>291.99999999999994</c:v>
                </c:pt>
                <c:pt idx="2">
                  <c:v>294.50000000000006</c:v>
                </c:pt>
                <c:pt idx="3">
                  <c:v>293.50000000000006</c:v>
                </c:pt>
                <c:pt idx="4">
                  <c:v>293.50000000000006</c:v>
                </c:pt>
                <c:pt idx="5">
                  <c:v>292.50000000000006</c:v>
                </c:pt>
                <c:pt idx="6">
                  <c:v>292.50000000000006</c:v>
                </c:pt>
                <c:pt idx="7">
                  <c:v>294</c:v>
                </c:pt>
                <c:pt idx="8">
                  <c:v>293</c:v>
                </c:pt>
                <c:pt idx="9">
                  <c:v>292</c:v>
                </c:pt>
                <c:pt idx="10">
                  <c:v>291</c:v>
                </c:pt>
                <c:pt idx="11">
                  <c:v>291</c:v>
                </c:pt>
                <c:pt idx="12">
                  <c:v>292.49999999999994</c:v>
                </c:pt>
                <c:pt idx="13">
                  <c:v>290.49999999999994</c:v>
                </c:pt>
                <c:pt idx="14">
                  <c:v>289.49999999999994</c:v>
                </c:pt>
                <c:pt idx="15">
                  <c:v>288.49999999999994</c:v>
                </c:pt>
                <c:pt idx="16">
                  <c:v>286.49999999999994</c:v>
                </c:pt>
                <c:pt idx="17">
                  <c:v>288.00000000000006</c:v>
                </c:pt>
                <c:pt idx="18">
                  <c:v>286.00000000000006</c:v>
                </c:pt>
                <c:pt idx="19">
                  <c:v>284.00000000000006</c:v>
                </c:pt>
                <c:pt idx="20">
                  <c:v>282.00000000000006</c:v>
                </c:pt>
                <c:pt idx="21">
                  <c:v>280.00000000000006</c:v>
                </c:pt>
                <c:pt idx="22">
                  <c:v>280.5</c:v>
                </c:pt>
                <c:pt idx="23">
                  <c:v>277.5</c:v>
                </c:pt>
                <c:pt idx="24">
                  <c:v>274.5</c:v>
                </c:pt>
                <c:pt idx="25">
                  <c:v>271.5</c:v>
                </c:pt>
                <c:pt idx="26">
                  <c:v>267.5</c:v>
                </c:pt>
                <c:pt idx="27">
                  <c:v>265.99999999999994</c:v>
                </c:pt>
                <c:pt idx="28">
                  <c:v>261.99999999999994</c:v>
                </c:pt>
                <c:pt idx="29">
                  <c:v>256.99999999999994</c:v>
                </c:pt>
                <c:pt idx="30">
                  <c:v>252.00000000000003</c:v>
                </c:pt>
                <c:pt idx="31">
                  <c:v>246.00000000000003</c:v>
                </c:pt>
                <c:pt idx="32">
                  <c:v>242.49999999999997</c:v>
                </c:pt>
                <c:pt idx="33">
                  <c:v>235.49999999999997</c:v>
                </c:pt>
                <c:pt idx="34">
                  <c:v>228.49999999999997</c:v>
                </c:pt>
                <c:pt idx="35">
                  <c:v>220.49999999999997</c:v>
                </c:pt>
                <c:pt idx="36">
                  <c:v>211.49999999999997</c:v>
                </c:pt>
                <c:pt idx="37">
                  <c:v>205</c:v>
                </c:pt>
                <c:pt idx="38">
                  <c:v>196</c:v>
                </c:pt>
                <c:pt idx="39">
                  <c:v>186</c:v>
                </c:pt>
                <c:pt idx="40">
                  <c:v>175</c:v>
                </c:pt>
                <c:pt idx="41">
                  <c:v>165</c:v>
                </c:pt>
                <c:pt idx="42">
                  <c:v>156</c:v>
                </c:pt>
                <c:pt idx="43">
                  <c:v>146</c:v>
                </c:pt>
                <c:pt idx="44">
                  <c:v>135</c:v>
                </c:pt>
                <c:pt idx="45">
                  <c:v>125</c:v>
                </c:pt>
                <c:pt idx="46">
                  <c:v>118.49999999999999</c:v>
                </c:pt>
                <c:pt idx="47">
                  <c:v>109.49999999999999</c:v>
                </c:pt>
                <c:pt idx="48">
                  <c:v>100.49999999999999</c:v>
                </c:pt>
                <c:pt idx="49">
                  <c:v>92.499999999999986</c:v>
                </c:pt>
                <c:pt idx="50">
                  <c:v>85.499999999999986</c:v>
                </c:pt>
                <c:pt idx="51">
                  <c:v>81.000000000000014</c:v>
                </c:pt>
                <c:pt idx="52">
                  <c:v>74.000000000000014</c:v>
                </c:pt>
                <c:pt idx="53">
                  <c:v>69.000000000000014</c:v>
                </c:pt>
                <c:pt idx="54">
                  <c:v>62.999999999999993</c:v>
                </c:pt>
                <c:pt idx="55">
                  <c:v>57.999999999999993</c:v>
                </c:pt>
                <c:pt idx="56">
                  <c:v>56.5</c:v>
                </c:pt>
                <c:pt idx="57">
                  <c:v>52.5</c:v>
                </c:pt>
                <c:pt idx="58">
                  <c:v>49.5</c:v>
                </c:pt>
                <c:pt idx="59">
                  <c:v>45.5</c:v>
                </c:pt>
                <c:pt idx="60">
                  <c:v>42.5</c:v>
                </c:pt>
                <c:pt idx="61">
                  <c:v>43.000000000000007</c:v>
                </c:pt>
                <c:pt idx="62">
                  <c:v>40.000000000000007</c:v>
                </c:pt>
                <c:pt idx="63">
                  <c:v>38</c:v>
                </c:pt>
                <c:pt idx="64">
                  <c:v>36</c:v>
                </c:pt>
                <c:pt idx="65">
                  <c:v>34</c:v>
                </c:pt>
                <c:pt idx="66">
                  <c:v>34.5</c:v>
                </c:pt>
                <c:pt idx="67">
                  <c:v>33.5</c:v>
                </c:pt>
                <c:pt idx="68">
                  <c:v>31.500000000000004</c:v>
                </c:pt>
                <c:pt idx="69">
                  <c:v>30.500000000000004</c:v>
                </c:pt>
                <c:pt idx="70">
                  <c:v>29.500000000000004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27</c:v>
                </c:pt>
                <c:pt idx="76">
                  <c:v>28.500000000000007</c:v>
                </c:pt>
                <c:pt idx="77">
                  <c:v>27.5</c:v>
                </c:pt>
                <c:pt idx="78">
                  <c:v>27.5</c:v>
                </c:pt>
                <c:pt idx="79">
                  <c:v>26.5</c:v>
                </c:pt>
                <c:pt idx="80">
                  <c:v>25.5</c:v>
                </c:pt>
                <c:pt idx="81">
                  <c:v>28.000000000000004</c:v>
                </c:pt>
                <c:pt idx="82">
                  <c:v>27.000000000000004</c:v>
                </c:pt>
                <c:pt idx="83">
                  <c:v>27.000000000000004</c:v>
                </c:pt>
              </c:numCache>
            </c:numRef>
          </c:xVal>
          <c:yVal>
            <c:numRef>
              <c:f>'by TFT xy calculation'!$CC$6:$CC$89</c:f>
              <c:numCache>
                <c:formatCode>0</c:formatCode>
                <c:ptCount val="84"/>
                <c:pt idx="0">
                  <c:v>68.36363636363636</c:v>
                </c:pt>
                <c:pt idx="1">
                  <c:v>68.36363636363636</c:v>
                </c:pt>
                <c:pt idx="2">
                  <c:v>68.72727272727272</c:v>
                </c:pt>
                <c:pt idx="3">
                  <c:v>67.72727272727272</c:v>
                </c:pt>
                <c:pt idx="4">
                  <c:v>66.72727272727272</c:v>
                </c:pt>
                <c:pt idx="5">
                  <c:v>65.72727272727272</c:v>
                </c:pt>
                <c:pt idx="6">
                  <c:v>64.72727272727272</c:v>
                </c:pt>
                <c:pt idx="7">
                  <c:v>66.090909090909093</c:v>
                </c:pt>
                <c:pt idx="8">
                  <c:v>65.090909090909093</c:v>
                </c:pt>
                <c:pt idx="9">
                  <c:v>64.090909090909093</c:v>
                </c:pt>
                <c:pt idx="10">
                  <c:v>63.090909090909101</c:v>
                </c:pt>
                <c:pt idx="11">
                  <c:v>61.090909090909101</c:v>
                </c:pt>
                <c:pt idx="12">
                  <c:v>61.45454545454546</c:v>
                </c:pt>
                <c:pt idx="13">
                  <c:v>60.45454545454546</c:v>
                </c:pt>
                <c:pt idx="14">
                  <c:v>59.45454545454546</c:v>
                </c:pt>
                <c:pt idx="15">
                  <c:v>58.45454545454546</c:v>
                </c:pt>
                <c:pt idx="16">
                  <c:v>56.45454545454546</c:v>
                </c:pt>
                <c:pt idx="17">
                  <c:v>56.81818181818182</c:v>
                </c:pt>
                <c:pt idx="18">
                  <c:v>54.81818181818182</c:v>
                </c:pt>
                <c:pt idx="19">
                  <c:v>53.81818181818182</c:v>
                </c:pt>
                <c:pt idx="20">
                  <c:v>51.81818181818182</c:v>
                </c:pt>
                <c:pt idx="21">
                  <c:v>49.81818181818182</c:v>
                </c:pt>
                <c:pt idx="22">
                  <c:v>49.18181818181818</c:v>
                </c:pt>
                <c:pt idx="23">
                  <c:v>47.18181818181818</c:v>
                </c:pt>
                <c:pt idx="24">
                  <c:v>46.18181818181818</c:v>
                </c:pt>
                <c:pt idx="25">
                  <c:v>43.18181818181818</c:v>
                </c:pt>
                <c:pt idx="26">
                  <c:v>41.18181818181818</c:v>
                </c:pt>
                <c:pt idx="27">
                  <c:v>40.54545454545454</c:v>
                </c:pt>
                <c:pt idx="28">
                  <c:v>38.54545454545454</c:v>
                </c:pt>
                <c:pt idx="29">
                  <c:v>36.54545454545454</c:v>
                </c:pt>
                <c:pt idx="30">
                  <c:v>33.54545454545454</c:v>
                </c:pt>
                <c:pt idx="31">
                  <c:v>31.54545454545454</c:v>
                </c:pt>
                <c:pt idx="32">
                  <c:v>30.90909090909091</c:v>
                </c:pt>
                <c:pt idx="33">
                  <c:v>27.90909090909091</c:v>
                </c:pt>
                <c:pt idx="34">
                  <c:v>25.90909090909091</c:v>
                </c:pt>
                <c:pt idx="35">
                  <c:v>23.90909090909091</c:v>
                </c:pt>
                <c:pt idx="36">
                  <c:v>21.90909090909091</c:v>
                </c:pt>
                <c:pt idx="37">
                  <c:v>21.27272727272727</c:v>
                </c:pt>
                <c:pt idx="38">
                  <c:v>20.27272727272727</c:v>
                </c:pt>
                <c:pt idx="39">
                  <c:v>19.27272727272727</c:v>
                </c:pt>
                <c:pt idx="40">
                  <c:v>18.27272727272727</c:v>
                </c:pt>
                <c:pt idx="41">
                  <c:v>18.27272727272727</c:v>
                </c:pt>
                <c:pt idx="42">
                  <c:v>18.27272727272727</c:v>
                </c:pt>
                <c:pt idx="43">
                  <c:v>18.27272727272727</c:v>
                </c:pt>
                <c:pt idx="44">
                  <c:v>19.27272727272727</c:v>
                </c:pt>
                <c:pt idx="45">
                  <c:v>20.27272727272727</c:v>
                </c:pt>
                <c:pt idx="46">
                  <c:v>19.90909090909091</c:v>
                </c:pt>
                <c:pt idx="47">
                  <c:v>21.90909090909091</c:v>
                </c:pt>
                <c:pt idx="48">
                  <c:v>22.90909090909091</c:v>
                </c:pt>
                <c:pt idx="49">
                  <c:v>24.90909090909091</c:v>
                </c:pt>
                <c:pt idx="50">
                  <c:v>27.90909090909091</c:v>
                </c:pt>
                <c:pt idx="51">
                  <c:v>28.54545454545454</c:v>
                </c:pt>
                <c:pt idx="52">
                  <c:v>30.54545454545454</c:v>
                </c:pt>
                <c:pt idx="53">
                  <c:v>33.54545454545454</c:v>
                </c:pt>
                <c:pt idx="54">
                  <c:v>35.54545454545454</c:v>
                </c:pt>
                <c:pt idx="55">
                  <c:v>37.54545454545454</c:v>
                </c:pt>
                <c:pt idx="56">
                  <c:v>38.18181818181818</c:v>
                </c:pt>
                <c:pt idx="57">
                  <c:v>41.18181818181818</c:v>
                </c:pt>
                <c:pt idx="58">
                  <c:v>43.18181818181818</c:v>
                </c:pt>
                <c:pt idx="59">
                  <c:v>45.18181818181818</c:v>
                </c:pt>
                <c:pt idx="60">
                  <c:v>47.18181818181818</c:v>
                </c:pt>
                <c:pt idx="61">
                  <c:v>46.81818181818182</c:v>
                </c:pt>
                <c:pt idx="62">
                  <c:v>48.81818181818182</c:v>
                </c:pt>
                <c:pt idx="63">
                  <c:v>50.81818181818182</c:v>
                </c:pt>
                <c:pt idx="64">
                  <c:v>52.81818181818182</c:v>
                </c:pt>
                <c:pt idx="65">
                  <c:v>53.81818181818182</c:v>
                </c:pt>
                <c:pt idx="66">
                  <c:v>54.45454545454546</c:v>
                </c:pt>
                <c:pt idx="67">
                  <c:v>55.45454545454546</c:v>
                </c:pt>
                <c:pt idx="68">
                  <c:v>57.45454545454546</c:v>
                </c:pt>
                <c:pt idx="69">
                  <c:v>58.45454545454546</c:v>
                </c:pt>
                <c:pt idx="70">
                  <c:v>59.45454545454546</c:v>
                </c:pt>
                <c:pt idx="71">
                  <c:v>59.090909090909101</c:v>
                </c:pt>
                <c:pt idx="72">
                  <c:v>60.090909090909101</c:v>
                </c:pt>
                <c:pt idx="73">
                  <c:v>62.090909090909101</c:v>
                </c:pt>
                <c:pt idx="74">
                  <c:v>63.090909090909101</c:v>
                </c:pt>
                <c:pt idx="75">
                  <c:v>64.090909090909093</c:v>
                </c:pt>
                <c:pt idx="76">
                  <c:v>63.72727272727272</c:v>
                </c:pt>
                <c:pt idx="77">
                  <c:v>63.72727272727272</c:v>
                </c:pt>
                <c:pt idx="78">
                  <c:v>64.72727272727272</c:v>
                </c:pt>
                <c:pt idx="79">
                  <c:v>65.72727272727272</c:v>
                </c:pt>
                <c:pt idx="80">
                  <c:v>66.72727272727272</c:v>
                </c:pt>
                <c:pt idx="81">
                  <c:v>66.36363636363636</c:v>
                </c:pt>
                <c:pt idx="82">
                  <c:v>66.36363636363636</c:v>
                </c:pt>
                <c:pt idx="83">
                  <c:v>67.36363636363636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75-4593-BDCF-09856FB76F24}"/>
            </c:ext>
          </c:extLst>
        </c:ser>
        <c:ser>
          <c:idx val="15"/>
          <c:order val="14"/>
          <c:tx>
            <c:v>bw2</c:v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'by TFT xy calculation'!$BX$6:$BX$89</c:f>
              <c:numCache>
                <c:formatCode>0</c:formatCode>
                <c:ptCount val="84"/>
                <c:pt idx="0">
                  <c:v>299.66666666666663</c:v>
                </c:pt>
                <c:pt idx="1">
                  <c:v>298.66666666666663</c:v>
                </c:pt>
                <c:pt idx="2">
                  <c:v>300.33333333333337</c:v>
                </c:pt>
                <c:pt idx="3">
                  <c:v>299.33333333333337</c:v>
                </c:pt>
                <c:pt idx="4">
                  <c:v>299.33333333333337</c:v>
                </c:pt>
                <c:pt idx="5">
                  <c:v>298.33333333333337</c:v>
                </c:pt>
                <c:pt idx="6">
                  <c:v>298.33333333333337</c:v>
                </c:pt>
                <c:pt idx="7">
                  <c:v>299</c:v>
                </c:pt>
                <c:pt idx="8">
                  <c:v>298</c:v>
                </c:pt>
                <c:pt idx="9">
                  <c:v>297</c:v>
                </c:pt>
                <c:pt idx="10">
                  <c:v>296</c:v>
                </c:pt>
                <c:pt idx="11">
                  <c:v>296</c:v>
                </c:pt>
                <c:pt idx="12">
                  <c:v>296.66666666666663</c:v>
                </c:pt>
                <c:pt idx="13">
                  <c:v>294.66666666666663</c:v>
                </c:pt>
                <c:pt idx="14">
                  <c:v>293.66666666666663</c:v>
                </c:pt>
                <c:pt idx="15">
                  <c:v>292.66666666666663</c:v>
                </c:pt>
                <c:pt idx="16">
                  <c:v>290.66666666666663</c:v>
                </c:pt>
                <c:pt idx="17">
                  <c:v>291.33333333333337</c:v>
                </c:pt>
                <c:pt idx="18">
                  <c:v>289.33333333333337</c:v>
                </c:pt>
                <c:pt idx="19">
                  <c:v>287.33333333333337</c:v>
                </c:pt>
                <c:pt idx="20">
                  <c:v>285.33333333333337</c:v>
                </c:pt>
                <c:pt idx="21">
                  <c:v>283.33333333333337</c:v>
                </c:pt>
                <c:pt idx="22">
                  <c:v>283</c:v>
                </c:pt>
                <c:pt idx="23">
                  <c:v>280</c:v>
                </c:pt>
                <c:pt idx="24">
                  <c:v>277</c:v>
                </c:pt>
                <c:pt idx="25">
                  <c:v>274</c:v>
                </c:pt>
                <c:pt idx="26">
                  <c:v>270</c:v>
                </c:pt>
                <c:pt idx="27">
                  <c:v>267.66666666666663</c:v>
                </c:pt>
                <c:pt idx="28">
                  <c:v>263.66666666666663</c:v>
                </c:pt>
                <c:pt idx="29">
                  <c:v>258.66666666666663</c:v>
                </c:pt>
                <c:pt idx="30">
                  <c:v>253.66666666666669</c:v>
                </c:pt>
                <c:pt idx="31">
                  <c:v>247.66666666666669</c:v>
                </c:pt>
                <c:pt idx="32">
                  <c:v>243.33333333333331</c:v>
                </c:pt>
                <c:pt idx="33">
                  <c:v>236.33333333333331</c:v>
                </c:pt>
                <c:pt idx="34">
                  <c:v>229.33333333333331</c:v>
                </c:pt>
                <c:pt idx="35">
                  <c:v>221.33333333333331</c:v>
                </c:pt>
                <c:pt idx="36">
                  <c:v>212.33333333333331</c:v>
                </c:pt>
                <c:pt idx="37">
                  <c:v>205</c:v>
                </c:pt>
                <c:pt idx="38">
                  <c:v>196</c:v>
                </c:pt>
                <c:pt idx="39">
                  <c:v>186</c:v>
                </c:pt>
                <c:pt idx="40">
                  <c:v>175</c:v>
                </c:pt>
                <c:pt idx="41">
                  <c:v>165</c:v>
                </c:pt>
                <c:pt idx="42">
                  <c:v>156</c:v>
                </c:pt>
                <c:pt idx="43">
                  <c:v>146</c:v>
                </c:pt>
                <c:pt idx="44">
                  <c:v>135</c:v>
                </c:pt>
                <c:pt idx="45">
                  <c:v>125</c:v>
                </c:pt>
                <c:pt idx="46">
                  <c:v>117.66666666666666</c:v>
                </c:pt>
                <c:pt idx="47">
                  <c:v>108.66666666666666</c:v>
                </c:pt>
                <c:pt idx="48">
                  <c:v>99.666666666666657</c:v>
                </c:pt>
                <c:pt idx="49">
                  <c:v>91.666666666666657</c:v>
                </c:pt>
                <c:pt idx="50">
                  <c:v>84.666666666666657</c:v>
                </c:pt>
                <c:pt idx="51">
                  <c:v>79.333333333333343</c:v>
                </c:pt>
                <c:pt idx="52">
                  <c:v>72.333333333333343</c:v>
                </c:pt>
                <c:pt idx="53">
                  <c:v>67.333333333333343</c:v>
                </c:pt>
                <c:pt idx="54">
                  <c:v>61.333333333333329</c:v>
                </c:pt>
                <c:pt idx="55">
                  <c:v>56.333333333333329</c:v>
                </c:pt>
                <c:pt idx="56">
                  <c:v>54</c:v>
                </c:pt>
                <c:pt idx="57">
                  <c:v>50</c:v>
                </c:pt>
                <c:pt idx="58">
                  <c:v>47</c:v>
                </c:pt>
                <c:pt idx="59">
                  <c:v>43</c:v>
                </c:pt>
                <c:pt idx="60">
                  <c:v>40</c:v>
                </c:pt>
                <c:pt idx="61">
                  <c:v>39.666666666666671</c:v>
                </c:pt>
                <c:pt idx="62">
                  <c:v>36.666666666666671</c:v>
                </c:pt>
                <c:pt idx="63">
                  <c:v>34.666666666666664</c:v>
                </c:pt>
                <c:pt idx="64">
                  <c:v>32.666666666666664</c:v>
                </c:pt>
                <c:pt idx="65">
                  <c:v>30.666666666666664</c:v>
                </c:pt>
                <c:pt idx="66">
                  <c:v>30.333333333333336</c:v>
                </c:pt>
                <c:pt idx="67">
                  <c:v>29.333333333333336</c:v>
                </c:pt>
                <c:pt idx="68">
                  <c:v>27.333333333333336</c:v>
                </c:pt>
                <c:pt idx="69">
                  <c:v>26.333333333333336</c:v>
                </c:pt>
                <c:pt idx="70">
                  <c:v>25.333333333333336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22.666666666666671</c:v>
                </c:pt>
                <c:pt idx="77">
                  <c:v>21.666666666666668</c:v>
                </c:pt>
                <c:pt idx="78">
                  <c:v>21.666666666666668</c:v>
                </c:pt>
                <c:pt idx="79">
                  <c:v>20.666666666666668</c:v>
                </c:pt>
                <c:pt idx="80">
                  <c:v>19.666666666666668</c:v>
                </c:pt>
                <c:pt idx="81">
                  <c:v>21.333333333333336</c:v>
                </c:pt>
                <c:pt idx="82">
                  <c:v>20.333333333333336</c:v>
                </c:pt>
                <c:pt idx="83">
                  <c:v>20.333333333333336</c:v>
                </c:pt>
              </c:numCache>
            </c:numRef>
          </c:xVal>
          <c:yVal>
            <c:numRef>
              <c:f>'by TFT xy calculation'!$BY$6:$BY$89</c:f>
              <c:numCache>
                <c:formatCode>0</c:formatCode>
                <c:ptCount val="84"/>
                <c:pt idx="0">
                  <c:v>67.909090909090907</c:v>
                </c:pt>
                <c:pt idx="1">
                  <c:v>67.909090909090907</c:v>
                </c:pt>
                <c:pt idx="2">
                  <c:v>67.818181818181813</c:v>
                </c:pt>
                <c:pt idx="3">
                  <c:v>66.818181818181813</c:v>
                </c:pt>
                <c:pt idx="4">
                  <c:v>65.818181818181813</c:v>
                </c:pt>
                <c:pt idx="5">
                  <c:v>64.818181818181813</c:v>
                </c:pt>
                <c:pt idx="6">
                  <c:v>63.818181818181813</c:v>
                </c:pt>
                <c:pt idx="7">
                  <c:v>64.727272727272734</c:v>
                </c:pt>
                <c:pt idx="8">
                  <c:v>63.727272727272734</c:v>
                </c:pt>
                <c:pt idx="9">
                  <c:v>62.727272727272734</c:v>
                </c:pt>
                <c:pt idx="10">
                  <c:v>61.727272727272734</c:v>
                </c:pt>
                <c:pt idx="11">
                  <c:v>59.727272727272734</c:v>
                </c:pt>
                <c:pt idx="12">
                  <c:v>59.63636363636364</c:v>
                </c:pt>
                <c:pt idx="13">
                  <c:v>58.63636363636364</c:v>
                </c:pt>
                <c:pt idx="14">
                  <c:v>57.63636363636364</c:v>
                </c:pt>
                <c:pt idx="15">
                  <c:v>56.63636363636364</c:v>
                </c:pt>
                <c:pt idx="16">
                  <c:v>54.63636363636364</c:v>
                </c:pt>
                <c:pt idx="17">
                  <c:v>54.545454545454547</c:v>
                </c:pt>
                <c:pt idx="18">
                  <c:v>52.545454545454547</c:v>
                </c:pt>
                <c:pt idx="19">
                  <c:v>51.545454545454547</c:v>
                </c:pt>
                <c:pt idx="20">
                  <c:v>49.545454545454547</c:v>
                </c:pt>
                <c:pt idx="21">
                  <c:v>47.545454545454547</c:v>
                </c:pt>
                <c:pt idx="22">
                  <c:v>46.454545454545453</c:v>
                </c:pt>
                <c:pt idx="23">
                  <c:v>44.454545454545453</c:v>
                </c:pt>
                <c:pt idx="24">
                  <c:v>43.454545454545453</c:v>
                </c:pt>
                <c:pt idx="25">
                  <c:v>40.454545454545453</c:v>
                </c:pt>
                <c:pt idx="26">
                  <c:v>38.454545454545453</c:v>
                </c:pt>
                <c:pt idx="27">
                  <c:v>37.36363636363636</c:v>
                </c:pt>
                <c:pt idx="28">
                  <c:v>35.36363636363636</c:v>
                </c:pt>
                <c:pt idx="29">
                  <c:v>33.36363636363636</c:v>
                </c:pt>
                <c:pt idx="30">
                  <c:v>30.36363636363636</c:v>
                </c:pt>
                <c:pt idx="31">
                  <c:v>28.36363636363636</c:v>
                </c:pt>
                <c:pt idx="32">
                  <c:v>27.272727272727273</c:v>
                </c:pt>
                <c:pt idx="33">
                  <c:v>24.272727272727273</c:v>
                </c:pt>
                <c:pt idx="34">
                  <c:v>22.272727272727273</c:v>
                </c:pt>
                <c:pt idx="35">
                  <c:v>20.272727272727273</c:v>
                </c:pt>
                <c:pt idx="36">
                  <c:v>18.272727272727273</c:v>
                </c:pt>
                <c:pt idx="37">
                  <c:v>17.18181818181818</c:v>
                </c:pt>
                <c:pt idx="38">
                  <c:v>16.18181818181818</c:v>
                </c:pt>
                <c:pt idx="39">
                  <c:v>15.18181818181818</c:v>
                </c:pt>
                <c:pt idx="40">
                  <c:v>14.18181818181818</c:v>
                </c:pt>
                <c:pt idx="41">
                  <c:v>14.18181818181818</c:v>
                </c:pt>
                <c:pt idx="42">
                  <c:v>14.18181818181818</c:v>
                </c:pt>
                <c:pt idx="43">
                  <c:v>14.18181818181818</c:v>
                </c:pt>
                <c:pt idx="44">
                  <c:v>15.18181818181818</c:v>
                </c:pt>
                <c:pt idx="45">
                  <c:v>16.18181818181818</c:v>
                </c:pt>
                <c:pt idx="46">
                  <c:v>16.272727272727273</c:v>
                </c:pt>
                <c:pt idx="47">
                  <c:v>18.272727272727273</c:v>
                </c:pt>
                <c:pt idx="48">
                  <c:v>19.272727272727273</c:v>
                </c:pt>
                <c:pt idx="49">
                  <c:v>21.272727272727273</c:v>
                </c:pt>
                <c:pt idx="50">
                  <c:v>24.272727272727273</c:v>
                </c:pt>
                <c:pt idx="51">
                  <c:v>25.36363636363636</c:v>
                </c:pt>
                <c:pt idx="52">
                  <c:v>27.36363636363636</c:v>
                </c:pt>
                <c:pt idx="53">
                  <c:v>30.36363636363636</c:v>
                </c:pt>
                <c:pt idx="54">
                  <c:v>32.36363636363636</c:v>
                </c:pt>
                <c:pt idx="55">
                  <c:v>34.36363636363636</c:v>
                </c:pt>
                <c:pt idx="56">
                  <c:v>35.454545454545453</c:v>
                </c:pt>
                <c:pt idx="57">
                  <c:v>38.454545454545453</c:v>
                </c:pt>
                <c:pt idx="58">
                  <c:v>40.454545454545453</c:v>
                </c:pt>
                <c:pt idx="59">
                  <c:v>42.454545454545453</c:v>
                </c:pt>
                <c:pt idx="60">
                  <c:v>44.454545454545453</c:v>
                </c:pt>
                <c:pt idx="61">
                  <c:v>44.545454545454547</c:v>
                </c:pt>
                <c:pt idx="62">
                  <c:v>46.545454545454547</c:v>
                </c:pt>
                <c:pt idx="63">
                  <c:v>48.545454545454547</c:v>
                </c:pt>
                <c:pt idx="64">
                  <c:v>50.545454545454547</c:v>
                </c:pt>
                <c:pt idx="65">
                  <c:v>51.545454545454547</c:v>
                </c:pt>
                <c:pt idx="66">
                  <c:v>52.63636363636364</c:v>
                </c:pt>
                <c:pt idx="67">
                  <c:v>53.63636363636364</c:v>
                </c:pt>
                <c:pt idx="68">
                  <c:v>55.63636363636364</c:v>
                </c:pt>
                <c:pt idx="69">
                  <c:v>56.63636363636364</c:v>
                </c:pt>
                <c:pt idx="70">
                  <c:v>57.63636363636364</c:v>
                </c:pt>
                <c:pt idx="71">
                  <c:v>57.727272727272734</c:v>
                </c:pt>
                <c:pt idx="72">
                  <c:v>58.727272727272734</c:v>
                </c:pt>
                <c:pt idx="73">
                  <c:v>60.727272727272734</c:v>
                </c:pt>
                <c:pt idx="74">
                  <c:v>61.727272727272734</c:v>
                </c:pt>
                <c:pt idx="75">
                  <c:v>62.727272727272734</c:v>
                </c:pt>
                <c:pt idx="76">
                  <c:v>62.818181818181813</c:v>
                </c:pt>
                <c:pt idx="77">
                  <c:v>62.818181818181813</c:v>
                </c:pt>
                <c:pt idx="78">
                  <c:v>63.818181818181813</c:v>
                </c:pt>
                <c:pt idx="79">
                  <c:v>64.818181818181813</c:v>
                </c:pt>
                <c:pt idx="80">
                  <c:v>65.818181818181813</c:v>
                </c:pt>
                <c:pt idx="81">
                  <c:v>65.909090909090907</c:v>
                </c:pt>
                <c:pt idx="82">
                  <c:v>65.909090909090907</c:v>
                </c:pt>
                <c:pt idx="83">
                  <c:v>66.909090909090907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75-4593-BDCF-09856FB7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72984"/>
        <c:axId val="1081570360"/>
      </c:scatterChart>
      <c:valAx>
        <c:axId val="1081572984"/>
        <c:scaling>
          <c:orientation val="maxMin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570360"/>
        <c:crosses val="autoZero"/>
        <c:crossBetween val="midCat"/>
        <c:majorUnit val="80"/>
      </c:valAx>
      <c:valAx>
        <c:axId val="1081570360"/>
        <c:scaling>
          <c:orientation val="minMax"/>
          <c:max val="12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572984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TFT xy calculation'!$DA$5</c:f>
              <c:strCache>
                <c:ptCount val="1"/>
                <c:pt idx="0">
                  <c:v>Y_SIN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TFT xy calculation'!$CL$6:$CL$89</c:f>
              <c:numCache>
                <c:formatCode>0.0</c:formatCode>
                <c:ptCount val="84"/>
                <c:pt idx="0">
                  <c:v>-132.05637544926768</c:v>
                </c:pt>
                <c:pt idx="1">
                  <c:v>-128.4217584783307</c:v>
                </c:pt>
                <c:pt idx="2">
                  <c:v>-124.81161740337562</c:v>
                </c:pt>
                <c:pt idx="3">
                  <c:v>-121.22668185309936</c:v>
                </c:pt>
                <c:pt idx="4">
                  <c:v>-117.66771939702315</c:v>
                </c:pt>
                <c:pt idx="5">
                  <c:v>-114.13553782606384</c:v>
                </c:pt>
                <c:pt idx="6">
                  <c:v>-110.63098750135788</c:v>
                </c:pt>
                <c:pt idx="7">
                  <c:v>-107.15496374217602</c:v>
                </c:pt>
                <c:pt idx="8">
                  <c:v>-103.70840921031277</c:v>
                </c:pt>
                <c:pt idx="9">
                  <c:v>-100.29231623020107</c:v>
                </c:pt>
                <c:pt idx="10">
                  <c:v>-96.907728959611291</c:v>
                </c:pt>
                <c:pt idx="11">
                  <c:v>-93.555745293018873</c:v>
                </c:pt>
                <c:pt idx="12">
                  <c:v>-90.237518335710831</c:v>
                </c:pt>
                <c:pt idx="13">
                  <c:v>-86.954257227559168</c:v>
                </c:pt>
                <c:pt idx="14">
                  <c:v>-83.707227015854784</c:v>
                </c:pt>
                <c:pt idx="15">
                  <c:v>-80.49774716946294</c:v>
                </c:pt>
                <c:pt idx="16">
                  <c:v>-77.327188181962981</c:v>
                </c:pt>
                <c:pt idx="17">
                  <c:v>-74.196965515747863</c:v>
                </c:pt>
                <c:pt idx="18">
                  <c:v>-71.10852987339122</c:v>
                </c:pt>
                <c:pt idx="19">
                  <c:v>-68.063352420526542</c:v>
                </c:pt>
                <c:pt idx="20">
                  <c:v>-65.06290308877837</c:v>
                </c:pt>
                <c:pt idx="21">
                  <c:v>-62.108619404867852</c:v>
                </c:pt>
                <c:pt idx="22">
                  <c:v>-59.201862346281459</c:v>
                </c:pt>
                <c:pt idx="23">
                  <c:v>-56.343854402535641</c:v>
                </c:pt>
                <c:pt idx="24">
                  <c:v>-53.53559315625057</c:v>
                </c:pt>
                <c:pt idx="25">
                  <c:v>-50.777731033280709</c:v>
                </c:pt>
                <c:pt idx="26">
                  <c:v>-48.070408002509637</c:v>
                </c:pt>
                <c:pt idx="27">
                  <c:v>-45.413018278646852</c:v>
                </c:pt>
                <c:pt idx="28">
                  <c:v>-42.803883393163034</c:v>
                </c:pt>
                <c:pt idx="29">
                  <c:v>-40.239790418447342</c:v>
                </c:pt>
                <c:pt idx="30">
                  <c:v>-37.715332126216097</c:v>
                </c:pt>
                <c:pt idx="31">
                  <c:v>-35.221948664410306</c:v>
                </c:pt>
                <c:pt idx="32">
                  <c:v>-32.746504307263024</c:v>
                </c:pt>
                <c:pt idx="33">
                  <c:v>-30.26910890916831</c:v>
                </c:pt>
                <c:pt idx="34">
                  <c:v>-27.759645865364106</c:v>
                </c:pt>
                <c:pt idx="35">
                  <c:v>-25.171934835254376</c:v>
                </c:pt>
                <c:pt idx="36">
                  <c:v>-22.433202285867257</c:v>
                </c:pt>
                <c:pt idx="37">
                  <c:v>-19.423230910203181</c:v>
                </c:pt>
                <c:pt idx="38">
                  <c:v>-15.927478339010511</c:v>
                </c:pt>
                <c:pt idx="39">
                  <c:v>-11.510367244684193</c:v>
                </c:pt>
                <c:pt idx="40">
                  <c:v>-5.0519237094769753</c:v>
                </c:pt>
                <c:pt idx="41">
                  <c:v>8.6006331964298131</c:v>
                </c:pt>
                <c:pt idx="42">
                  <c:v>-8.6006331964298131</c:v>
                </c:pt>
                <c:pt idx="43">
                  <c:v>5.0519237094769753</c:v>
                </c:pt>
                <c:pt idx="44">
                  <c:v>11.510367244684193</c:v>
                </c:pt>
                <c:pt idx="45">
                  <c:v>15.927478339010511</c:v>
                </c:pt>
                <c:pt idx="46">
                  <c:v>19.423230910203181</c:v>
                </c:pt>
                <c:pt idx="47">
                  <c:v>22.433202285867257</c:v>
                </c:pt>
                <c:pt idx="48">
                  <c:v>25.171934835254376</c:v>
                </c:pt>
                <c:pt idx="49">
                  <c:v>27.759645865364106</c:v>
                </c:pt>
                <c:pt idx="50">
                  <c:v>30.26910890916831</c:v>
                </c:pt>
                <c:pt idx="51">
                  <c:v>32.746504307263024</c:v>
                </c:pt>
                <c:pt idx="52">
                  <c:v>35.221948664410306</c:v>
                </c:pt>
                <c:pt idx="53">
                  <c:v>37.715332126216097</c:v>
                </c:pt>
                <c:pt idx="54">
                  <c:v>40.239790418447342</c:v>
                </c:pt>
                <c:pt idx="55">
                  <c:v>42.803883393163034</c:v>
                </c:pt>
                <c:pt idx="56">
                  <c:v>45.413018278646852</c:v>
                </c:pt>
                <c:pt idx="57">
                  <c:v>48.070408002509637</c:v>
                </c:pt>
                <c:pt idx="58">
                  <c:v>50.777731033280709</c:v>
                </c:pt>
                <c:pt idx="59">
                  <c:v>53.53559315625057</c:v>
                </c:pt>
                <c:pt idx="60">
                  <c:v>56.343854402535641</c:v>
                </c:pt>
                <c:pt idx="61">
                  <c:v>59.201862346281459</c:v>
                </c:pt>
                <c:pt idx="62">
                  <c:v>62.108619404867852</c:v>
                </c:pt>
                <c:pt idx="63">
                  <c:v>65.06290308877837</c:v>
                </c:pt>
                <c:pt idx="64">
                  <c:v>68.063352420526542</c:v>
                </c:pt>
                <c:pt idx="65">
                  <c:v>71.10852987339122</c:v>
                </c:pt>
                <c:pt idx="66">
                  <c:v>74.196965515747863</c:v>
                </c:pt>
                <c:pt idx="67">
                  <c:v>77.327188181962981</c:v>
                </c:pt>
                <c:pt idx="68">
                  <c:v>80.49774716946294</c:v>
                </c:pt>
                <c:pt idx="69">
                  <c:v>83.707227015854784</c:v>
                </c:pt>
                <c:pt idx="70">
                  <c:v>86.954257227559168</c:v>
                </c:pt>
                <c:pt idx="71">
                  <c:v>90.237518335710831</c:v>
                </c:pt>
                <c:pt idx="72">
                  <c:v>93.555745293018873</c:v>
                </c:pt>
                <c:pt idx="73">
                  <c:v>96.907728959611291</c:v>
                </c:pt>
                <c:pt idx="74">
                  <c:v>100.29231623020107</c:v>
                </c:pt>
                <c:pt idx="75">
                  <c:v>103.70840921031277</c:v>
                </c:pt>
                <c:pt idx="76">
                  <c:v>107.15496374217602</c:v>
                </c:pt>
                <c:pt idx="77">
                  <c:v>110.63098750135788</c:v>
                </c:pt>
                <c:pt idx="78">
                  <c:v>114.13553782606384</c:v>
                </c:pt>
                <c:pt idx="79">
                  <c:v>117.66771939702315</c:v>
                </c:pt>
                <c:pt idx="80">
                  <c:v>121.22668185309936</c:v>
                </c:pt>
                <c:pt idx="81">
                  <c:v>124.81161740337562</c:v>
                </c:pt>
                <c:pt idx="82">
                  <c:v>128.4217584783307</c:v>
                </c:pt>
                <c:pt idx="83">
                  <c:v>132.05637544926768</c:v>
                </c:pt>
              </c:numCache>
            </c:numRef>
          </c:xVal>
          <c:yVal>
            <c:numRef>
              <c:f>'by TFT xy calculation'!$CY$6:$CY$89</c:f>
              <c:numCache>
                <c:formatCode>0.0</c:formatCode>
                <c:ptCount val="84"/>
                <c:pt idx="0">
                  <c:v>33.226645722330268</c:v>
                </c:pt>
                <c:pt idx="1">
                  <c:v>35.814488876322933</c:v>
                </c:pt>
                <c:pt idx="2">
                  <c:v>38.371712231218396</c:v>
                </c:pt>
                <c:pt idx="3">
                  <c:v>40.89612947449811</c:v>
                </c:pt>
                <c:pt idx="4">
                  <c:v>43.385582341413617</c:v>
                </c:pt>
                <c:pt idx="5">
                  <c:v>45.837942460207046</c:v>
                </c:pt>
                <c:pt idx="6">
                  <c:v>48.251113171774605</c:v>
                </c:pt>
                <c:pt idx="7">
                  <c:v>50.623031322216953</c:v>
                </c:pt>
                <c:pt idx="8">
                  <c:v>52.951669026744476</c:v>
                </c:pt>
                <c:pt idx="9">
                  <c:v>55.235035403428647</c:v>
                </c:pt>
                <c:pt idx="10">
                  <c:v>57.471178275317861</c:v>
                </c:pt>
                <c:pt idx="11">
                  <c:v>59.658185839461943</c:v>
                </c:pt>
                <c:pt idx="12">
                  <c:v>61.794188301419105</c:v>
                </c:pt>
                <c:pt idx="13">
                  <c:v>63.877359473847086</c:v>
                </c:pt>
                <c:pt idx="14">
                  <c:v>65.905918337812253</c:v>
                </c:pt>
                <c:pt idx="15">
                  <c:v>67.878130565481939</c:v>
                </c:pt>
                <c:pt idx="16">
                  <c:v>69.792310002897736</c:v>
                </c:pt>
                <c:pt idx="17">
                  <c:v>71.646820111562278</c:v>
                </c:pt>
                <c:pt idx="18">
                  <c:v>73.440075367607022</c:v>
                </c:pt>
                <c:pt idx="19">
                  <c:v>75.170542617344978</c:v>
                </c:pt>
                <c:pt idx="20">
                  <c:v>76.836742388048904</c:v>
                </c:pt>
                <c:pt idx="21">
                  <c:v>78.437250152835034</c:v>
                </c:pt>
                <c:pt idx="22">
                  <c:v>79.970697548570158</c:v>
                </c:pt>
                <c:pt idx="23">
                  <c:v>81.435773545761549</c:v>
                </c:pt>
                <c:pt idx="24">
                  <c:v>82.831225569429023</c:v>
                </c:pt>
                <c:pt idx="25">
                  <c:v>84.155860570000826</c:v>
                </c:pt>
                <c:pt idx="26">
                  <c:v>85.408546043318296</c:v>
                </c:pt>
                <c:pt idx="27">
                  <c:v>86.588210998876477</c:v>
                </c:pt>
                <c:pt idx="28">
                  <c:v>87.693846875473653</c:v>
                </c:pt>
                <c:pt idx="29">
                  <c:v>88.724508403486283</c:v>
                </c:pt>
                <c:pt idx="30">
                  <c:v>89.679314413032728</c:v>
                </c:pt>
                <c:pt idx="31">
                  <c:v>90.557448587334306</c:v>
                </c:pt>
                <c:pt idx="32">
                  <c:v>91.358160160629993</c:v>
                </c:pt>
                <c:pt idx="33">
                  <c:v>92.080764560047768</c:v>
                </c:pt>
                <c:pt idx="34">
                  <c:v>92.724643990884147</c:v>
                </c:pt>
                <c:pt idx="35">
                  <c:v>93.289247964791116</c:v>
                </c:pt>
                <c:pt idx="36">
                  <c:v>93.774093770419412</c:v>
                </c:pt>
                <c:pt idx="37">
                  <c:v>94.178766886115113</c:v>
                </c:pt>
                <c:pt idx="38">
                  <c:v>94.502921334317449</c:v>
                </c:pt>
                <c:pt idx="39">
                  <c:v>94.746279977354163</c:v>
                </c:pt>
                <c:pt idx="40">
                  <c:v>94.908634754381936</c:v>
                </c:pt>
                <c:pt idx="41">
                  <c:v>94.989846859269193</c:v>
                </c:pt>
                <c:pt idx="42">
                  <c:v>94.989846859269193</c:v>
                </c:pt>
                <c:pt idx="43">
                  <c:v>94.908634754381936</c:v>
                </c:pt>
                <c:pt idx="44">
                  <c:v>94.746279977354163</c:v>
                </c:pt>
                <c:pt idx="45">
                  <c:v>94.502921334317449</c:v>
                </c:pt>
                <c:pt idx="46">
                  <c:v>94.178766886115113</c:v>
                </c:pt>
                <c:pt idx="47">
                  <c:v>93.774093770419398</c:v>
                </c:pt>
                <c:pt idx="48">
                  <c:v>93.289247964791116</c:v>
                </c:pt>
                <c:pt idx="49">
                  <c:v>92.724643990884147</c:v>
                </c:pt>
                <c:pt idx="50">
                  <c:v>92.080764560047768</c:v>
                </c:pt>
                <c:pt idx="51">
                  <c:v>91.358160160629993</c:v>
                </c:pt>
                <c:pt idx="52">
                  <c:v>90.557448587334306</c:v>
                </c:pt>
                <c:pt idx="53">
                  <c:v>89.679314413032728</c:v>
                </c:pt>
                <c:pt idx="54">
                  <c:v>88.724508403486283</c:v>
                </c:pt>
                <c:pt idx="55">
                  <c:v>87.693846875473639</c:v>
                </c:pt>
                <c:pt idx="56">
                  <c:v>86.588210998876477</c:v>
                </c:pt>
                <c:pt idx="57">
                  <c:v>85.40854604331831</c:v>
                </c:pt>
                <c:pt idx="58">
                  <c:v>84.155860570000826</c:v>
                </c:pt>
                <c:pt idx="59">
                  <c:v>82.831225569429009</c:v>
                </c:pt>
                <c:pt idx="60">
                  <c:v>81.435773545761549</c:v>
                </c:pt>
                <c:pt idx="61">
                  <c:v>79.970697548570158</c:v>
                </c:pt>
                <c:pt idx="62">
                  <c:v>78.43725015283502</c:v>
                </c:pt>
                <c:pt idx="63">
                  <c:v>76.836742388048933</c:v>
                </c:pt>
                <c:pt idx="64">
                  <c:v>75.170542617344978</c:v>
                </c:pt>
                <c:pt idx="65">
                  <c:v>73.440075367607008</c:v>
                </c:pt>
                <c:pt idx="66">
                  <c:v>71.646820111562263</c:v>
                </c:pt>
                <c:pt idx="67">
                  <c:v>69.792310002897736</c:v>
                </c:pt>
                <c:pt idx="68">
                  <c:v>67.878130565481953</c:v>
                </c:pt>
                <c:pt idx="69">
                  <c:v>65.905918337812238</c:v>
                </c:pt>
                <c:pt idx="70">
                  <c:v>63.877359473847079</c:v>
                </c:pt>
                <c:pt idx="71">
                  <c:v>61.794188301419133</c:v>
                </c:pt>
                <c:pt idx="72">
                  <c:v>59.658185839461943</c:v>
                </c:pt>
                <c:pt idx="73">
                  <c:v>57.471178275317847</c:v>
                </c:pt>
                <c:pt idx="74">
                  <c:v>55.235035403428675</c:v>
                </c:pt>
                <c:pt idx="75">
                  <c:v>52.951669026744469</c:v>
                </c:pt>
                <c:pt idx="76">
                  <c:v>50.623031322216946</c:v>
                </c:pt>
                <c:pt idx="77">
                  <c:v>48.251113171774598</c:v>
                </c:pt>
                <c:pt idx="78">
                  <c:v>45.837942460207074</c:v>
                </c:pt>
                <c:pt idx="79">
                  <c:v>43.38558234141361</c:v>
                </c:pt>
                <c:pt idx="80">
                  <c:v>40.896129474498103</c:v>
                </c:pt>
                <c:pt idx="81">
                  <c:v>38.371712231218389</c:v>
                </c:pt>
                <c:pt idx="82">
                  <c:v>35.814488876322955</c:v>
                </c:pt>
                <c:pt idx="83">
                  <c:v>33.226645722330261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A-4403-BD6E-87E13E41154A}"/>
            </c:ext>
          </c:extLst>
        </c:ser>
        <c:ser>
          <c:idx val="2"/>
          <c:order val="1"/>
          <c:tx>
            <c:strRef>
              <c:f>'by TFT xy calculation'!$CZ$5</c:f>
              <c:strCache>
                <c:ptCount val="1"/>
                <c:pt idx="0">
                  <c:v>y_csc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TFT xy calculation'!$CT$6:$CT$89</c:f>
              <c:numCache>
                <c:formatCode>0.0</c:formatCode>
                <c:ptCount val="84"/>
                <c:pt idx="0">
                  <c:v>-153.44817913637743</c:v>
                </c:pt>
                <c:pt idx="1">
                  <c:v>-151.70770273962464</c:v>
                </c:pt>
                <c:pt idx="2">
                  <c:v>-149.83752298746637</c:v>
                </c:pt>
                <c:pt idx="3">
                  <c:v>-147.83923880062125</c:v>
                </c:pt>
                <c:pt idx="4">
                  <c:v>-145.714558623416</c:v>
                </c:pt>
                <c:pt idx="5">
                  <c:v>-143.46529896314186</c:v>
                </c:pt>
                <c:pt idx="6">
                  <c:v>-141.09338283702101</c:v>
                </c:pt>
                <c:pt idx="7">
                  <c:v>-138.60083812811243</c:v>
                </c:pt>
                <c:pt idx="8">
                  <c:v>-135.98979585156172</c:v>
                </c:pt>
                <c:pt idx="9">
                  <c:v>-133.26248833267778</c:v>
                </c:pt>
                <c:pt idx="10">
                  <c:v>-130.42124729839347</c:v>
                </c:pt>
                <c:pt idx="11">
                  <c:v>-127.46850188374302</c:v>
                </c:pt>
                <c:pt idx="12">
                  <c:v>-124.4067765550588</c:v>
                </c:pt>
                <c:pt idx="13">
                  <c:v>-121.23868895166487</c:v>
                </c:pt>
                <c:pt idx="14">
                  <c:v>-117.96694764791158</c:v>
                </c:pt>
                <c:pt idx="15">
                  <c:v>-114.59434983746443</c:v>
                </c:pt>
                <c:pt idx="16">
                  <c:v>-111.12377894182771</c:v>
                </c:pt>
                <c:pt idx="17">
                  <c:v>-107.55820214514699</c:v>
                </c:pt>
                <c:pt idx="18">
                  <c:v>-103.90066785739849</c:v>
                </c:pt>
                <c:pt idx="19">
                  <c:v>-100.15430310813346</c:v>
                </c:pt>
                <c:pt idx="20">
                  <c:v>-96.32231087300697</c:v>
                </c:pt>
                <c:pt idx="21">
                  <c:v>-92.407967335375503</c:v>
                </c:pt>
                <c:pt idx="22">
                  <c:v>-88.414619085305986</c:v>
                </c:pt>
                <c:pt idx="23">
                  <c:v>-84.345680258389223</c:v>
                </c:pt>
                <c:pt idx="24">
                  <c:v>-80.204629616805704</c:v>
                </c:pt>
                <c:pt idx="25">
                  <c:v>-75.995007575138501</c:v>
                </c:pt>
                <c:pt idx="26">
                  <c:v>-71.72041317347535</c:v>
                </c:pt>
                <c:pt idx="27">
                  <c:v>-67.384501000389378</c:v>
                </c:pt>
                <c:pt idx="28">
                  <c:v>-62.990978068428028</c:v>
                </c:pt>
                <c:pt idx="29">
                  <c:v>-58.543600644781691</c:v>
                </c:pt>
                <c:pt idx="30">
                  <c:v>-54.046171039841852</c:v>
                </c:pt>
                <c:pt idx="31">
                  <c:v>-49.502534356394484</c:v>
                </c:pt>
                <c:pt idx="32">
                  <c:v>-44.916575202227762</c:v>
                </c:pt>
                <c:pt idx="33">
                  <c:v>-40.292214368964743</c:v>
                </c:pt>
                <c:pt idx="34">
                  <c:v>-35.633405479960359</c:v>
                </c:pt>
                <c:pt idx="35">
                  <c:v>-30.94413161012892</c:v>
                </c:pt>
                <c:pt idx="36">
                  <c:v>-26.228401880591864</c:v>
                </c:pt>
                <c:pt idx="37">
                  <c:v>-21.490248031056975</c:v>
                </c:pt>
                <c:pt idx="38">
                  <c:v>-16.733720972859686</c:v>
                </c:pt>
                <c:pt idx="39">
                  <c:v>-11.962887325613867</c:v>
                </c:pt>
                <c:pt idx="40">
                  <c:v>-7.1818259404321685</c:v>
                </c:pt>
                <c:pt idx="41">
                  <c:v>-2.3946244126895824</c:v>
                </c:pt>
                <c:pt idx="42">
                  <c:v>2.3946244126895659</c:v>
                </c:pt>
                <c:pt idx="43">
                  <c:v>7.1818259404321889</c:v>
                </c:pt>
                <c:pt idx="44">
                  <c:v>11.962887325613847</c:v>
                </c:pt>
                <c:pt idx="45">
                  <c:v>16.733720972859707</c:v>
                </c:pt>
                <c:pt idx="46">
                  <c:v>21.490248031056957</c:v>
                </c:pt>
                <c:pt idx="47">
                  <c:v>26.228401880591885</c:v>
                </c:pt>
                <c:pt idx="48">
                  <c:v>30.944131610128903</c:v>
                </c:pt>
                <c:pt idx="49">
                  <c:v>35.633405479960338</c:v>
                </c:pt>
                <c:pt idx="50">
                  <c:v>40.292214368964729</c:v>
                </c:pt>
                <c:pt idx="51">
                  <c:v>44.916575202227783</c:v>
                </c:pt>
                <c:pt idx="52">
                  <c:v>49.502534356394463</c:v>
                </c:pt>
                <c:pt idx="53">
                  <c:v>54.046171039841845</c:v>
                </c:pt>
                <c:pt idx="54">
                  <c:v>58.543600644781712</c:v>
                </c:pt>
                <c:pt idx="55">
                  <c:v>62.990978068428049</c:v>
                </c:pt>
                <c:pt idx="56">
                  <c:v>67.384501000389392</c:v>
                </c:pt>
                <c:pt idx="57">
                  <c:v>71.720413173475336</c:v>
                </c:pt>
                <c:pt idx="58">
                  <c:v>75.995007575138516</c:v>
                </c:pt>
                <c:pt idx="59">
                  <c:v>80.204629616805732</c:v>
                </c:pt>
                <c:pt idx="60">
                  <c:v>84.345680258389208</c:v>
                </c:pt>
                <c:pt idx="61">
                  <c:v>88.414619085305972</c:v>
                </c:pt>
                <c:pt idx="62">
                  <c:v>92.407967335375531</c:v>
                </c:pt>
                <c:pt idx="63">
                  <c:v>96.322310873006927</c:v>
                </c:pt>
                <c:pt idx="64">
                  <c:v>100.15430310813346</c:v>
                </c:pt>
                <c:pt idx="65">
                  <c:v>103.9006678573985</c:v>
                </c:pt>
                <c:pt idx="66">
                  <c:v>107.55820214514701</c:v>
                </c:pt>
                <c:pt idx="67">
                  <c:v>111.12377894182769</c:v>
                </c:pt>
                <c:pt idx="68">
                  <c:v>114.59434983746442</c:v>
                </c:pt>
                <c:pt idx="69">
                  <c:v>117.9669476479116</c:v>
                </c:pt>
                <c:pt idx="70">
                  <c:v>121.23868895166488</c:v>
                </c:pt>
                <c:pt idx="71">
                  <c:v>124.40677655505877</c:v>
                </c:pt>
                <c:pt idx="72">
                  <c:v>127.46850188374303</c:v>
                </c:pt>
                <c:pt idx="73">
                  <c:v>130.42124729839347</c:v>
                </c:pt>
                <c:pt idx="74">
                  <c:v>133.26248833267772</c:v>
                </c:pt>
                <c:pt idx="75">
                  <c:v>135.98979585156172</c:v>
                </c:pt>
                <c:pt idx="76">
                  <c:v>138.60083812811243</c:v>
                </c:pt>
                <c:pt idx="77">
                  <c:v>141.09338283702101</c:v>
                </c:pt>
                <c:pt idx="78">
                  <c:v>143.46529896314186</c:v>
                </c:pt>
                <c:pt idx="79">
                  <c:v>145.71455862341602</c:v>
                </c:pt>
                <c:pt idx="80">
                  <c:v>147.83923880062125</c:v>
                </c:pt>
                <c:pt idx="81">
                  <c:v>149.83752298746637</c:v>
                </c:pt>
                <c:pt idx="82">
                  <c:v>151.70770273962461</c:v>
                </c:pt>
                <c:pt idx="83">
                  <c:v>153.44817913637743</c:v>
                </c:pt>
              </c:numCache>
            </c:numRef>
          </c:xVal>
          <c:yVal>
            <c:numRef>
              <c:f>'by TFT xy calculation'!$CZ$6:$CZ$89</c:f>
              <c:numCache>
                <c:formatCode>0.0</c:formatCode>
                <c:ptCount val="84"/>
                <c:pt idx="0">
                  <c:v>-43.226645722330268</c:v>
                </c:pt>
                <c:pt idx="1">
                  <c:v>-45.814488876322933</c:v>
                </c:pt>
                <c:pt idx="2">
                  <c:v>-48.371712231218396</c:v>
                </c:pt>
                <c:pt idx="3">
                  <c:v>-50.89612947449811</c:v>
                </c:pt>
                <c:pt idx="4">
                  <c:v>-53.385582341413617</c:v>
                </c:pt>
                <c:pt idx="5">
                  <c:v>-55.837942460207046</c:v>
                </c:pt>
                <c:pt idx="6">
                  <c:v>-58.251113171774605</c:v>
                </c:pt>
                <c:pt idx="7">
                  <c:v>-60.623031322216953</c:v>
                </c:pt>
                <c:pt idx="8">
                  <c:v>-62.951669026744476</c:v>
                </c:pt>
                <c:pt idx="9">
                  <c:v>-65.23503540342864</c:v>
                </c:pt>
                <c:pt idx="10">
                  <c:v>-67.471178275317868</c:v>
                </c:pt>
                <c:pt idx="11">
                  <c:v>-69.658185839461936</c:v>
                </c:pt>
                <c:pt idx="12">
                  <c:v>-71.794188301419098</c:v>
                </c:pt>
                <c:pt idx="13">
                  <c:v>-73.877359473847093</c:v>
                </c:pt>
                <c:pt idx="14">
                  <c:v>-75.905918337812253</c:v>
                </c:pt>
                <c:pt idx="15">
                  <c:v>-77.878130565481939</c:v>
                </c:pt>
                <c:pt idx="16">
                  <c:v>-79.792310002897736</c:v>
                </c:pt>
                <c:pt idx="17">
                  <c:v>-81.646820111562278</c:v>
                </c:pt>
                <c:pt idx="18">
                  <c:v>-83.440075367607022</c:v>
                </c:pt>
                <c:pt idx="19">
                  <c:v>-85.170542617344978</c:v>
                </c:pt>
                <c:pt idx="20">
                  <c:v>-86.836742388048904</c:v>
                </c:pt>
                <c:pt idx="21">
                  <c:v>-88.437250152835034</c:v>
                </c:pt>
                <c:pt idx="22">
                  <c:v>-89.970697548570158</c:v>
                </c:pt>
                <c:pt idx="23">
                  <c:v>-91.435773545761549</c:v>
                </c:pt>
                <c:pt idx="24">
                  <c:v>-92.831225569429023</c:v>
                </c:pt>
                <c:pt idx="25">
                  <c:v>-94.155860570000826</c:v>
                </c:pt>
                <c:pt idx="26">
                  <c:v>-95.408546043318296</c:v>
                </c:pt>
                <c:pt idx="27">
                  <c:v>-96.588210998876477</c:v>
                </c:pt>
                <c:pt idx="28">
                  <c:v>-97.693846875473653</c:v>
                </c:pt>
                <c:pt idx="29">
                  <c:v>-98.724508403486283</c:v>
                </c:pt>
                <c:pt idx="30">
                  <c:v>-99.679314413032728</c:v>
                </c:pt>
                <c:pt idx="31">
                  <c:v>-100.55744858733431</c:v>
                </c:pt>
                <c:pt idx="32">
                  <c:v>-101.35816016062999</c:v>
                </c:pt>
                <c:pt idx="33">
                  <c:v>-102.08076456004777</c:v>
                </c:pt>
                <c:pt idx="34">
                  <c:v>-102.72464399088415</c:v>
                </c:pt>
                <c:pt idx="35">
                  <c:v>-103.28924796479112</c:v>
                </c:pt>
                <c:pt idx="36">
                  <c:v>-103.77409377041941</c:v>
                </c:pt>
                <c:pt idx="37">
                  <c:v>-104.17876688611511</c:v>
                </c:pt>
                <c:pt idx="38">
                  <c:v>-104.50292133431745</c:v>
                </c:pt>
                <c:pt idx="39">
                  <c:v>-104.74627997735416</c:v>
                </c:pt>
                <c:pt idx="40">
                  <c:v>-104.90863475438194</c:v>
                </c:pt>
                <c:pt idx="41">
                  <c:v>-104.98984685926919</c:v>
                </c:pt>
                <c:pt idx="42">
                  <c:v>-104.98984685926919</c:v>
                </c:pt>
                <c:pt idx="43">
                  <c:v>-104.90863475438194</c:v>
                </c:pt>
                <c:pt idx="44">
                  <c:v>-104.74627997735416</c:v>
                </c:pt>
                <c:pt idx="45">
                  <c:v>-104.50292133431745</c:v>
                </c:pt>
                <c:pt idx="46">
                  <c:v>-104.17876688611511</c:v>
                </c:pt>
                <c:pt idx="47">
                  <c:v>-103.7740937704194</c:v>
                </c:pt>
                <c:pt idx="48">
                  <c:v>-103.28924796479112</c:v>
                </c:pt>
                <c:pt idx="49">
                  <c:v>-102.72464399088415</c:v>
                </c:pt>
                <c:pt idx="50">
                  <c:v>-102.08076456004777</c:v>
                </c:pt>
                <c:pt idx="51">
                  <c:v>-101.35816016062999</c:v>
                </c:pt>
                <c:pt idx="52">
                  <c:v>-100.55744858733431</c:v>
                </c:pt>
                <c:pt idx="53">
                  <c:v>-99.679314413032728</c:v>
                </c:pt>
                <c:pt idx="54">
                  <c:v>-98.724508403486283</c:v>
                </c:pt>
                <c:pt idx="55">
                  <c:v>-97.693846875473639</c:v>
                </c:pt>
                <c:pt idx="56">
                  <c:v>-96.588210998876477</c:v>
                </c:pt>
                <c:pt idx="57">
                  <c:v>-95.40854604331831</c:v>
                </c:pt>
                <c:pt idx="58">
                  <c:v>-94.155860570000826</c:v>
                </c:pt>
                <c:pt idx="59">
                  <c:v>-92.831225569429009</c:v>
                </c:pt>
                <c:pt idx="60">
                  <c:v>-91.435773545761549</c:v>
                </c:pt>
                <c:pt idx="61">
                  <c:v>-89.970697548570158</c:v>
                </c:pt>
                <c:pt idx="62">
                  <c:v>-88.43725015283502</c:v>
                </c:pt>
                <c:pt idx="63">
                  <c:v>-86.836742388048933</c:v>
                </c:pt>
                <c:pt idx="64">
                  <c:v>-85.170542617344978</c:v>
                </c:pt>
                <c:pt idx="65">
                  <c:v>-83.440075367607008</c:v>
                </c:pt>
                <c:pt idx="66">
                  <c:v>-81.646820111562263</c:v>
                </c:pt>
                <c:pt idx="67">
                  <c:v>-79.792310002897736</c:v>
                </c:pt>
                <c:pt idx="68">
                  <c:v>-77.878130565481953</c:v>
                </c:pt>
                <c:pt idx="69">
                  <c:v>-75.905918337812238</c:v>
                </c:pt>
                <c:pt idx="70">
                  <c:v>-73.877359473847079</c:v>
                </c:pt>
                <c:pt idx="71">
                  <c:v>-71.794188301419126</c:v>
                </c:pt>
                <c:pt idx="72">
                  <c:v>-69.658185839461936</c:v>
                </c:pt>
                <c:pt idx="73">
                  <c:v>-67.47117827531784</c:v>
                </c:pt>
                <c:pt idx="74">
                  <c:v>-65.235035403428668</c:v>
                </c:pt>
                <c:pt idx="75">
                  <c:v>-62.951669026744469</c:v>
                </c:pt>
                <c:pt idx="76">
                  <c:v>-60.623031322216946</c:v>
                </c:pt>
                <c:pt idx="77">
                  <c:v>-58.251113171774598</c:v>
                </c:pt>
                <c:pt idx="78">
                  <c:v>-55.837942460207074</c:v>
                </c:pt>
                <c:pt idx="79">
                  <c:v>-53.38558234141361</c:v>
                </c:pt>
                <c:pt idx="80">
                  <c:v>-50.896129474498103</c:v>
                </c:pt>
                <c:pt idx="81">
                  <c:v>-48.371712231218389</c:v>
                </c:pt>
                <c:pt idx="82">
                  <c:v>-45.814488876322955</c:v>
                </c:pt>
                <c:pt idx="83">
                  <c:v>-43.226645722330261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A-4403-BD6E-87E13E41154A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'by TFT xy calculation'!$CU$6:$CU$89</c:f>
              <c:numCache>
                <c:formatCode>0.00</c:formatCode>
                <c:ptCount val="84"/>
                <c:pt idx="0">
                  <c:v>-153.44817913637743</c:v>
                </c:pt>
                <c:pt idx="1">
                  <c:v>-152.98096435496049</c:v>
                </c:pt>
                <c:pt idx="2">
                  <c:v>-152.48255694222269</c:v>
                </c:pt>
                <c:pt idx="3">
                  <c:v>-151.95023336500711</c:v>
                </c:pt>
                <c:pt idx="4">
                  <c:v>-151.38098079546404</c:v>
                </c:pt>
                <c:pt idx="5">
                  <c:v>-150.77146168743329</c:v>
                </c:pt>
                <c:pt idx="6">
                  <c:v>-150.1179736050735</c:v>
                </c:pt>
                <c:pt idx="7">
                  <c:v>-149.41640365497261</c:v>
                </c:pt>
                <c:pt idx="8">
                  <c:v>-148.66217679622156</c:v>
                </c:pt>
                <c:pt idx="9">
                  <c:v>-147.85019722423749</c:v>
                </c:pt>
                <c:pt idx="10">
                  <c:v>-146.97478194743758</c:v>
                </c:pt>
                <c:pt idx="11">
                  <c:v>-146.02958560752063</c:v>
                </c:pt>
                <c:pt idx="12">
                  <c:v>-145.00751554382563</c:v>
                </c:pt>
                <c:pt idx="13">
                  <c:v>-143.90063608455355</c:v>
                </c:pt>
                <c:pt idx="14">
                  <c:v>-142.70006108389856</c:v>
                </c:pt>
                <c:pt idx="15">
                  <c:v>-141.39583384507517</c:v>
                </c:pt>
                <c:pt idx="16">
                  <c:v>-139.9767938184838</c:v>
                </c:pt>
                <c:pt idx="17">
                  <c:v>-138.43042990276021</c:v>
                </c:pt>
                <c:pt idx="18">
                  <c:v>-136.74272088801865</c:v>
                </c:pt>
                <c:pt idx="19">
                  <c:v>-134.89796467834287</c:v>
                </c:pt>
                <c:pt idx="20">
                  <c:v>-132.87859956394928</c:v>
                </c:pt>
                <c:pt idx="21">
                  <c:v>-130.66502317443167</c:v>
                </c:pt>
                <c:pt idx="22">
                  <c:v>-128.23541807064703</c:v>
                </c:pt>
                <c:pt idx="23">
                  <c:v>-125.56559750243964</c:v>
                </c:pt>
                <c:pt idx="24">
                  <c:v>-122.62889097107831</c:v>
                </c:pt>
                <c:pt idx="25">
                  <c:v>-119.39609715911152</c:v>
                </c:pt>
                <c:pt idx="26">
                  <c:v>-115.83554167272001</c:v>
                </c:pt>
                <c:pt idx="27">
                  <c:v>-111.9132887395704</c:v>
                </c:pt>
                <c:pt idx="28">
                  <c:v>-107.59356882398494</c:v>
                </c:pt>
                <c:pt idx="29">
                  <c:v>-102.83949643932216</c:v>
                </c:pt>
                <c:pt idx="30">
                  <c:v>-97.614161235243444</c:v>
                </c:pt>
                <c:pt idx="31">
                  <c:v>-91.882175826399745</c:v>
                </c:pt>
                <c:pt idx="32">
                  <c:v>-85.611748815853304</c:v>
                </c:pt>
                <c:pt idx="33">
                  <c:v>-78.777312389230943</c:v>
                </c:pt>
                <c:pt idx="34">
                  <c:v>-71.362662119608672</c:v>
                </c:pt>
                <c:pt idx="35">
                  <c:v>-63.364457373458748</c:v>
                </c:pt>
                <c:pt idx="36">
                  <c:v>-54.795788566706477</c:v>
                </c:pt>
                <c:pt idx="37">
                  <c:v>-45.689363160295983</c:v>
                </c:pt>
                <c:pt idx="38">
                  <c:v>-36.099736438160946</c:v>
                </c:pt>
                <c:pt idx="39">
                  <c:v>-26.103972652635928</c:v>
                </c:pt>
                <c:pt idx="40">
                  <c:v>-15.80022349594452</c:v>
                </c:pt>
                <c:pt idx="41">
                  <c:v>-5.3039817653832735</c:v>
                </c:pt>
                <c:pt idx="42">
                  <c:v>3.2710602022111144</c:v>
                </c:pt>
                <c:pt idx="43">
                  <c:v>13.774910187015852</c:v>
                </c:pt>
                <c:pt idx="44">
                  <c:v>24.094373286561002</c:v>
                </c:pt>
                <c:pt idx="45">
                  <c:v>34.113380614309314</c:v>
                </c:pt>
                <c:pt idx="46">
                  <c:v>43.732981416580252</c:v>
                </c:pt>
                <c:pt idx="47">
                  <c:v>52.875159530329604</c:v>
                </c:pt>
                <c:pt idx="48">
                  <c:v>61.484329047940534</c:v>
                </c:pt>
                <c:pt idx="49">
                  <c:v>69.526741510883042</c:v>
                </c:pt>
                <c:pt idx="50">
                  <c:v>76.988310924745022</c:v>
                </c:pt>
                <c:pt idx="51">
                  <c:v>83.871467850465208</c:v>
                </c:pt>
                <c:pt idx="52">
                  <c:v>90.191616485097597</c:v>
                </c:pt>
                <c:pt idx="53">
                  <c:v>95.973644914301389</c:v>
                </c:pt>
                <c:pt idx="54">
                  <c:v>101.24878539953548</c:v>
                </c:pt>
                <c:pt idx="55">
                  <c:v>106.05197960126392</c:v>
                </c:pt>
                <c:pt idx="56">
                  <c:v>110.4197940256536</c:v>
                </c:pt>
                <c:pt idx="57">
                  <c:v>114.38885862977962</c:v>
                </c:pt>
                <c:pt idx="58">
                  <c:v>117.99476178240756</c:v>
                </c:pt>
                <c:pt idx="59">
                  <c:v>121.27131917839986</c:v>
                </c:pt>
                <c:pt idx="60">
                  <c:v>124.25013423198995</c:v>
                </c:pt>
                <c:pt idx="61">
                  <c:v>126.96037593971725</c:v>
                </c:pt>
                <c:pt idx="62">
                  <c:v>129.42871230190494</c:v>
                </c:pt>
                <c:pt idx="63">
                  <c:v>131.67935007755821</c:v>
                </c:pt>
                <c:pt idx="64">
                  <c:v>133.73414327506958</c:v>
                </c:pt>
                <c:pt idx="65">
                  <c:v>135.61274263471589</c:v>
                </c:pt>
                <c:pt idx="66">
                  <c:v>137.3327662798016</c:v>
                </c:pt>
                <c:pt idx="67">
                  <c:v>138.90997783667498</c:v>
                </c:pt>
                <c:pt idx="68">
                  <c:v>140.35846291235387</c:v>
                </c:pt>
                <c:pt idx="69">
                  <c:v>141.69079816603312</c:v>
                </c:pt>
                <c:pt idx="70">
                  <c:v>142.9182095928673</c:v>
                </c:pt>
                <c:pt idx="71">
                  <c:v>144.0507182912331</c:v>
                </c:pt>
                <c:pt idx="72">
                  <c:v>145.09727309950472</c:v>
                </c:pt>
                <c:pt idx="73">
                  <c:v>146.06587021450775</c:v>
                </c:pt>
                <c:pt idx="74">
                  <c:v>146.96366035448079</c:v>
                </c:pt>
                <c:pt idx="75">
                  <c:v>147.79704428860975</c:v>
                </c:pt>
                <c:pt idx="76">
                  <c:v>148.57175768424281</c:v>
                </c:pt>
                <c:pt idx="77">
                  <c:v>149.29294626566283</c:v>
                </c:pt>
                <c:pt idx="78">
                  <c:v>149.96523226580314</c:v>
                </c:pt>
                <c:pt idx="79">
                  <c:v>150.59277310612154</c:v>
                </c:pt>
                <c:pt idx="80">
                  <c:v>151.17931317474986</c:v>
                </c:pt>
                <c:pt idx="81">
                  <c:v>151.72822949890062</c:v>
                </c:pt>
                <c:pt idx="82">
                  <c:v>152.24257203081046</c:v>
                </c:pt>
                <c:pt idx="83">
                  <c:v>152.72509919130195</c:v>
                </c:pt>
              </c:numCache>
            </c:numRef>
          </c:xVal>
          <c:yVal>
            <c:numRef>
              <c:f>'by TFT xy calculation'!$DA$6:$DA$89</c:f>
              <c:numCache>
                <c:formatCode>0.0</c:formatCode>
                <c:ptCount val="84"/>
                <c:pt idx="0">
                  <c:v>-52.226645722330268</c:v>
                </c:pt>
                <c:pt idx="1">
                  <c:v>-52.943655916044882</c:v>
                </c:pt>
                <c:pt idx="2">
                  <c:v>-53.689870139003339</c:v>
                </c:pt>
                <c:pt idx="3">
                  <c:v>-54.466927998060527</c:v>
                </c:pt>
                <c:pt idx="4">
                  <c:v>-55.276574631639171</c:v>
                </c:pt>
                <c:pt idx="5">
                  <c:v>-56.120666440536333</c:v>
                </c:pt>
                <c:pt idx="6">
                  <c:v>-57.001176584911839</c:v>
                </c:pt>
                <c:pt idx="7">
                  <c:v>-57.920200030949587</c:v>
                </c:pt>
                <c:pt idx="8">
                  <c:v>-58.879957858381658</c:v>
                </c:pt>
                <c:pt idx="9">
                  <c:v>-59.882800447201156</c:v>
                </c:pt>
                <c:pt idx="10">
                  <c:v>-60.931209043070403</c:v>
                </c:pt>
                <c:pt idx="11">
                  <c:v>-62.027795049506167</c:v>
                </c:pt>
                <c:pt idx="12">
                  <c:v>-63.175296202804709</c:v>
                </c:pt>
                <c:pt idx="13">
                  <c:v>-64.376568543166002</c:v>
                </c:pt>
                <c:pt idx="14">
                  <c:v>-65.634572791241553</c:v>
                </c:pt>
                <c:pt idx="15">
                  <c:v>-66.952353360502372</c:v>
                </c:pt>
                <c:pt idx="16">
                  <c:v>-68.333007768520858</c:v>
                </c:pt>
                <c:pt idx="17">
                  <c:v>-69.779643640750436</c:v>
                </c:pt>
                <c:pt idx="18">
                  <c:v>-71.295319817218598</c:v>
                </c:pt>
                <c:pt idx="19">
                  <c:v>-72.882967270423066</c:v>
                </c:pt>
                <c:pt idx="20">
                  <c:v>-74.545284628791904</c:v>
                </c:pt>
                <c:pt idx="21">
                  <c:v>-76.284602103993109</c:v>
                </c:pt>
                <c:pt idx="22">
                  <c:v>-78.102706609559604</c:v>
                </c:pt>
                <c:pt idx="23">
                  <c:v>-80.000619960004769</c:v>
                </c:pt>
                <c:pt idx="24">
                  <c:v>-81.978321471535125</c:v>
                </c:pt>
                <c:pt idx="25">
                  <c:v>-84.034406394915791</c:v>
                </c:pt>
                <c:pt idx="26">
                  <c:v>-86.16567292005918</c:v>
                </c:pt>
                <c:pt idx="27">
                  <c:v>-88.366633739105637</c:v>
                </c:pt>
                <c:pt idx="28">
                  <c:v>-90.628954313269688</c:v>
                </c:pt>
                <c:pt idx="29">
                  <c:v>-92.940830221310577</c:v>
                </c:pt>
                <c:pt idx="30">
                  <c:v>-95.286331456301809</c:v>
                </c:pt>
                <c:pt idx="31">
                  <c:v>-97.644763102718841</c:v>
                </c:pt>
                <c:pt idx="32">
                  <c:v>-99.990119246252092</c:v>
                </c:pt>
                <c:pt idx="33">
                  <c:v>-102.29073797090653</c:v>
                </c:pt>
                <c:pt idx="34">
                  <c:v>-104.50929435523453</c:v>
                </c:pt>
                <c:pt idx="35">
                  <c:v>-106.60328578455525</c:v>
                </c:pt>
                <c:pt idx="36">
                  <c:v>-108.52615601722596</c:v>
                </c:pt>
                <c:pt idx="37">
                  <c:v>-110.22915639434477</c:v>
                </c:pt>
                <c:pt idx="38">
                  <c:v>-111.66394421449836</c:v>
                </c:pt>
                <c:pt idx="39">
                  <c:v>-112.78577285810917</c:v>
                </c:pt>
                <c:pt idx="40">
                  <c:v>-113.55696023121548</c:v>
                </c:pt>
                <c:pt idx="41">
                  <c:v>-113.95017809529526</c:v>
                </c:pt>
                <c:pt idx="42">
                  <c:v>-113.9810537715688</c:v>
                </c:pt>
                <c:pt idx="43">
                  <c:v>-113.66344976873522</c:v>
                </c:pt>
                <c:pt idx="44">
                  <c:v>-112.96651924798603</c:v>
                </c:pt>
                <c:pt idx="45">
                  <c:v>-111.91675667657843</c:v>
                </c:pt>
                <c:pt idx="46">
                  <c:v>-110.55113445266909</c:v>
                </c:pt>
                <c:pt idx="47">
                  <c:v>-108.91384080641664</c:v>
                </c:pt>
                <c:pt idx="48">
                  <c:v>-107.05282185997713</c:v>
                </c:pt>
                <c:pt idx="49">
                  <c:v>-105.01658698812251</c:v>
                </c:pt>
                <c:pt idx="50">
                  <c:v>-102.85159457990761</c:v>
                </c:pt>
                <c:pt idx="51">
                  <c:v>-100.60036803003194</c:v>
                </c:pt>
                <c:pt idx="52">
                  <c:v>-98.300346071356003</c:v>
                </c:pt>
                <c:pt idx="53">
                  <c:v>-95.98337229362528</c:v>
                </c:pt>
                <c:pt idx="54">
                  <c:v>-93.675679536928016</c:v>
                </c:pt>
                <c:pt idx="55">
                  <c:v>-91.398215946668898</c:v>
                </c:pt>
                <c:pt idx="56">
                  <c:v>-89.167176093801601</c:v>
                </c:pt>
                <c:pt idx="57">
                  <c:v>-86.994629102532699</c:v>
                </c:pt>
                <c:pt idx="58">
                  <c:v>-84.889166446081987</c:v>
                </c:pt>
                <c:pt idx="59">
                  <c:v>-82.856519381245619</c:v>
                </c:pt>
                <c:pt idx="60">
                  <c:v>-80.900117558992136</c:v>
                </c:pt>
                <c:pt idx="61">
                  <c:v>-79.021575899296778</c:v>
                </c:pt>
                <c:pt idx="62">
                  <c:v>-77.221107138917503</c:v>
                </c:pt>
                <c:pt idx="63">
                  <c:v>-75.497863711155404</c:v>
                </c:pt>
                <c:pt idx="64">
                  <c:v>-73.850215947827721</c:v>
                </c:pt>
                <c:pt idx="65">
                  <c:v>-72.275974973756988</c:v>
                </c:pt>
                <c:pt idx="66">
                  <c:v>-70.772568830581861</c:v>
                </c:pt>
                <c:pt idx="67">
                  <c:v>-69.337179842679163</c:v>
                </c:pt>
                <c:pt idx="68">
                  <c:v>-67.966850372672496</c:v>
                </c:pt>
                <c:pt idx="69">
                  <c:v>-66.658563127211238</c:v>
                </c:pt>
                <c:pt idx="70">
                  <c:v>-65.409301194708561</c:v>
                </c:pt>
                <c:pt idx="71">
                  <c:v>-64.216092094628493</c:v>
                </c:pt>
                <c:pt idx="72">
                  <c:v>-63.076039323754117</c:v>
                </c:pt>
                <c:pt idx="73">
                  <c:v>-61.986344206878016</c:v>
                </c:pt>
                <c:pt idx="74">
                  <c:v>-60.944320293045507</c:v>
                </c:pt>
                <c:pt idx="75">
                  <c:v>-59.947402073011482</c:v>
                </c:pt>
                <c:pt idx="76">
                  <c:v>-58.993149415643238</c:v>
                </c:pt>
                <c:pt idx="77">
                  <c:v>-58.079248817050512</c:v>
                </c:pt>
                <c:pt idx="78">
                  <c:v>-57.203512313613196</c:v>
                </c:pt>
                <c:pt idx="79">
                  <c:v>-56.363874717609747</c:v>
                </c:pt>
                <c:pt idx="80">
                  <c:v>-55.558389682244879</c:v>
                </c:pt>
                <c:pt idx="81">
                  <c:v>-54.785224983512123</c:v>
                </c:pt>
                <c:pt idx="82">
                  <c:v>-54.042657312903522</c:v>
                </c:pt>
                <c:pt idx="83">
                  <c:v>-53.329066802130654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2A-4403-BD6E-87E13E41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95728"/>
        <c:axId val="1078496056"/>
      </c:scatterChart>
      <c:valAx>
        <c:axId val="10784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8496056"/>
        <c:crosses val="autoZero"/>
        <c:crossBetween val="midCat"/>
      </c:valAx>
      <c:valAx>
        <c:axId val="10784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84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109</xdr:col>
      <xdr:colOff>27215</xdr:colOff>
      <xdr:row>11</xdr:row>
      <xdr:rowOff>149678</xdr:rowOff>
    </xdr:from>
    <xdr:to>
      <xdr:col>112</xdr:col>
      <xdr:colOff>72570</xdr:colOff>
      <xdr:row>14</xdr:row>
      <xdr:rowOff>187050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BD7D082-154C-466E-BAE9-C5DC03DD0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9260" y="2454728"/>
          <a:ext cx="1171209" cy="646972"/>
        </a:xfrm>
        <a:prstGeom prst="rect">
          <a:avLst/>
        </a:prstGeom>
      </xdr:spPr>
    </xdr:pic>
    <xdr:clientData/>
  </xdr:twoCellAnchor>
  <xdr:twoCellAnchor editAs="oneCell">
    <xdr:from>
      <xdr:col>114</xdr:col>
      <xdr:colOff>81643</xdr:colOff>
      <xdr:row>1</xdr:row>
      <xdr:rowOff>122465</xdr:rowOff>
    </xdr:from>
    <xdr:to>
      <xdr:col>125</xdr:col>
      <xdr:colOff>34558</xdr:colOff>
      <xdr:row>30</xdr:row>
      <xdr:rowOff>79105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A5EE356-B6E7-455D-A1B9-A9BF9973E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77248" y="333920"/>
          <a:ext cx="3599087" cy="6031685"/>
        </a:xfrm>
        <a:prstGeom prst="rect">
          <a:avLst/>
        </a:prstGeom>
      </xdr:spPr>
    </xdr:pic>
    <xdr:clientData/>
  </xdr:twoCellAnchor>
  <xdr:twoCellAnchor>
    <xdr:from>
      <xdr:col>3</xdr:col>
      <xdr:colOff>572591</xdr:colOff>
      <xdr:row>26</xdr:row>
      <xdr:rowOff>12007</xdr:rowOff>
    </xdr:from>
    <xdr:to>
      <xdr:col>27</xdr:col>
      <xdr:colOff>68036</xdr:colOff>
      <xdr:row>46</xdr:row>
      <xdr:rowOff>54428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4BF5B48-84AE-409E-BAEA-1932486C8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105</xdr:col>
      <xdr:colOff>371104</xdr:colOff>
      <xdr:row>15</xdr:row>
      <xdr:rowOff>152893</xdr:rowOff>
    </xdr:from>
    <xdr:to>
      <xdr:col>124</xdr:col>
      <xdr:colOff>136203</xdr:colOff>
      <xdr:row>39</xdr:row>
      <xdr:rowOff>13301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5CCB279-B07C-420F-8861-A90DA7A8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168087</xdr:colOff>
      <xdr:row>4</xdr:row>
      <xdr:rowOff>81642</xdr:rowOff>
    </xdr:from>
    <xdr:to>
      <xdr:col>20</xdr:col>
      <xdr:colOff>397007</xdr:colOff>
      <xdr:row>23</xdr:row>
      <xdr:rowOff>181395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2966C3E-6D79-440D-9004-91023C792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0194" y="898071"/>
          <a:ext cx="7372670" cy="3977788"/>
        </a:xfrm>
        <a:prstGeom prst="rect">
          <a:avLst/>
        </a:prstGeom>
      </xdr:spPr>
    </xdr:pic>
    <xdr:clientData/>
  </xdr:twoCellAnchor>
  <xdr:twoCellAnchor>
    <xdr:from>
      <xdr:col>14</xdr:col>
      <xdr:colOff>190500</xdr:colOff>
      <xdr:row>5</xdr:row>
      <xdr:rowOff>68036</xdr:rowOff>
    </xdr:from>
    <xdr:to>
      <xdr:col>20</xdr:col>
      <xdr:colOff>421821</xdr:colOff>
      <xdr:row>10</xdr:row>
      <xdr:rowOff>54429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802B8B45-30DB-41A6-AF52-F913C61FA47A}"/>
            </a:ext>
          </a:extLst>
        </xdr:cNvPr>
        <xdr:cNvSpPr txBox="1"/>
      </xdr:nvSpPr>
      <xdr:spPr>
        <a:xfrm>
          <a:off x="8123464" y="1088572"/>
          <a:ext cx="2694214" cy="100692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>
              <a:solidFill>
                <a:srgbClr val="FF0000"/>
              </a:solidFill>
            </a:rPr>
            <a:t>change</a:t>
          </a:r>
          <a:r>
            <a:rPr lang="en-US" altLang="zh-TW" sz="1400" baseline="0">
              <a:solidFill>
                <a:srgbClr val="FF0000"/>
              </a:solidFill>
            </a:rPr>
            <a:t> the green cells to find best match of TV display edge to the frame buffer</a:t>
          </a:r>
        </a:p>
        <a:p>
          <a:endParaRPr lang="zh-TW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299358</xdr:colOff>
      <xdr:row>23</xdr:row>
      <xdr:rowOff>2722</xdr:rowOff>
    </xdr:from>
    <xdr:to>
      <xdr:col>30</xdr:col>
      <xdr:colOff>383721</xdr:colOff>
      <xdr:row>27</xdr:row>
      <xdr:rowOff>193221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84D96E4E-B556-48D4-8F70-0C8832B0A4AD}"/>
            </a:ext>
          </a:extLst>
        </xdr:cNvPr>
        <xdr:cNvSpPr txBox="1"/>
      </xdr:nvSpPr>
      <xdr:spPr>
        <a:xfrm>
          <a:off x="11865429" y="4697186"/>
          <a:ext cx="3363685" cy="100692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>
              <a:solidFill>
                <a:srgbClr val="FF0000"/>
              </a:solidFill>
            </a:rPr>
            <a:t>only half of the</a:t>
          </a:r>
          <a:r>
            <a:rPr lang="en-US" altLang="zh-TW" sz="1400" baseline="0">
              <a:solidFill>
                <a:srgbClr val="FF0000"/>
              </a:solidFill>
            </a:rPr>
            <a:t> image is needed for the system I've build</a:t>
          </a:r>
        </a:p>
        <a:p>
          <a:r>
            <a:rPr lang="en-US" altLang="zh-TW" sz="1400" baseline="0">
              <a:solidFill>
                <a:srgbClr val="FF0000"/>
              </a:solidFill>
            </a:rPr>
            <a:t>(the ultra wide lens would catch almost half of sphere out of camera</a:t>
          </a:r>
        </a:p>
        <a:p>
          <a:endParaRPr lang="zh-TW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299357</xdr:colOff>
      <xdr:row>13</xdr:row>
      <xdr:rowOff>149678</xdr:rowOff>
    </xdr:from>
    <xdr:to>
      <xdr:col>24</xdr:col>
      <xdr:colOff>190500</xdr:colOff>
      <xdr:row>28</xdr:row>
      <xdr:rowOff>81643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7B00A15E-496D-410A-9074-23F9ACA04828}"/>
            </a:ext>
          </a:extLst>
        </xdr:cNvPr>
        <xdr:cNvCxnSpPr/>
      </xdr:nvCxnSpPr>
      <xdr:spPr>
        <a:xfrm>
          <a:off x="8599714" y="2803071"/>
          <a:ext cx="3524250" cy="299357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176893</xdr:colOff>
      <xdr:row>13</xdr:row>
      <xdr:rowOff>136071</xdr:rowOff>
    </xdr:from>
    <xdr:to>
      <xdr:col>5</xdr:col>
      <xdr:colOff>353787</xdr:colOff>
      <xdr:row>28</xdr:row>
      <xdr:rowOff>81643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EA6F52C7-3303-4C65-9257-710E9404B9CC}"/>
            </a:ext>
          </a:extLst>
        </xdr:cNvPr>
        <xdr:cNvCxnSpPr/>
      </xdr:nvCxnSpPr>
      <xdr:spPr>
        <a:xfrm flipH="1">
          <a:off x="3429000" y="2789464"/>
          <a:ext cx="544287" cy="300717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340179</xdr:colOff>
      <xdr:row>13</xdr:row>
      <xdr:rowOff>149678</xdr:rowOff>
    </xdr:from>
    <xdr:to>
      <xdr:col>15</xdr:col>
      <xdr:colOff>299357</xdr:colOff>
      <xdr:row>21</xdr:row>
      <xdr:rowOff>190500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C471AADA-E2DF-4EAD-8DAC-0F778D19A951}"/>
            </a:ext>
          </a:extLst>
        </xdr:cNvPr>
        <xdr:cNvSpPr/>
      </xdr:nvSpPr>
      <xdr:spPr>
        <a:xfrm>
          <a:off x="3959679" y="2803071"/>
          <a:ext cx="4640035" cy="167367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138794</xdr:colOff>
      <xdr:row>28</xdr:row>
      <xdr:rowOff>97971</xdr:rowOff>
    </xdr:from>
    <xdr:to>
      <xdr:col>24</xdr:col>
      <xdr:colOff>163286</xdr:colOff>
      <xdr:row>45</xdr:row>
      <xdr:rowOff>27215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F87B753F-5A51-4280-BA7E-1EFE062BDB97}"/>
            </a:ext>
          </a:extLst>
        </xdr:cNvPr>
        <xdr:cNvSpPr/>
      </xdr:nvSpPr>
      <xdr:spPr>
        <a:xfrm>
          <a:off x="3390901" y="5812971"/>
          <a:ext cx="8705849" cy="339906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625929</xdr:colOff>
      <xdr:row>0</xdr:row>
      <xdr:rowOff>54429</xdr:rowOff>
    </xdr:from>
    <xdr:to>
      <xdr:col>43</xdr:col>
      <xdr:colOff>231321</xdr:colOff>
      <xdr:row>21</xdr:row>
      <xdr:rowOff>140154</xdr:rowOff>
    </xdr:to>
    <xdr:pic>
      <xdr:nvPicPr>
        <xdr:cNvPr id="2" name="圖片 1" descr="Fisheye-projection">
          <a:extLst>
            <a:ext uri="{FF2B5EF4-FFF2-40B4-BE49-F238E27FC236}">
              <a16:creationId xmlns:a16="http://schemas.microsoft.com/office/drawing/2014/main" id="{72C1B58B-A055-4B1B-82DE-BF91963B5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8215" y="54429"/>
          <a:ext cx="7089321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149679</xdr:colOff>
      <xdr:row>25</xdr:row>
      <xdr:rowOff>68036</xdr:rowOff>
    </xdr:from>
    <xdr:to>
      <xdr:col>40</xdr:col>
      <xdr:colOff>598081</xdr:colOff>
      <xdr:row>32</xdr:row>
      <xdr:rowOff>87288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30F6876-3A26-4ED3-9406-6A952187D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62322" y="5170715"/>
          <a:ext cx="5210902" cy="1448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CFB-713E-448E-B6D0-34BCC7426B04}">
  <sheetPr>
    <tabColor rgb="FFFFFF00"/>
  </sheetPr>
  <dimension ref="A1:DF90"/>
  <sheetViews>
    <sheetView tabSelected="1" zoomScale="70" zoomScaleNormal="70" workbookViewId="0">
      <selection activeCell="AC18" sqref="AC18"/>
    </sheetView>
  </sheetViews>
  <sheetFormatPr defaultColWidth="4.875" defaultRowHeight="16.5" x14ac:dyDescent="0.25"/>
  <cols>
    <col min="1" max="1" width="22.875" customWidth="1"/>
    <col min="2" max="2" width="6.5" bestFit="1" customWidth="1"/>
    <col min="3" max="3" width="5.25" bestFit="1" customWidth="1"/>
    <col min="4" max="4" width="8.25" bestFit="1" customWidth="1"/>
    <col min="7" max="7" width="5" bestFit="1" customWidth="1"/>
    <col min="8" max="8" width="6.75" customWidth="1"/>
    <col min="9" max="9" width="6.875" bestFit="1" customWidth="1"/>
    <col min="10" max="10" width="8.125" bestFit="1" customWidth="1"/>
    <col min="11" max="11" width="5.75" bestFit="1" customWidth="1"/>
    <col min="12" max="12" width="8.5" customWidth="1"/>
    <col min="13" max="13" width="5.75" customWidth="1"/>
    <col min="16" max="16" width="6.5" style="11" customWidth="1"/>
    <col min="17" max="17" width="5.625" style="11" customWidth="1"/>
    <col min="18" max="19" width="4.875" style="11"/>
    <col min="20" max="21" width="5.625" style="11" customWidth="1"/>
    <col min="26" max="26" width="5" bestFit="1" customWidth="1"/>
    <col min="27" max="27" width="8.625" bestFit="1" customWidth="1"/>
    <col min="28" max="28" width="6.875" bestFit="1" customWidth="1"/>
    <col min="29" max="29" width="6.5" bestFit="1" customWidth="1"/>
    <col min="30" max="30" width="6.375" bestFit="1" customWidth="1"/>
    <col min="31" max="31" width="7.75" customWidth="1"/>
    <col min="32" max="32" width="6.375" customWidth="1"/>
    <col min="33" max="40" width="6.875" customWidth="1"/>
    <col min="41" max="42" width="5" customWidth="1"/>
    <col min="43" max="43" width="5.5" customWidth="1"/>
    <col min="44" max="44" width="6.875" customWidth="1"/>
    <col min="45" max="46" width="7.25" customWidth="1"/>
    <col min="48" max="48" width="5" bestFit="1" customWidth="1"/>
    <col min="49" max="49" width="9.125" customWidth="1"/>
    <col min="50" max="50" width="6.875" bestFit="1" customWidth="1"/>
    <col min="51" max="52" width="5" bestFit="1" customWidth="1"/>
    <col min="53" max="53" width="7.875" customWidth="1"/>
    <col min="54" max="62" width="5" customWidth="1"/>
    <col min="65" max="65" width="5" bestFit="1" customWidth="1"/>
    <col min="66" max="67" width="6.875" bestFit="1" customWidth="1"/>
    <col min="68" max="68" width="6.5" bestFit="1" customWidth="1"/>
    <col min="69" max="69" width="6.375" bestFit="1" customWidth="1"/>
    <col min="70" max="70" width="7.5" customWidth="1"/>
    <col min="71" max="71" width="7.625" customWidth="1"/>
    <col min="72" max="73" width="5.25" customWidth="1"/>
    <col min="74" max="74" width="8" bestFit="1" customWidth="1"/>
    <col min="75" max="77" width="5.25" customWidth="1"/>
    <col min="78" max="78" width="6.875" customWidth="1"/>
    <col min="79" max="81" width="5.25" customWidth="1"/>
    <col min="82" max="84" width="6.375" customWidth="1"/>
    <col min="85" max="85" width="9.5" customWidth="1"/>
    <col min="86" max="92" width="6.375" customWidth="1"/>
    <col min="93" max="93" width="5.625" bestFit="1" customWidth="1"/>
    <col min="94" max="94" width="5" bestFit="1" customWidth="1"/>
    <col min="95" max="95" width="6.125" bestFit="1" customWidth="1"/>
    <col min="96" max="96" width="6.125" customWidth="1"/>
    <col min="97" max="97" width="7.875" customWidth="1"/>
    <col min="98" max="101" width="8.5" customWidth="1"/>
    <col min="102" max="105" width="6.625" customWidth="1"/>
    <col min="106" max="107" width="14.75" customWidth="1"/>
    <col min="108" max="108" width="9.875" customWidth="1"/>
    <col min="109" max="109" width="9.75" customWidth="1"/>
    <col min="110" max="110" width="7" customWidth="1"/>
  </cols>
  <sheetData>
    <row r="1" spans="1:110" x14ac:dyDescent="0.25">
      <c r="G1" t="s">
        <v>3</v>
      </c>
      <c r="H1" t="s">
        <v>4</v>
      </c>
    </row>
    <row r="2" spans="1:110" x14ac:dyDescent="0.25">
      <c r="A2" t="s">
        <v>7</v>
      </c>
      <c r="B2" s="2">
        <v>70</v>
      </c>
      <c r="D2" s="2"/>
      <c r="E2" s="2"/>
      <c r="G2" t="s">
        <v>5</v>
      </c>
      <c r="H2" s="2">
        <v>320</v>
      </c>
      <c r="I2" t="s">
        <v>6</v>
      </c>
      <c r="J2" s="2">
        <v>240</v>
      </c>
      <c r="K2" s="2"/>
      <c r="L2" s="2"/>
      <c r="M2" s="2"/>
      <c r="N2" s="2">
        <v>3.5</v>
      </c>
      <c r="O2" s="2"/>
      <c r="V2" s="2"/>
      <c r="W2" s="2"/>
      <c r="X2" s="2"/>
      <c r="Y2" s="2"/>
      <c r="BP2" t="s">
        <v>51</v>
      </c>
      <c r="BQ2" t="s">
        <v>52</v>
      </c>
    </row>
    <row r="3" spans="1:110" x14ac:dyDescent="0.25">
      <c r="A3" t="s">
        <v>8</v>
      </c>
      <c r="B3" s="4">
        <f>$J$2/2-B5-B4</f>
        <v>23</v>
      </c>
      <c r="H3" t="s">
        <v>67</v>
      </c>
      <c r="N3">
        <v>3</v>
      </c>
      <c r="AA3" t="s">
        <v>67</v>
      </c>
      <c r="BP3">
        <v>1.2</v>
      </c>
      <c r="BQ3">
        <v>2.2000000000000002</v>
      </c>
      <c r="CH3" t="s">
        <v>33</v>
      </c>
      <c r="CI3" s="10">
        <f>SUM(CI6:CI89)</f>
        <v>138.34406484439245</v>
      </c>
    </row>
    <row r="4" spans="1:110" x14ac:dyDescent="0.25">
      <c r="A4" t="s">
        <v>9</v>
      </c>
      <c r="B4" s="2">
        <v>64</v>
      </c>
      <c r="G4" s="25" t="s">
        <v>65</v>
      </c>
      <c r="H4" s="1">
        <v>45</v>
      </c>
      <c r="N4" t="s">
        <v>35</v>
      </c>
      <c r="Z4" s="25" t="s">
        <v>66</v>
      </c>
      <c r="AA4" s="1">
        <v>84</v>
      </c>
      <c r="AG4" t="s">
        <v>35</v>
      </c>
      <c r="AV4" t="s">
        <v>31</v>
      </c>
      <c r="AW4" s="1">
        <v>45</v>
      </c>
      <c r="BC4" t="s">
        <v>35</v>
      </c>
      <c r="BI4" t="s">
        <v>35</v>
      </c>
      <c r="BM4" t="s">
        <v>2</v>
      </c>
      <c r="BN4" s="1">
        <v>84</v>
      </c>
      <c r="BO4">
        <f>BN4/60</f>
        <v>1.4</v>
      </c>
      <c r="BT4" t="s">
        <v>35</v>
      </c>
      <c r="CP4" t="s">
        <v>33</v>
      </c>
      <c r="CQ4">
        <f>CR6-CR89</f>
        <v>-139.05544096051614</v>
      </c>
    </row>
    <row r="5" spans="1:110" x14ac:dyDescent="0.25">
      <c r="A5" t="s">
        <v>10</v>
      </c>
      <c r="B5" s="2">
        <v>33</v>
      </c>
      <c r="D5" t="s">
        <v>44</v>
      </c>
      <c r="E5" t="s">
        <v>45</v>
      </c>
      <c r="I5" t="s">
        <v>68</v>
      </c>
      <c r="J5" t="s">
        <v>11</v>
      </c>
      <c r="K5" t="s">
        <v>12</v>
      </c>
      <c r="L5" t="s">
        <v>69</v>
      </c>
      <c r="M5" t="s">
        <v>47</v>
      </c>
      <c r="N5" t="s">
        <v>38</v>
      </c>
      <c r="O5" t="s">
        <v>39</v>
      </c>
      <c r="P5" s="11" t="s">
        <v>70</v>
      </c>
      <c r="Q5" s="11" t="s">
        <v>47</v>
      </c>
      <c r="R5" s="11" t="s">
        <v>40</v>
      </c>
      <c r="S5" s="11" t="s">
        <v>41</v>
      </c>
      <c r="T5" s="11" t="s">
        <v>71</v>
      </c>
      <c r="U5" s="11" t="s">
        <v>47</v>
      </c>
      <c r="V5" t="s">
        <v>42</v>
      </c>
      <c r="W5" t="s">
        <v>43</v>
      </c>
      <c r="AB5" t="s">
        <v>68</v>
      </c>
      <c r="AC5" s="5">
        <f>J50</f>
        <v>80</v>
      </c>
      <c r="AD5" s="5">
        <f>K50</f>
        <v>87</v>
      </c>
      <c r="AE5" t="s">
        <v>68</v>
      </c>
      <c r="AF5" s="5"/>
      <c r="AG5" t="s">
        <v>36</v>
      </c>
      <c r="AH5" t="s">
        <v>37</v>
      </c>
      <c r="AJ5" t="s">
        <v>36</v>
      </c>
      <c r="AK5" t="s">
        <v>37</v>
      </c>
      <c r="AM5" t="s">
        <v>36</v>
      </c>
      <c r="AN5" t="s">
        <v>37</v>
      </c>
      <c r="AR5" t="s">
        <v>21</v>
      </c>
      <c r="AS5" t="s">
        <v>23</v>
      </c>
      <c r="AY5" t="s">
        <v>11</v>
      </c>
      <c r="AZ5" t="s">
        <v>12</v>
      </c>
      <c r="BC5" t="s">
        <v>36</v>
      </c>
      <c r="BD5" t="s">
        <v>37</v>
      </c>
      <c r="BF5" t="s">
        <v>36</v>
      </c>
      <c r="BG5" t="s">
        <v>37</v>
      </c>
      <c r="BI5" t="s">
        <v>36</v>
      </c>
      <c r="BJ5" t="s">
        <v>37</v>
      </c>
      <c r="BP5" s="6">
        <f>AY50</f>
        <v>310</v>
      </c>
      <c r="BQ5" s="6">
        <f>AZ50</f>
        <v>64</v>
      </c>
      <c r="BR5" s="6"/>
      <c r="BS5" s="6"/>
      <c r="BT5" t="s">
        <v>38</v>
      </c>
      <c r="BU5" t="s">
        <v>39</v>
      </c>
      <c r="BX5" t="s">
        <v>40</v>
      </c>
      <c r="BY5" t="s">
        <v>41</v>
      </c>
      <c r="CB5" t="s">
        <v>42</v>
      </c>
      <c r="CC5" t="s">
        <v>43</v>
      </c>
      <c r="CD5" s="6" t="s">
        <v>32</v>
      </c>
      <c r="CE5" s="6" t="s">
        <v>54</v>
      </c>
      <c r="CF5" s="6"/>
      <c r="CG5" s="6"/>
      <c r="CH5" s="6"/>
      <c r="CI5" s="6"/>
      <c r="CJ5" s="6"/>
      <c r="CK5" s="6" t="s">
        <v>34</v>
      </c>
      <c r="CL5" s="6"/>
      <c r="CM5" s="6"/>
      <c r="CN5" s="6"/>
      <c r="CT5" t="s">
        <v>21</v>
      </c>
      <c r="CU5" t="s">
        <v>56</v>
      </c>
      <c r="CX5" t="s">
        <v>29</v>
      </c>
      <c r="CY5" t="s">
        <v>28</v>
      </c>
      <c r="CZ5" t="s">
        <v>30</v>
      </c>
      <c r="DA5" t="s">
        <v>55</v>
      </c>
    </row>
    <row r="6" spans="1:110" x14ac:dyDescent="0.25">
      <c r="A6" t="s">
        <v>13</v>
      </c>
      <c r="B6" s="2">
        <v>10</v>
      </c>
      <c r="D6">
        <f>16-ROUNDDOWN($G6/$N$3,0)</f>
        <v>16</v>
      </c>
      <c r="E6">
        <f>ROUNDDOWN((Z6-42)/5,0)</f>
        <v>-8</v>
      </c>
      <c r="G6">
        <v>1</v>
      </c>
      <c r="H6">
        <f t="shared" ref="H6:H50" si="0">$H$2*(ROUNDDOWN($B$3/$H$4*G6,0))+($B$2/$H$4*G6+$B$6)</f>
        <v>11.555555555555555</v>
      </c>
      <c r="I6" s="3">
        <f>K6*$H$2+J6</f>
        <v>20490</v>
      </c>
      <c r="J6" s="7">
        <f>B6</f>
        <v>10</v>
      </c>
      <c r="K6" s="7">
        <f>B4</f>
        <v>64</v>
      </c>
      <c r="L6" s="18">
        <f>ROUNDDOWN(O6*$H$2+N6,0)</f>
        <v>19034</v>
      </c>
      <c r="M6" s="17">
        <f>I6-L6</f>
        <v>1456</v>
      </c>
      <c r="N6">
        <f>J6+$D6/$N$2+3</f>
        <v>17.571428571428569</v>
      </c>
      <c r="O6">
        <f>K6-$D6/$N$2</f>
        <v>59.428571428571431</v>
      </c>
      <c r="P6" s="11">
        <f>ROUNDDOWN(S6*$H$2+R6,0)</f>
        <v>17579</v>
      </c>
      <c r="Q6" s="17">
        <f>L6-P6</f>
        <v>1455</v>
      </c>
      <c r="R6">
        <f>N6+$D6/$N$2+3</f>
        <v>25.142857142857139</v>
      </c>
      <c r="S6">
        <f>O6-$D6/$N$2</f>
        <v>54.857142857142861</v>
      </c>
      <c r="T6" s="11">
        <f>ROUNDDOWN(W6*$H$2+V6,0)</f>
        <v>16124</v>
      </c>
      <c r="U6" s="17">
        <f>P6-T6</f>
        <v>1455</v>
      </c>
      <c r="V6">
        <f>R6+$D6/$N$2+3</f>
        <v>32.714285714285708</v>
      </c>
      <c r="W6">
        <f>S6-$D6/$N$2</f>
        <v>50.285714285714292</v>
      </c>
      <c r="Z6">
        <v>1</v>
      </c>
      <c r="AA6" s="1">
        <f>I50</f>
        <v>27920</v>
      </c>
      <c r="AB6" s="3">
        <f>AD5*$H$2+AC5</f>
        <v>27920</v>
      </c>
      <c r="AC6" s="18">
        <f>ROUNDDOWN(-AR6+160,0)</f>
        <v>77</v>
      </c>
      <c r="AD6" s="18">
        <f t="shared" ref="AD6:AD37" si="1">ROUNDDOWN($J$2/2-($B$5+ABS(AS6)),0)</f>
        <v>86</v>
      </c>
      <c r="AE6" s="18">
        <f>AG6+AH6*320</f>
        <v>26629</v>
      </c>
      <c r="AF6" s="18">
        <f>AB6-AE6</f>
        <v>1291</v>
      </c>
      <c r="AG6" s="18">
        <f>AC6+$E6</f>
        <v>69</v>
      </c>
      <c r="AH6" s="18">
        <f>AD6-3</f>
        <v>83</v>
      </c>
      <c r="AI6" s="18">
        <f>AE6-(AJ6+320*AK6)</f>
        <v>968</v>
      </c>
      <c r="AJ6" s="18">
        <f>AG6+$E6</f>
        <v>61</v>
      </c>
      <c r="AK6" s="18">
        <f>AH6-3</f>
        <v>80</v>
      </c>
      <c r="AL6" s="18">
        <f>(AE6-(AM6+320*AN6))/2</f>
        <v>968</v>
      </c>
      <c r="AM6" s="18">
        <f>AJ6+$E6</f>
        <v>53</v>
      </c>
      <c r="AN6" s="18">
        <f>AK6-3</f>
        <v>77</v>
      </c>
      <c r="AO6">
        <f>IF(AC5-H2/2&gt;0,-(AC5-H2/2), -(AC5-H2/2))</f>
        <v>80</v>
      </c>
      <c r="AP6">
        <f>IF(AD5-J2/2&gt;0,-(AD5-J2/2), (AD5-J2/2))</f>
        <v>-33</v>
      </c>
      <c r="AQ6">
        <f>ATAN2(AO6,AP6)</f>
        <v>-0.39123557912717416</v>
      </c>
      <c r="AR6" s="10">
        <f>$B$16*COS(AQ6)</f>
        <v>82.539160812314961</v>
      </c>
      <c r="AS6" s="10">
        <f>$B$15*SIN(AQ6)</f>
        <v>-0.76266184590579023</v>
      </c>
      <c r="AT6" s="10"/>
      <c r="AV6">
        <v>1</v>
      </c>
      <c r="AW6">
        <f t="shared" ref="AW6:AW50" si="2">$H$2*(ROUNDDOWN($B$3/$AW$4*($AW$4-AV6+1)+1,0))-($B$2/$AW$4*($AW$4-$AV6+1)+$B$6)</f>
        <v>7600</v>
      </c>
      <c r="AX6" s="3">
        <f>AZ6*$H$2+AY6</f>
        <v>28080</v>
      </c>
      <c r="AY6" s="8">
        <f>AY50-B2</f>
        <v>240</v>
      </c>
      <c r="AZ6" s="8">
        <f>AZ50+B3</f>
        <v>87</v>
      </c>
      <c r="BA6" s="18">
        <f>ROUNDDOWN(BC6+BD6*320,0)</f>
        <v>27985</v>
      </c>
      <c r="BB6" s="20">
        <f>AX6-BA6</f>
        <v>95</v>
      </c>
      <c r="BC6">
        <f>AY6-(17-$D6)/$N$2-3</f>
        <v>236.71428571428572</v>
      </c>
      <c r="BD6">
        <f>AZ6-(17-$D6)/$N$2</f>
        <v>86.714285714285708</v>
      </c>
      <c r="BE6" s="8">
        <f>(BF6+BG6*320-$AX6)/2</f>
        <v>-94.714285714286234</v>
      </c>
      <c r="BF6">
        <f>BC6-(17-$D6)/$N$2-3</f>
        <v>233.42857142857144</v>
      </c>
      <c r="BG6">
        <f>BD6-(17-$D6)/$N$2</f>
        <v>86.428571428571416</v>
      </c>
      <c r="BH6" s="8">
        <f>(BI6+BJ6*320-$AX6)/3</f>
        <v>-94.714285714287442</v>
      </c>
      <c r="BI6">
        <f>BF6-(17-$D6)/$N$2-3</f>
        <v>230.14285714285717</v>
      </c>
      <c r="BJ6">
        <f>BG6-(17-$D6)/$N$2</f>
        <v>86.142857142857125</v>
      </c>
      <c r="BM6">
        <v>1</v>
      </c>
      <c r="BN6" s="1">
        <f>AX50</f>
        <v>20790</v>
      </c>
      <c r="BO6" s="3">
        <f t="shared" ref="BO6:BO70" si="3">BQ6*$H$2+BP6</f>
        <v>21753</v>
      </c>
      <c r="BP6" s="18">
        <f>ROUNDDOWN(-CU6+160,0)</f>
        <v>313</v>
      </c>
      <c r="BQ6" s="18">
        <f>IF(ROUNDDOWN(120-ABS(DA6),0)&lt;5,5, ROUNDDOWN(120-ABS(DA6),0))</f>
        <v>67</v>
      </c>
      <c r="BR6" s="18">
        <f>ROUNDDOWN(BT6+BU6*320,0)</f>
        <v>21891</v>
      </c>
      <c r="BS6" s="18">
        <f>BR6-BO6</f>
        <v>138</v>
      </c>
      <c r="BT6" s="18">
        <f t="shared" ref="BT6:BT37" si="4">BP6+$E6/$BP$3</f>
        <v>306.33333333333331</v>
      </c>
      <c r="BU6" s="18">
        <f t="shared" ref="BU6:BU37" si="5">BQ6+(9-ABS($E6))/$BQ$3</f>
        <v>67.454545454545453</v>
      </c>
      <c r="BV6" s="18">
        <f>BX6+BY6*320</f>
        <v>22030.575757575756</v>
      </c>
      <c r="BW6" s="18">
        <f>BV6-BR6</f>
        <v>139.57575757575614</v>
      </c>
      <c r="BX6" s="18">
        <f t="shared" ref="BX6:BX37" si="6">BT6+$E6/$BP$3</f>
        <v>299.66666666666663</v>
      </c>
      <c r="BY6" s="18">
        <f t="shared" ref="BY6:BY37" si="7">BU6+(9-ABS($E6))/$BQ$3</f>
        <v>67.909090909090907</v>
      </c>
      <c r="BZ6" s="18">
        <f>CB6+CC6*320</f>
        <v>22169.363636363636</v>
      </c>
      <c r="CA6" s="18">
        <f>BZ6-BV6</f>
        <v>138.78787878787989</v>
      </c>
      <c r="CB6" s="18">
        <f t="shared" ref="CB6:CB37" si="8">BX6+$E6/$BP$3</f>
        <v>292.99999999999994</v>
      </c>
      <c r="CC6" s="18">
        <f t="shared" ref="CC6:CC37" si="9">BY6+(9-ABS($E6))/$BQ$3</f>
        <v>68.36363636363636</v>
      </c>
      <c r="CE6" s="10">
        <f>$B$23/2-(BM6-1)*1</f>
        <v>41.5</v>
      </c>
      <c r="CF6" s="10">
        <f>1*ABS(CE6)</f>
        <v>41.5</v>
      </c>
      <c r="CG6" s="13">
        <f>ATAN2($B$27,CF6)</f>
        <v>1.2133466597189304</v>
      </c>
      <c r="CH6" s="10">
        <f t="shared" ref="CH6:CH37" si="10">DEGREES(ATAN2($B$27,CF6))</f>
        <v>69.519642688190757</v>
      </c>
      <c r="CI6" s="10"/>
      <c r="CJ6" s="10">
        <f t="shared" ref="CJ6:CJ37" si="11">$B$27*_xlfn.SEC(RADIANS(CH6))</f>
        <v>44.300112866673373</v>
      </c>
      <c r="CK6" s="10">
        <f>LOG(CF6,MAX($CF$6:$CF$90))</f>
        <v>0.99364965387114279</v>
      </c>
      <c r="CL6" s="10">
        <f>-CJ6*CK6*3</f>
        <v>-132.05637544926768</v>
      </c>
      <c r="CM6" s="10"/>
      <c r="CN6" s="10"/>
      <c r="CO6">
        <f>IF(BP5-160&gt;0,-(BP5-160), -(BP5-160))</f>
        <v>-150</v>
      </c>
      <c r="CP6">
        <f>IF(BQ5-120&gt;0,-(BQ5-120), (BQ5-120))</f>
        <v>-56</v>
      </c>
      <c r="CQ6">
        <f>ATAN2(CO6,CP6)</f>
        <v>-2.7842839705816931</v>
      </c>
      <c r="CR6">
        <f>DEGREES(CQ6)</f>
        <v>-159.52772048025807</v>
      </c>
      <c r="CS6" s="14">
        <f>$CR$6+ABS(SUM($CI6:CI$6))</f>
        <v>-159.52772048025807</v>
      </c>
      <c r="CT6" s="10">
        <f t="shared" ref="CT6:CT37" si="12">$B$9*COS(CQ6)</f>
        <v>-153.44817913637743</v>
      </c>
      <c r="CU6" s="13">
        <f t="shared" ref="CU6:CU37" si="13">$B$9*COS(RADIANS(CS6))</f>
        <v>-153.44817913637743</v>
      </c>
      <c r="CV6" s="10"/>
      <c r="CW6" s="10"/>
      <c r="CX6" s="10">
        <f t="shared" ref="CX6:CX37" si="14">ABS($B$9*COS(CQ6))</f>
        <v>153.44817913637743</v>
      </c>
      <c r="CY6" s="10">
        <f t="shared" ref="CY6:CY37" si="15">ABS($B$8*SIN(CQ6))</f>
        <v>33.226645722330268</v>
      </c>
      <c r="CZ6" s="10">
        <f t="shared" ref="CZ6:CZ37" si="16">($B$8*SIN(CQ6))-10</f>
        <v>-43.226645722330268</v>
      </c>
      <c r="DA6" s="10">
        <f t="shared" ref="DA6:DA37" si="17">($B$8*SIN(RADIANS(CS6)))-19</f>
        <v>-52.226645722330268</v>
      </c>
    </row>
    <row r="7" spans="1:110" x14ac:dyDescent="0.25">
      <c r="A7" t="s">
        <v>18</v>
      </c>
      <c r="B7" s="2">
        <v>5</v>
      </c>
      <c r="C7">
        <f>120-B7</f>
        <v>115</v>
      </c>
      <c r="D7">
        <f t="shared" ref="D7:D50" si="18">16-ROUNDDOWN($G7/$N$3,0)</f>
        <v>16</v>
      </c>
      <c r="E7">
        <f t="shared" ref="E7:E70" si="19">ROUNDDOWN((Z7-42)/5,0)</f>
        <v>-8</v>
      </c>
      <c r="G7">
        <v>2</v>
      </c>
      <c r="H7">
        <f t="shared" si="0"/>
        <v>333.11111111111109</v>
      </c>
      <c r="I7" s="3">
        <f t="shared" ref="I7:I50" si="20">K7*$H$2+J7</f>
        <v>20491</v>
      </c>
      <c r="J7">
        <f t="shared" ref="J7:J49" si="21">ROUNDDOWN(J$6+($B$2)/($H$4-1)*G6,0)</f>
        <v>11</v>
      </c>
      <c r="K7">
        <f t="shared" ref="K7:K49" si="22">ROUNDDOWN($K$6+($B$3)/($H$4-1)*G6,0)</f>
        <v>64</v>
      </c>
      <c r="L7" s="11">
        <f>ROUNDDOWN(O7*$H$2+N7,0)</f>
        <v>19035</v>
      </c>
      <c r="M7" s="17">
        <f t="shared" ref="M7:M50" si="23">I7-L7</f>
        <v>1456</v>
      </c>
      <c r="N7">
        <f t="shared" ref="N7:N50" si="24">J7+$D7/$N$2+3</f>
        <v>18.571428571428569</v>
      </c>
      <c r="O7">
        <f t="shared" ref="O7:O50" si="25">K7-$D7/$N$2</f>
        <v>59.428571428571431</v>
      </c>
      <c r="P7" s="11">
        <f>ROUNDDOWN(S7*$H$2+R7,0)</f>
        <v>17580</v>
      </c>
      <c r="Q7" s="17">
        <f t="shared" ref="Q7:Q50" si="26">L7-P7</f>
        <v>1455</v>
      </c>
      <c r="R7">
        <f t="shared" ref="R7:R50" si="27">N7+$D7/$N$2+3</f>
        <v>26.142857142857139</v>
      </c>
      <c r="S7">
        <f t="shared" ref="S7:S50" si="28">O7-$D7/$N$2</f>
        <v>54.857142857142861</v>
      </c>
      <c r="T7" s="11">
        <f t="shared" ref="T7:T50" si="29">ROUNDDOWN(W7*$H$2+V7,0)</f>
        <v>16125</v>
      </c>
      <c r="U7" s="17">
        <f t="shared" ref="U7:U50" si="30">P7-T7</f>
        <v>1455</v>
      </c>
      <c r="V7">
        <f t="shared" ref="V7:V50" si="31">R7+$D7/$N$2+3</f>
        <v>33.714285714285708</v>
      </c>
      <c r="W7">
        <f t="shared" ref="W7:W50" si="32">S7-$D7/$N$2</f>
        <v>50.285714285714292</v>
      </c>
      <c r="Z7">
        <v>2</v>
      </c>
      <c r="AB7" s="3">
        <f t="shared" ref="AB7:AB70" si="33">AD7*$H$2+AC7</f>
        <v>27598</v>
      </c>
      <c r="AC7" s="18">
        <f t="shared" ref="AC7:AC70" si="34">ROUNDDOWN(-AR7+160,0)</f>
        <v>78</v>
      </c>
      <c r="AD7" s="18">
        <f t="shared" si="1"/>
        <v>86</v>
      </c>
      <c r="AE7" s="18">
        <f t="shared" ref="AE7:AE70" si="35">AG7+AH7*320</f>
        <v>26630</v>
      </c>
      <c r="AF7" s="18">
        <f t="shared" ref="AF7:AF70" si="36">AB7-AE7</f>
        <v>968</v>
      </c>
      <c r="AG7" s="18">
        <f t="shared" ref="AG7:AG70" si="37">AC7+$E7</f>
        <v>70</v>
      </c>
      <c r="AH7" s="18">
        <f t="shared" ref="AH7:AH70" si="38">AD7-3</f>
        <v>83</v>
      </c>
      <c r="AI7" s="18">
        <f t="shared" ref="AI7:AI70" si="39">AE7-(AJ7+320*AK7)</f>
        <v>968</v>
      </c>
      <c r="AJ7" s="18">
        <f t="shared" ref="AJ7:AJ70" si="40">AG7+$E7</f>
        <v>62</v>
      </c>
      <c r="AK7" s="18">
        <f t="shared" ref="AK7:AK70" si="41">AH7-3</f>
        <v>80</v>
      </c>
      <c r="AL7" s="18">
        <f t="shared" ref="AL7:AL70" si="42">(AE7-(AM7+320*AN7))/2</f>
        <v>968</v>
      </c>
      <c r="AM7" s="18">
        <f t="shared" ref="AM7:AM70" si="43">AJ7+$E7</f>
        <v>54</v>
      </c>
      <c r="AN7" s="18">
        <f t="shared" ref="AN7:AN70" si="44">AK7-3</f>
        <v>77</v>
      </c>
      <c r="AQ7">
        <f t="shared" ref="AQ7:AQ38" si="45">AQ$6-(AQ$6-AQ$89)/($AA$4-1)*Z6</f>
        <v>-0.41965872967338436</v>
      </c>
      <c r="AR7" s="10">
        <f t="shared" ref="AR7:AR37" si="46">$B$16*COS(AQ7)</f>
        <v>81.538218185799437</v>
      </c>
      <c r="AS7" s="10">
        <f t="shared" ref="AS7:AS37" si="47">$B$15*SIN(AQ7)</f>
        <v>-0.81489763831946016</v>
      </c>
      <c r="AT7" s="10"/>
      <c r="AV7">
        <v>2</v>
      </c>
      <c r="AW7">
        <f t="shared" si="2"/>
        <v>7281.5555555555557</v>
      </c>
      <c r="AX7" s="3">
        <f t="shared" ref="AX7:AX50" si="48">AZ7*$H$2+AY7</f>
        <v>27761</v>
      </c>
      <c r="AY7">
        <f t="shared" ref="AY7:AY49" si="49">ROUNDDOWN(AY$6+($B$2)/($H$4-1)*AV6,0)</f>
        <v>241</v>
      </c>
      <c r="AZ7">
        <f t="shared" ref="AZ7:AZ49" si="50">ROUNDDOWN($AZ$6-($B$3)/($H$4-1)*AV6,0)</f>
        <v>86</v>
      </c>
      <c r="BA7" s="18">
        <f t="shared" ref="BA7:BA51" si="51">ROUNDDOWN(BC7+BD7*320,0)</f>
        <v>27666</v>
      </c>
      <c r="BB7" s="20">
        <f t="shared" ref="BB7:BB50" si="52">AX7-BA7</f>
        <v>95</v>
      </c>
      <c r="BC7">
        <f t="shared" ref="BC7:BC51" si="53">AY7-(17-$D7)/$N$2-3</f>
        <v>237.71428571428572</v>
      </c>
      <c r="BD7">
        <f t="shared" ref="BD7:BD51" si="54">AZ7-(17-$D7)/$N$2</f>
        <v>85.714285714285708</v>
      </c>
      <c r="BE7" s="8">
        <f t="shared" ref="BE7:BE51" si="55">(BF7+BG7*320-$AX7)/2</f>
        <v>-94.714285714286234</v>
      </c>
      <c r="BF7">
        <f t="shared" ref="BF7:BF51" si="56">BC7-(17-$D7)/$N$2-3</f>
        <v>234.42857142857144</v>
      </c>
      <c r="BG7">
        <f t="shared" ref="BG7:BG51" si="57">BD7-(17-$D7)/$N$2</f>
        <v>85.428571428571416</v>
      </c>
      <c r="BH7" s="8">
        <f t="shared" ref="BH7:BH51" si="58">(BI7+BJ7*320-$AX7)/3</f>
        <v>-94.714285714287442</v>
      </c>
      <c r="BI7">
        <f t="shared" ref="BI7:BI51" si="59">BF7-(17-$D7)/$N$2-3</f>
        <v>231.14285714285717</v>
      </c>
      <c r="BJ7">
        <f t="shared" ref="BJ7:BJ51" si="60">BG7-(17-$D7)/$N$2</f>
        <v>85.142857142857125</v>
      </c>
      <c r="BM7">
        <v>2</v>
      </c>
      <c r="BO7" s="3">
        <f t="shared" si="3"/>
        <v>21752</v>
      </c>
      <c r="BP7" s="18">
        <f t="shared" ref="BP7:BP70" si="61">ROUNDDOWN(-CU7+160,0)</f>
        <v>312</v>
      </c>
      <c r="BQ7" s="18">
        <f t="shared" ref="BQ7:BQ70" si="62">IF(ROUNDDOWN(120-ABS(DA7),0)&lt;5,5, ROUNDDOWN(120-ABS(DA7),0))</f>
        <v>67</v>
      </c>
      <c r="BR7" s="18">
        <f t="shared" ref="BR7:BR70" si="63">ROUNDDOWN(BT7+BU7*320,0)</f>
        <v>21890</v>
      </c>
      <c r="BS7" s="18">
        <f t="shared" ref="BS7:BS70" si="64">BR7-BO7</f>
        <v>138</v>
      </c>
      <c r="BT7" s="18">
        <f t="shared" si="4"/>
        <v>305.33333333333331</v>
      </c>
      <c r="BU7" s="18">
        <f t="shared" si="5"/>
        <v>67.454545454545453</v>
      </c>
      <c r="BV7" s="18">
        <f t="shared" ref="BV7:BV70" si="65">BX7+BY7*320</f>
        <v>22029.575757575756</v>
      </c>
      <c r="BW7" s="18">
        <f t="shared" ref="BW7:BW70" si="66">BV7-BR7</f>
        <v>139.57575757575614</v>
      </c>
      <c r="BX7" s="18">
        <f t="shared" si="6"/>
        <v>298.66666666666663</v>
      </c>
      <c r="BY7" s="18">
        <f t="shared" si="7"/>
        <v>67.909090909090907</v>
      </c>
      <c r="BZ7" s="18">
        <f t="shared" ref="BZ7:BZ70" si="67">CB7+CC7*320</f>
        <v>22168.363636363636</v>
      </c>
      <c r="CA7" s="18">
        <f t="shared" ref="CA7:CA70" si="68">BZ7-BV7</f>
        <v>138.78787878787989</v>
      </c>
      <c r="CB7" s="18">
        <f t="shared" si="8"/>
        <v>291.99999999999994</v>
      </c>
      <c r="CC7" s="18">
        <f t="shared" si="9"/>
        <v>68.36363636363636</v>
      </c>
      <c r="CD7" s="10"/>
      <c r="CE7" s="10">
        <f t="shared" ref="CE7:CE70" si="69">$B$23/2-(BM7-1)*1</f>
        <v>40.5</v>
      </c>
      <c r="CF7" s="10">
        <f t="shared" ref="CF7:CF70" si="70">1*ABS(CE7)</f>
        <v>40.5</v>
      </c>
      <c r="CG7" s="13">
        <f t="shared" ref="CG7:CG37" si="71">ATAN2($B$27,CF7)</f>
        <v>1.2052781206030001</v>
      </c>
      <c r="CH7" s="10">
        <f t="shared" si="10"/>
        <v>69.057349450011742</v>
      </c>
      <c r="CI7" s="10">
        <f>ABS(CH6-CH7)</f>
        <v>0.46229323817901502</v>
      </c>
      <c r="CJ7" s="10">
        <f t="shared" si="11"/>
        <v>43.364732214093053</v>
      </c>
      <c r="CK7" s="10">
        <f t="shared" ref="CK7:CK70" si="72">LOG(CF7,MAX($CF$6:$CF$90))</f>
        <v>0.98714440607564413</v>
      </c>
      <c r="CL7" s="10">
        <f t="shared" ref="CL7:CL47" si="73">-CJ7*CK7*3</f>
        <v>-128.4217584783307</v>
      </c>
      <c r="CM7" s="10"/>
      <c r="CN7" s="10"/>
      <c r="CQ7">
        <f t="shared" ref="CQ7:CQ38" si="74">CQ$6-(CQ$6-CQ$89)/($AA$4-1)*BM6</f>
        <v>-2.7550433044663487</v>
      </c>
      <c r="CR7">
        <f t="shared" ref="CR7:CR70" si="75">DEGREES(CQ7)</f>
        <v>-157.85235372169765</v>
      </c>
      <c r="CS7" s="14">
        <f>$CR$6+ABS(SUM($CI$6:CI7))</f>
        <v>-159.06542724207907</v>
      </c>
      <c r="CT7" s="10">
        <f t="shared" si="12"/>
        <v>-151.70770273962464</v>
      </c>
      <c r="CU7" s="13">
        <f t="shared" si="13"/>
        <v>-152.98096435496049</v>
      </c>
      <c r="CV7" s="10"/>
      <c r="CW7" s="10"/>
      <c r="CX7" s="10">
        <f t="shared" si="14"/>
        <v>151.70770273962464</v>
      </c>
      <c r="CY7" s="10">
        <f t="shared" si="15"/>
        <v>35.814488876322933</v>
      </c>
      <c r="CZ7" s="10">
        <f t="shared" si="16"/>
        <v>-45.814488876322933</v>
      </c>
      <c r="DA7" s="10">
        <f t="shared" si="17"/>
        <v>-52.943655916044882</v>
      </c>
      <c r="DB7" s="12">
        <f t="shared" ref="DB7:DB38" si="76">CT7-CT6</f>
        <v>1.740476396752797</v>
      </c>
      <c r="DC7" s="12">
        <f t="shared" ref="DC7:DC38" si="77">CX7-CX6</f>
        <v>-1.740476396752797</v>
      </c>
      <c r="DD7" s="12">
        <f t="shared" ref="DD7:DD38" si="78">AR6-AR7</f>
        <v>1.0009426265155241</v>
      </c>
      <c r="DE7" s="12">
        <f t="shared" ref="DE7:DE38" si="79">AS7-AS6</f>
        <v>-5.2235792413669935E-2</v>
      </c>
      <c r="DF7">
        <f t="shared" ref="DF7:DF38" si="80">_xlfn.CSC(CQ6)</f>
        <v>-2.8591510799464896</v>
      </c>
    </row>
    <row r="8" spans="1:110" x14ac:dyDescent="0.25">
      <c r="A8" t="s">
        <v>14</v>
      </c>
      <c r="B8" s="11">
        <v>95</v>
      </c>
      <c r="D8">
        <f t="shared" si="18"/>
        <v>15</v>
      </c>
      <c r="E8">
        <f t="shared" si="19"/>
        <v>-7</v>
      </c>
      <c r="G8">
        <v>3</v>
      </c>
      <c r="H8">
        <f t="shared" si="0"/>
        <v>334.66666666666669</v>
      </c>
      <c r="I8" s="3">
        <f t="shared" si="20"/>
        <v>20813</v>
      </c>
      <c r="J8">
        <f t="shared" si="21"/>
        <v>13</v>
      </c>
      <c r="K8">
        <f t="shared" si="22"/>
        <v>65</v>
      </c>
      <c r="L8" s="11">
        <f t="shared" ref="L8:L50" si="81">ROUNDDOWN(O8*$H$2+N8,0)</f>
        <v>19448</v>
      </c>
      <c r="M8" s="17">
        <f t="shared" si="23"/>
        <v>1365</v>
      </c>
      <c r="N8">
        <f t="shared" si="24"/>
        <v>20.285714285714285</v>
      </c>
      <c r="O8">
        <f t="shared" si="25"/>
        <v>60.714285714285715</v>
      </c>
      <c r="P8" s="11">
        <f t="shared" ref="P8:P50" si="82">ROUNDDOWN(S8*$H$2+R8,0)</f>
        <v>18084</v>
      </c>
      <c r="Q8" s="17">
        <f t="shared" si="26"/>
        <v>1364</v>
      </c>
      <c r="R8">
        <f t="shared" si="27"/>
        <v>27.571428571428569</v>
      </c>
      <c r="S8">
        <f t="shared" si="28"/>
        <v>56.428571428571431</v>
      </c>
      <c r="T8" s="11">
        <f t="shared" si="29"/>
        <v>16720</v>
      </c>
      <c r="U8" s="17">
        <f t="shared" si="30"/>
        <v>1364</v>
      </c>
      <c r="V8">
        <f t="shared" si="31"/>
        <v>34.857142857142854</v>
      </c>
      <c r="W8">
        <f t="shared" si="32"/>
        <v>52.142857142857146</v>
      </c>
      <c r="Z8">
        <v>3</v>
      </c>
      <c r="AB8" s="3">
        <f t="shared" si="33"/>
        <v>27599</v>
      </c>
      <c r="AC8" s="18">
        <f t="shared" si="34"/>
        <v>79</v>
      </c>
      <c r="AD8" s="18">
        <f t="shared" si="1"/>
        <v>86</v>
      </c>
      <c r="AE8" s="18">
        <f t="shared" si="35"/>
        <v>26632</v>
      </c>
      <c r="AF8" s="18">
        <f t="shared" si="36"/>
        <v>967</v>
      </c>
      <c r="AG8" s="18">
        <f t="shared" si="37"/>
        <v>72</v>
      </c>
      <c r="AH8" s="18">
        <f t="shared" si="38"/>
        <v>83</v>
      </c>
      <c r="AI8" s="18">
        <f t="shared" si="39"/>
        <v>967</v>
      </c>
      <c r="AJ8" s="18">
        <f t="shared" si="40"/>
        <v>65</v>
      </c>
      <c r="AK8" s="18">
        <f t="shared" si="41"/>
        <v>80</v>
      </c>
      <c r="AL8" s="18">
        <f t="shared" si="42"/>
        <v>967</v>
      </c>
      <c r="AM8" s="18">
        <f t="shared" si="43"/>
        <v>58</v>
      </c>
      <c r="AN8" s="18">
        <f t="shared" si="44"/>
        <v>77</v>
      </c>
      <c r="AQ8">
        <f t="shared" si="45"/>
        <v>-0.4480818802195945</v>
      </c>
      <c r="AR8" s="10">
        <f t="shared" si="46"/>
        <v>80.471407266187583</v>
      </c>
      <c r="AS8" s="10">
        <f t="shared" si="47"/>
        <v>-0.8664751392266612</v>
      </c>
      <c r="AT8" s="10"/>
      <c r="AV8">
        <v>3</v>
      </c>
      <c r="AW8">
        <f t="shared" si="2"/>
        <v>6963.1111111111113</v>
      </c>
      <c r="AX8" s="3">
        <f t="shared" si="48"/>
        <v>27443</v>
      </c>
      <c r="AY8">
        <f t="shared" si="49"/>
        <v>243</v>
      </c>
      <c r="AZ8">
        <f t="shared" si="50"/>
        <v>85</v>
      </c>
      <c r="BA8" s="18">
        <f t="shared" si="51"/>
        <v>27256</v>
      </c>
      <c r="BB8" s="20">
        <f t="shared" si="52"/>
        <v>187</v>
      </c>
      <c r="BC8">
        <f t="shared" si="53"/>
        <v>239.42857142857142</v>
      </c>
      <c r="BD8">
        <f t="shared" si="54"/>
        <v>84.428571428571431</v>
      </c>
      <c r="BE8" s="8">
        <f t="shared" si="55"/>
        <v>-186.42857142857065</v>
      </c>
      <c r="BF8">
        <f t="shared" si="56"/>
        <v>235.85714285714283</v>
      </c>
      <c r="BG8">
        <f t="shared" si="57"/>
        <v>83.857142857142861</v>
      </c>
      <c r="BH8" s="8">
        <f t="shared" si="58"/>
        <v>-186.42857142857125</v>
      </c>
      <c r="BI8">
        <f t="shared" si="59"/>
        <v>232.28571428571425</v>
      </c>
      <c r="BJ8">
        <f t="shared" si="60"/>
        <v>83.285714285714292</v>
      </c>
      <c r="BM8">
        <v>3</v>
      </c>
      <c r="BO8" s="3">
        <f t="shared" si="3"/>
        <v>21432</v>
      </c>
      <c r="BP8" s="18">
        <f t="shared" si="61"/>
        <v>312</v>
      </c>
      <c r="BQ8" s="18">
        <f t="shared" si="62"/>
        <v>66</v>
      </c>
      <c r="BR8" s="18">
        <f t="shared" si="63"/>
        <v>21717</v>
      </c>
      <c r="BS8" s="18">
        <f t="shared" si="64"/>
        <v>285</v>
      </c>
      <c r="BT8" s="18">
        <f t="shared" si="4"/>
        <v>306.16666666666669</v>
      </c>
      <c r="BU8" s="18">
        <f t="shared" si="5"/>
        <v>66.909090909090907</v>
      </c>
      <c r="BV8" s="18">
        <f t="shared" si="65"/>
        <v>22002.151515151512</v>
      </c>
      <c r="BW8" s="18">
        <f t="shared" si="66"/>
        <v>285.15151515151229</v>
      </c>
      <c r="BX8" s="18">
        <f t="shared" si="6"/>
        <v>300.33333333333337</v>
      </c>
      <c r="BY8" s="18">
        <f t="shared" si="7"/>
        <v>67.818181818181813</v>
      </c>
      <c r="BZ8" s="18">
        <f t="shared" si="67"/>
        <v>22287.227272727272</v>
      </c>
      <c r="CA8" s="18">
        <f t="shared" si="68"/>
        <v>285.07575757575978</v>
      </c>
      <c r="CB8" s="18">
        <f t="shared" si="8"/>
        <v>294.50000000000006</v>
      </c>
      <c r="CC8" s="18">
        <f t="shared" si="9"/>
        <v>68.72727272727272</v>
      </c>
      <c r="CD8" s="10"/>
      <c r="CE8" s="10">
        <f t="shared" si="69"/>
        <v>39.5</v>
      </c>
      <c r="CF8" s="10">
        <f t="shared" si="70"/>
        <v>39.5</v>
      </c>
      <c r="CG8" s="13">
        <f t="shared" si="71"/>
        <v>1.1968544068111506</v>
      </c>
      <c r="CH8" s="10">
        <f t="shared" si="10"/>
        <v>68.574706201912619</v>
      </c>
      <c r="CI8" s="10">
        <f t="shared" ref="CI8:CI71" si="83">ABS(CH7-CH8)</f>
        <v>0.48264324809912296</v>
      </c>
      <c r="CJ8" s="10">
        <f t="shared" si="11"/>
        <v>42.432299018554261</v>
      </c>
      <c r="CK8" s="10">
        <f t="shared" si="72"/>
        <v>0.98047651034887029</v>
      </c>
      <c r="CL8" s="10">
        <f t="shared" si="73"/>
        <v>-124.81161740337562</v>
      </c>
      <c r="CM8" s="10"/>
      <c r="CN8" s="10"/>
      <c r="CQ8">
        <f t="shared" si="74"/>
        <v>-2.7258026383510039</v>
      </c>
      <c r="CR8">
        <f t="shared" si="75"/>
        <v>-156.17698696313718</v>
      </c>
      <c r="CS8" s="14">
        <f>$CR$6+ABS(SUM($CI$6:CI8))</f>
        <v>-158.58278399397994</v>
      </c>
      <c r="CT8" s="10">
        <f t="shared" si="12"/>
        <v>-149.83752298746637</v>
      </c>
      <c r="CU8" s="13">
        <f t="shared" si="13"/>
        <v>-152.48255694222269</v>
      </c>
      <c r="CV8" s="10"/>
      <c r="CW8" s="10"/>
      <c r="CX8" s="10">
        <f t="shared" si="14"/>
        <v>149.83752298746637</v>
      </c>
      <c r="CY8" s="10">
        <f t="shared" si="15"/>
        <v>38.371712231218396</v>
      </c>
      <c r="CZ8" s="10">
        <f t="shared" si="16"/>
        <v>-48.371712231218396</v>
      </c>
      <c r="DA8" s="10">
        <f t="shared" si="17"/>
        <v>-53.689870139003339</v>
      </c>
      <c r="DB8" s="12">
        <f t="shared" si="76"/>
        <v>1.8701797521582648</v>
      </c>
      <c r="DC8" s="12">
        <f t="shared" si="77"/>
        <v>-1.8701797521582648</v>
      </c>
      <c r="DD8" s="12">
        <f t="shared" si="78"/>
        <v>1.0668109196118536</v>
      </c>
      <c r="DE8" s="12">
        <f t="shared" si="79"/>
        <v>-5.1577500907201035E-2</v>
      </c>
      <c r="DF8">
        <f t="shared" si="80"/>
        <v>-2.6525577491294254</v>
      </c>
    </row>
    <row r="9" spans="1:110" x14ac:dyDescent="0.25">
      <c r="A9" t="s">
        <v>15</v>
      </c>
      <c r="B9" s="11">
        <f>B8/B10</f>
        <v>163.79310344827587</v>
      </c>
      <c r="C9">
        <f>-C7</f>
        <v>-115</v>
      </c>
      <c r="D9">
        <f t="shared" si="18"/>
        <v>15</v>
      </c>
      <c r="E9">
        <f t="shared" si="19"/>
        <v>-7</v>
      </c>
      <c r="G9">
        <v>4</v>
      </c>
      <c r="H9">
        <f t="shared" si="0"/>
        <v>656.22222222222217</v>
      </c>
      <c r="I9" s="3">
        <f t="shared" si="20"/>
        <v>20814</v>
      </c>
      <c r="J9">
        <f t="shared" si="21"/>
        <v>14</v>
      </c>
      <c r="K9">
        <f t="shared" si="22"/>
        <v>65</v>
      </c>
      <c r="L9" s="11">
        <f t="shared" si="81"/>
        <v>19449</v>
      </c>
      <c r="M9" s="17">
        <f t="shared" si="23"/>
        <v>1365</v>
      </c>
      <c r="N9">
        <f t="shared" si="24"/>
        <v>21.285714285714285</v>
      </c>
      <c r="O9">
        <f t="shared" si="25"/>
        <v>60.714285714285715</v>
      </c>
      <c r="P9" s="11">
        <f t="shared" si="82"/>
        <v>18085</v>
      </c>
      <c r="Q9" s="17">
        <f t="shared" si="26"/>
        <v>1364</v>
      </c>
      <c r="R9">
        <f t="shared" si="27"/>
        <v>28.571428571428569</v>
      </c>
      <c r="S9">
        <f t="shared" si="28"/>
        <v>56.428571428571431</v>
      </c>
      <c r="T9" s="11">
        <f t="shared" si="29"/>
        <v>16721</v>
      </c>
      <c r="U9" s="17">
        <f t="shared" si="30"/>
        <v>1364</v>
      </c>
      <c r="V9">
        <f t="shared" si="31"/>
        <v>35.857142857142854</v>
      </c>
      <c r="W9">
        <f t="shared" si="32"/>
        <v>52.142857142857146</v>
      </c>
      <c r="Z9">
        <v>4</v>
      </c>
      <c r="AB9" s="3">
        <f t="shared" si="33"/>
        <v>27600</v>
      </c>
      <c r="AC9" s="18">
        <f t="shared" si="34"/>
        <v>80</v>
      </c>
      <c r="AD9" s="18">
        <f t="shared" si="1"/>
        <v>86</v>
      </c>
      <c r="AE9" s="18">
        <f t="shared" si="35"/>
        <v>26633</v>
      </c>
      <c r="AF9" s="18">
        <f t="shared" si="36"/>
        <v>967</v>
      </c>
      <c r="AG9" s="18">
        <f t="shared" si="37"/>
        <v>73</v>
      </c>
      <c r="AH9" s="18">
        <f t="shared" si="38"/>
        <v>83</v>
      </c>
      <c r="AI9" s="18">
        <f t="shared" si="39"/>
        <v>967</v>
      </c>
      <c r="AJ9" s="18">
        <f t="shared" si="40"/>
        <v>66</v>
      </c>
      <c r="AK9" s="18">
        <f t="shared" si="41"/>
        <v>80</v>
      </c>
      <c r="AL9" s="18">
        <f t="shared" si="42"/>
        <v>967</v>
      </c>
      <c r="AM9" s="18">
        <f t="shared" si="43"/>
        <v>59</v>
      </c>
      <c r="AN9" s="18">
        <f t="shared" si="44"/>
        <v>77</v>
      </c>
      <c r="AQ9">
        <f t="shared" si="45"/>
        <v>-0.47650503076580469</v>
      </c>
      <c r="AR9" s="10">
        <f t="shared" si="46"/>
        <v>79.339589845849844</v>
      </c>
      <c r="AS9" s="10">
        <f t="shared" si="47"/>
        <v>-0.91735268323388186</v>
      </c>
      <c r="AT9" s="10"/>
      <c r="AV9">
        <v>4</v>
      </c>
      <c r="AW9">
        <f t="shared" si="2"/>
        <v>6964.666666666667</v>
      </c>
      <c r="AX9" s="3">
        <f t="shared" si="48"/>
        <v>27444</v>
      </c>
      <c r="AY9">
        <f t="shared" si="49"/>
        <v>244</v>
      </c>
      <c r="AZ9">
        <f t="shared" si="50"/>
        <v>85</v>
      </c>
      <c r="BA9" s="18">
        <f t="shared" si="51"/>
        <v>27257</v>
      </c>
      <c r="BB9" s="20">
        <f t="shared" si="52"/>
        <v>187</v>
      </c>
      <c r="BC9">
        <f t="shared" si="53"/>
        <v>240.42857142857142</v>
      </c>
      <c r="BD9">
        <f t="shared" si="54"/>
        <v>84.428571428571431</v>
      </c>
      <c r="BE9" s="8">
        <f t="shared" si="55"/>
        <v>-186.42857142857065</v>
      </c>
      <c r="BF9">
        <f t="shared" si="56"/>
        <v>236.85714285714283</v>
      </c>
      <c r="BG9">
        <f t="shared" si="57"/>
        <v>83.857142857142861</v>
      </c>
      <c r="BH9" s="8">
        <f t="shared" si="58"/>
        <v>-186.42857142857125</v>
      </c>
      <c r="BI9">
        <f t="shared" si="59"/>
        <v>233.28571428571425</v>
      </c>
      <c r="BJ9">
        <f t="shared" si="60"/>
        <v>83.285714285714292</v>
      </c>
      <c r="BM9">
        <v>4</v>
      </c>
      <c r="BO9" s="3">
        <f t="shared" si="3"/>
        <v>21111</v>
      </c>
      <c r="BP9" s="18">
        <f t="shared" si="61"/>
        <v>311</v>
      </c>
      <c r="BQ9" s="18">
        <f t="shared" si="62"/>
        <v>65</v>
      </c>
      <c r="BR9" s="18">
        <f t="shared" si="63"/>
        <v>21396</v>
      </c>
      <c r="BS9" s="18">
        <f t="shared" si="64"/>
        <v>285</v>
      </c>
      <c r="BT9" s="18">
        <f t="shared" si="4"/>
        <v>305.16666666666669</v>
      </c>
      <c r="BU9" s="18">
        <f t="shared" si="5"/>
        <v>65.909090909090907</v>
      </c>
      <c r="BV9" s="18">
        <f t="shared" si="65"/>
        <v>21681.151515151512</v>
      </c>
      <c r="BW9" s="18">
        <f t="shared" si="66"/>
        <v>285.15151515151229</v>
      </c>
      <c r="BX9" s="18">
        <f t="shared" si="6"/>
        <v>299.33333333333337</v>
      </c>
      <c r="BY9" s="18">
        <f t="shared" si="7"/>
        <v>66.818181818181813</v>
      </c>
      <c r="BZ9" s="18">
        <f t="shared" si="67"/>
        <v>21966.227272727272</v>
      </c>
      <c r="CA9" s="18">
        <f t="shared" si="68"/>
        <v>285.07575757575978</v>
      </c>
      <c r="CB9" s="18">
        <f t="shared" si="8"/>
        <v>293.50000000000006</v>
      </c>
      <c r="CC9" s="18">
        <f t="shared" si="9"/>
        <v>67.72727272727272</v>
      </c>
      <c r="CD9" s="10"/>
      <c r="CE9" s="10">
        <f t="shared" si="69"/>
        <v>38.5</v>
      </c>
      <c r="CF9" s="10">
        <f t="shared" si="70"/>
        <v>38.5</v>
      </c>
      <c r="CG9" s="13">
        <f t="shared" si="71"/>
        <v>1.1880528169493212</v>
      </c>
      <c r="CH9" s="10">
        <f t="shared" si="10"/>
        <v>68.070412249824656</v>
      </c>
      <c r="CI9" s="10">
        <f t="shared" si="83"/>
        <v>0.50429395208796279</v>
      </c>
      <c r="CJ9" s="10">
        <f t="shared" si="11"/>
        <v>41.503011938894275</v>
      </c>
      <c r="CK9" s="10">
        <f t="shared" si="72"/>
        <v>0.97363762443381108</v>
      </c>
      <c r="CL9" s="10">
        <f t="shared" si="73"/>
        <v>-121.22668185309936</v>
      </c>
      <c r="CM9" s="10"/>
      <c r="CN9" s="10"/>
      <c r="CQ9">
        <f t="shared" si="74"/>
        <v>-2.6965619722356595</v>
      </c>
      <c r="CR9">
        <f t="shared" si="75"/>
        <v>-154.50162020457677</v>
      </c>
      <c r="CS9" s="14">
        <f>$CR$6+ABS(SUM($CI$6:CI9))</f>
        <v>-158.07849004189197</v>
      </c>
      <c r="CT9" s="10">
        <f t="shared" si="12"/>
        <v>-147.83923880062125</v>
      </c>
      <c r="CU9" s="13">
        <f t="shared" si="13"/>
        <v>-151.95023336500711</v>
      </c>
      <c r="CV9" s="10"/>
      <c r="CW9" s="10"/>
      <c r="CX9" s="10">
        <f t="shared" si="14"/>
        <v>147.83923880062125</v>
      </c>
      <c r="CY9" s="10">
        <f t="shared" si="15"/>
        <v>40.89612947449811</v>
      </c>
      <c r="CZ9" s="10">
        <f t="shared" si="16"/>
        <v>-50.89612947449811</v>
      </c>
      <c r="DA9" s="10">
        <f t="shared" si="17"/>
        <v>-54.466927998060527</v>
      </c>
      <c r="DB9" s="12">
        <f t="shared" si="76"/>
        <v>1.998284186845126</v>
      </c>
      <c r="DC9" s="12">
        <f t="shared" si="77"/>
        <v>-1.998284186845126</v>
      </c>
      <c r="DD9" s="12">
        <f t="shared" si="78"/>
        <v>1.1318174203377396</v>
      </c>
      <c r="DE9" s="12">
        <f t="shared" si="79"/>
        <v>-5.0877544007220665E-2</v>
      </c>
      <c r="DF9">
        <f t="shared" si="80"/>
        <v>-2.4757821446057351</v>
      </c>
    </row>
    <row r="10" spans="1:110" x14ac:dyDescent="0.25">
      <c r="A10" t="s">
        <v>16</v>
      </c>
      <c r="B10" s="2">
        <v>0.57999999999999996</v>
      </c>
      <c r="D10">
        <f t="shared" si="18"/>
        <v>15</v>
      </c>
      <c r="E10">
        <f t="shared" si="19"/>
        <v>-7</v>
      </c>
      <c r="G10">
        <v>5</v>
      </c>
      <c r="H10">
        <f t="shared" si="0"/>
        <v>657.77777777777783</v>
      </c>
      <c r="I10" s="3">
        <f t="shared" si="20"/>
        <v>21136</v>
      </c>
      <c r="J10">
        <f t="shared" si="21"/>
        <v>16</v>
      </c>
      <c r="K10">
        <f t="shared" si="22"/>
        <v>66</v>
      </c>
      <c r="L10" s="11">
        <f t="shared" si="81"/>
        <v>19771</v>
      </c>
      <c r="M10" s="17">
        <f t="shared" si="23"/>
        <v>1365</v>
      </c>
      <c r="N10">
        <f t="shared" si="24"/>
        <v>23.285714285714285</v>
      </c>
      <c r="O10">
        <f t="shared" si="25"/>
        <v>61.714285714285715</v>
      </c>
      <c r="P10" s="11">
        <f t="shared" si="82"/>
        <v>18407</v>
      </c>
      <c r="Q10" s="17">
        <f t="shared" si="26"/>
        <v>1364</v>
      </c>
      <c r="R10">
        <f t="shared" si="27"/>
        <v>30.571428571428569</v>
      </c>
      <c r="S10">
        <f t="shared" si="28"/>
        <v>57.428571428571431</v>
      </c>
      <c r="T10" s="11">
        <f t="shared" si="29"/>
        <v>17043</v>
      </c>
      <c r="U10" s="17">
        <f t="shared" si="30"/>
        <v>1364</v>
      </c>
      <c r="V10">
        <f t="shared" si="31"/>
        <v>37.857142857142854</v>
      </c>
      <c r="W10">
        <f t="shared" si="32"/>
        <v>53.142857142857146</v>
      </c>
      <c r="Z10">
        <v>5</v>
      </c>
      <c r="AB10" s="3">
        <f t="shared" si="33"/>
        <v>27601</v>
      </c>
      <c r="AC10" s="18">
        <f t="shared" si="34"/>
        <v>81</v>
      </c>
      <c r="AD10" s="18">
        <f t="shared" si="1"/>
        <v>86</v>
      </c>
      <c r="AE10" s="18">
        <f t="shared" si="35"/>
        <v>26634</v>
      </c>
      <c r="AF10" s="18">
        <f t="shared" si="36"/>
        <v>967</v>
      </c>
      <c r="AG10" s="18">
        <f t="shared" si="37"/>
        <v>74</v>
      </c>
      <c r="AH10" s="18">
        <f t="shared" si="38"/>
        <v>83</v>
      </c>
      <c r="AI10" s="18">
        <f t="shared" si="39"/>
        <v>967</v>
      </c>
      <c r="AJ10" s="18">
        <f t="shared" si="40"/>
        <v>67</v>
      </c>
      <c r="AK10" s="18">
        <f t="shared" si="41"/>
        <v>80</v>
      </c>
      <c r="AL10" s="18">
        <f t="shared" si="42"/>
        <v>967</v>
      </c>
      <c r="AM10" s="18">
        <f t="shared" si="43"/>
        <v>60</v>
      </c>
      <c r="AN10" s="18">
        <f t="shared" si="44"/>
        <v>77</v>
      </c>
      <c r="AQ10">
        <f t="shared" si="45"/>
        <v>-0.50492818131201489</v>
      </c>
      <c r="AR10" s="10">
        <f t="shared" si="46"/>
        <v>78.143680230779594</v>
      </c>
      <c r="AS10" s="10">
        <f t="shared" si="47"/>
        <v>-0.96748917038756366</v>
      </c>
      <c r="AT10" s="10"/>
      <c r="AV10">
        <v>5</v>
      </c>
      <c r="AW10">
        <f t="shared" si="2"/>
        <v>6646.2222222222226</v>
      </c>
      <c r="AX10" s="3">
        <f t="shared" si="48"/>
        <v>27126</v>
      </c>
      <c r="AY10">
        <f t="shared" si="49"/>
        <v>246</v>
      </c>
      <c r="AZ10">
        <f t="shared" si="50"/>
        <v>84</v>
      </c>
      <c r="BA10" s="18">
        <f t="shared" si="51"/>
        <v>26939</v>
      </c>
      <c r="BB10" s="20">
        <f t="shared" si="52"/>
        <v>187</v>
      </c>
      <c r="BC10">
        <f t="shared" si="53"/>
        <v>242.42857142857142</v>
      </c>
      <c r="BD10">
        <f t="shared" si="54"/>
        <v>83.428571428571431</v>
      </c>
      <c r="BE10" s="8">
        <f t="shared" si="55"/>
        <v>-186.42857142857065</v>
      </c>
      <c r="BF10">
        <f t="shared" si="56"/>
        <v>238.85714285714283</v>
      </c>
      <c r="BG10">
        <f t="shared" si="57"/>
        <v>82.857142857142861</v>
      </c>
      <c r="BH10" s="8">
        <f t="shared" si="58"/>
        <v>-186.42857142857125</v>
      </c>
      <c r="BI10">
        <f t="shared" si="59"/>
        <v>235.28571428571425</v>
      </c>
      <c r="BJ10">
        <f t="shared" si="60"/>
        <v>82.285714285714292</v>
      </c>
      <c r="BM10">
        <v>5</v>
      </c>
      <c r="BO10" s="3">
        <f t="shared" si="3"/>
        <v>20791</v>
      </c>
      <c r="BP10" s="18">
        <f t="shared" si="61"/>
        <v>311</v>
      </c>
      <c r="BQ10" s="18">
        <f t="shared" si="62"/>
        <v>64</v>
      </c>
      <c r="BR10" s="18">
        <f t="shared" si="63"/>
        <v>21076</v>
      </c>
      <c r="BS10" s="18">
        <f t="shared" si="64"/>
        <v>285</v>
      </c>
      <c r="BT10" s="18">
        <f t="shared" si="4"/>
        <v>305.16666666666669</v>
      </c>
      <c r="BU10" s="18">
        <f t="shared" si="5"/>
        <v>64.909090909090907</v>
      </c>
      <c r="BV10" s="18">
        <f t="shared" si="65"/>
        <v>21361.151515151512</v>
      </c>
      <c r="BW10" s="18">
        <f t="shared" si="66"/>
        <v>285.15151515151229</v>
      </c>
      <c r="BX10" s="18">
        <f t="shared" si="6"/>
        <v>299.33333333333337</v>
      </c>
      <c r="BY10" s="18">
        <f t="shared" si="7"/>
        <v>65.818181818181813</v>
      </c>
      <c r="BZ10" s="18">
        <f t="shared" si="67"/>
        <v>21646.227272727272</v>
      </c>
      <c r="CA10" s="18">
        <f t="shared" si="68"/>
        <v>285.07575757575978</v>
      </c>
      <c r="CB10" s="18">
        <f t="shared" si="8"/>
        <v>293.50000000000006</v>
      </c>
      <c r="CC10" s="18">
        <f t="shared" si="9"/>
        <v>66.72727272727272</v>
      </c>
      <c r="CD10" s="10"/>
      <c r="CE10" s="10">
        <f t="shared" si="69"/>
        <v>37.5</v>
      </c>
      <c r="CF10" s="10">
        <f t="shared" si="70"/>
        <v>37.5</v>
      </c>
      <c r="CG10" s="13">
        <f t="shared" si="71"/>
        <v>1.1788488013263838</v>
      </c>
      <c r="CH10" s="10">
        <f t="shared" si="10"/>
        <v>67.543061000057875</v>
      </c>
      <c r="CI10" s="10">
        <f t="shared" si="83"/>
        <v>0.52735124976678094</v>
      </c>
      <c r="CJ10" s="10">
        <f t="shared" si="11"/>
        <v>40.577087130546957</v>
      </c>
      <c r="CK10" s="10">
        <f t="shared" si="72"/>
        <v>0.96661874732781849</v>
      </c>
      <c r="CL10" s="10">
        <f t="shared" si="73"/>
        <v>-117.66771939702315</v>
      </c>
      <c r="CM10" s="10"/>
      <c r="CN10" s="10"/>
      <c r="CQ10">
        <f t="shared" si="74"/>
        <v>-2.6673213061203151</v>
      </c>
      <c r="CR10">
        <f t="shared" si="75"/>
        <v>-152.82625344601632</v>
      </c>
      <c r="CS10" s="14">
        <f>$CR$6+ABS(SUM($CI$6:CI10))</f>
        <v>-157.55113879212519</v>
      </c>
      <c r="CT10" s="10">
        <f t="shared" si="12"/>
        <v>-145.714558623416</v>
      </c>
      <c r="CU10" s="13">
        <f t="shared" si="13"/>
        <v>-151.38098079546404</v>
      </c>
      <c r="CV10" s="10"/>
      <c r="CW10" s="10"/>
      <c r="CX10" s="10">
        <f t="shared" si="14"/>
        <v>145.714558623416</v>
      </c>
      <c r="CY10" s="10">
        <f t="shared" si="15"/>
        <v>43.385582341413617</v>
      </c>
      <c r="CZ10" s="10">
        <f t="shared" si="16"/>
        <v>-53.385582341413617</v>
      </c>
      <c r="DA10" s="10">
        <f t="shared" si="17"/>
        <v>-55.276574631639171</v>
      </c>
      <c r="DB10" s="12">
        <f t="shared" si="76"/>
        <v>2.1246801772052493</v>
      </c>
      <c r="DC10" s="12">
        <f t="shared" si="77"/>
        <v>-2.1246801772052493</v>
      </c>
      <c r="DD10" s="12">
        <f t="shared" si="78"/>
        <v>1.1959096150702493</v>
      </c>
      <c r="DE10" s="12">
        <f t="shared" si="79"/>
        <v>-5.0136487153681797E-2</v>
      </c>
      <c r="DF10">
        <f t="shared" si="80"/>
        <v>-2.3229582168464091</v>
      </c>
    </row>
    <row r="11" spans="1:110" x14ac:dyDescent="0.25">
      <c r="B11" s="2">
        <v>1.5</v>
      </c>
      <c r="D11">
        <f t="shared" si="18"/>
        <v>14</v>
      </c>
      <c r="E11">
        <f t="shared" si="19"/>
        <v>-7</v>
      </c>
      <c r="G11">
        <v>6</v>
      </c>
      <c r="H11">
        <f t="shared" si="0"/>
        <v>979.33333333333337</v>
      </c>
      <c r="I11" s="3">
        <f t="shared" si="20"/>
        <v>21137</v>
      </c>
      <c r="J11">
        <f t="shared" si="21"/>
        <v>17</v>
      </c>
      <c r="K11">
        <f t="shared" si="22"/>
        <v>66</v>
      </c>
      <c r="L11" s="11">
        <f t="shared" si="81"/>
        <v>19864</v>
      </c>
      <c r="M11" s="17">
        <f t="shared" si="23"/>
        <v>1273</v>
      </c>
      <c r="N11">
        <f t="shared" si="24"/>
        <v>24</v>
      </c>
      <c r="O11">
        <f t="shared" si="25"/>
        <v>62</v>
      </c>
      <c r="P11" s="11">
        <f t="shared" si="82"/>
        <v>18591</v>
      </c>
      <c r="Q11" s="17">
        <f t="shared" si="26"/>
        <v>1273</v>
      </c>
      <c r="R11">
        <f t="shared" si="27"/>
        <v>31</v>
      </c>
      <c r="S11">
        <f t="shared" si="28"/>
        <v>58</v>
      </c>
      <c r="T11" s="11">
        <f t="shared" si="29"/>
        <v>17318</v>
      </c>
      <c r="U11" s="17">
        <f t="shared" si="30"/>
        <v>1273</v>
      </c>
      <c r="V11">
        <f t="shared" si="31"/>
        <v>38</v>
      </c>
      <c r="W11">
        <f t="shared" si="32"/>
        <v>54</v>
      </c>
      <c r="Z11">
        <v>6</v>
      </c>
      <c r="AB11" s="3">
        <f t="shared" si="33"/>
        <v>27283</v>
      </c>
      <c r="AC11" s="18">
        <f t="shared" si="34"/>
        <v>83</v>
      </c>
      <c r="AD11" s="18">
        <f t="shared" si="1"/>
        <v>85</v>
      </c>
      <c r="AE11" s="18">
        <f t="shared" si="35"/>
        <v>26316</v>
      </c>
      <c r="AF11" s="18">
        <f t="shared" si="36"/>
        <v>967</v>
      </c>
      <c r="AG11" s="18">
        <f t="shared" si="37"/>
        <v>76</v>
      </c>
      <c r="AH11" s="18">
        <f t="shared" si="38"/>
        <v>82</v>
      </c>
      <c r="AI11" s="18">
        <f t="shared" si="39"/>
        <v>967</v>
      </c>
      <c r="AJ11" s="18">
        <f t="shared" si="40"/>
        <v>69</v>
      </c>
      <c r="AK11" s="18">
        <f t="shared" si="41"/>
        <v>79</v>
      </c>
      <c r="AL11" s="18">
        <f t="shared" si="42"/>
        <v>967</v>
      </c>
      <c r="AM11" s="18">
        <f t="shared" si="43"/>
        <v>62</v>
      </c>
      <c r="AN11" s="18">
        <f t="shared" si="44"/>
        <v>76</v>
      </c>
      <c r="AQ11">
        <f t="shared" si="45"/>
        <v>-0.53335133185822503</v>
      </c>
      <c r="AR11" s="10">
        <f t="shared" si="46"/>
        <v>76.884644501997386</v>
      </c>
      <c r="AS11" s="10">
        <f t="shared" si="47"/>
        <v>-1.0168440993755103</v>
      </c>
      <c r="AT11" s="10"/>
      <c r="AV11">
        <v>6</v>
      </c>
      <c r="AW11">
        <f t="shared" si="2"/>
        <v>6647.7777777777774</v>
      </c>
      <c r="AX11" s="3">
        <f t="shared" si="48"/>
        <v>27127</v>
      </c>
      <c r="AY11">
        <f t="shared" si="49"/>
        <v>247</v>
      </c>
      <c r="AZ11">
        <f t="shared" si="50"/>
        <v>84</v>
      </c>
      <c r="BA11" s="18">
        <f t="shared" si="51"/>
        <v>26848</v>
      </c>
      <c r="BB11" s="20">
        <f t="shared" si="52"/>
        <v>279</v>
      </c>
      <c r="BC11">
        <f t="shared" si="53"/>
        <v>243.14285714285714</v>
      </c>
      <c r="BD11">
        <f t="shared" si="54"/>
        <v>83.142857142857139</v>
      </c>
      <c r="BE11" s="8">
        <f t="shared" si="55"/>
        <v>-278.1428571428587</v>
      </c>
      <c r="BF11">
        <f t="shared" si="56"/>
        <v>239.28571428571428</v>
      </c>
      <c r="BG11">
        <f t="shared" si="57"/>
        <v>82.285714285714278</v>
      </c>
      <c r="BH11" s="8">
        <f t="shared" si="58"/>
        <v>-278.14285714285751</v>
      </c>
      <c r="BI11">
        <f t="shared" si="59"/>
        <v>235.42857142857142</v>
      </c>
      <c r="BJ11">
        <f t="shared" si="60"/>
        <v>81.428571428571416</v>
      </c>
      <c r="BM11">
        <v>6</v>
      </c>
      <c r="BO11" s="3">
        <f t="shared" si="3"/>
        <v>20470</v>
      </c>
      <c r="BP11" s="18">
        <f t="shared" si="61"/>
        <v>310</v>
      </c>
      <c r="BQ11" s="18">
        <f t="shared" si="62"/>
        <v>63</v>
      </c>
      <c r="BR11" s="18">
        <f t="shared" si="63"/>
        <v>20755</v>
      </c>
      <c r="BS11" s="18">
        <f t="shared" si="64"/>
        <v>285</v>
      </c>
      <c r="BT11" s="18">
        <f t="shared" si="4"/>
        <v>304.16666666666669</v>
      </c>
      <c r="BU11" s="18">
        <f t="shared" si="5"/>
        <v>63.909090909090907</v>
      </c>
      <c r="BV11" s="18">
        <f t="shared" si="65"/>
        <v>21040.151515151512</v>
      </c>
      <c r="BW11" s="18">
        <f t="shared" si="66"/>
        <v>285.15151515151229</v>
      </c>
      <c r="BX11" s="18">
        <f t="shared" si="6"/>
        <v>298.33333333333337</v>
      </c>
      <c r="BY11" s="18">
        <f t="shared" si="7"/>
        <v>64.818181818181813</v>
      </c>
      <c r="BZ11" s="18">
        <f t="shared" si="67"/>
        <v>21325.227272727272</v>
      </c>
      <c r="CA11" s="18">
        <f t="shared" si="68"/>
        <v>285.07575757575978</v>
      </c>
      <c r="CB11" s="18">
        <f t="shared" si="8"/>
        <v>292.50000000000006</v>
      </c>
      <c r="CC11" s="18">
        <f t="shared" si="9"/>
        <v>65.72727272727272</v>
      </c>
      <c r="CD11" s="10"/>
      <c r="CE11" s="10">
        <f t="shared" si="69"/>
        <v>36.5</v>
      </c>
      <c r="CF11" s="10">
        <f t="shared" si="70"/>
        <v>36.5</v>
      </c>
      <c r="CG11" s="13">
        <f t="shared" si="71"/>
        <v>1.1692157866860171</v>
      </c>
      <c r="CH11" s="10">
        <f t="shared" si="10"/>
        <v>66.991129917177133</v>
      </c>
      <c r="CI11" s="10">
        <f t="shared" si="83"/>
        <v>0.551931082880742</v>
      </c>
      <c r="CJ11" s="10">
        <f t="shared" si="11"/>
        <v>39.654760117796705</v>
      </c>
      <c r="CK11" s="10">
        <f t="shared" si="72"/>
        <v>0.9594101480462689</v>
      </c>
      <c r="CL11" s="10">
        <f t="shared" si="73"/>
        <v>-114.13553782606384</v>
      </c>
      <c r="CM11" s="10"/>
      <c r="CN11" s="10"/>
      <c r="CQ11">
        <f t="shared" si="74"/>
        <v>-2.6380806400049708</v>
      </c>
      <c r="CR11">
        <f t="shared" si="75"/>
        <v>-151.15088668745591</v>
      </c>
      <c r="CS11" s="14">
        <f>$CR$6+ABS(SUM($CI$6:CI11))</f>
        <v>-156.99920770924444</v>
      </c>
      <c r="CT11" s="10">
        <f t="shared" si="12"/>
        <v>-143.46529896314186</v>
      </c>
      <c r="CU11" s="13">
        <f t="shared" si="13"/>
        <v>-150.77146168743329</v>
      </c>
      <c r="CV11" s="10"/>
      <c r="CW11" s="10"/>
      <c r="CX11" s="10">
        <f t="shared" si="14"/>
        <v>143.46529896314186</v>
      </c>
      <c r="CY11" s="10">
        <f t="shared" si="15"/>
        <v>45.837942460207046</v>
      </c>
      <c r="CZ11" s="10">
        <f t="shared" si="16"/>
        <v>-55.837942460207046</v>
      </c>
      <c r="DA11" s="10">
        <f t="shared" si="17"/>
        <v>-56.120666440536333</v>
      </c>
      <c r="DB11" s="12">
        <f t="shared" si="76"/>
        <v>2.2492596602741344</v>
      </c>
      <c r="DC11" s="12">
        <f t="shared" si="77"/>
        <v>-2.2492596602741344</v>
      </c>
      <c r="DD11" s="12">
        <f t="shared" si="78"/>
        <v>1.2590357287822087</v>
      </c>
      <c r="DE11" s="12">
        <f t="shared" si="79"/>
        <v>-4.9354928987946689E-2</v>
      </c>
      <c r="DF11">
        <f t="shared" si="80"/>
        <v>-2.189667508722545</v>
      </c>
    </row>
    <row r="12" spans="1:110" x14ac:dyDescent="0.25">
      <c r="D12">
        <f t="shared" si="18"/>
        <v>14</v>
      </c>
      <c r="E12">
        <f t="shared" si="19"/>
        <v>-7</v>
      </c>
      <c r="G12">
        <v>7</v>
      </c>
      <c r="H12">
        <f t="shared" si="0"/>
        <v>980.88888888888891</v>
      </c>
      <c r="I12" s="3">
        <f t="shared" si="20"/>
        <v>21459</v>
      </c>
      <c r="J12">
        <f t="shared" si="21"/>
        <v>19</v>
      </c>
      <c r="K12">
        <f t="shared" si="22"/>
        <v>67</v>
      </c>
      <c r="L12" s="11">
        <f t="shared" si="81"/>
        <v>20186</v>
      </c>
      <c r="M12" s="17">
        <f t="shared" si="23"/>
        <v>1273</v>
      </c>
      <c r="N12">
        <f t="shared" si="24"/>
        <v>26</v>
      </c>
      <c r="O12">
        <f t="shared" si="25"/>
        <v>63</v>
      </c>
      <c r="P12" s="11">
        <f t="shared" si="82"/>
        <v>18913</v>
      </c>
      <c r="Q12" s="17">
        <f t="shared" si="26"/>
        <v>1273</v>
      </c>
      <c r="R12">
        <f t="shared" si="27"/>
        <v>33</v>
      </c>
      <c r="S12">
        <f t="shared" si="28"/>
        <v>59</v>
      </c>
      <c r="T12" s="11">
        <f t="shared" si="29"/>
        <v>17640</v>
      </c>
      <c r="U12" s="17">
        <f t="shared" si="30"/>
        <v>1273</v>
      </c>
      <c r="V12">
        <f t="shared" si="31"/>
        <v>40</v>
      </c>
      <c r="W12">
        <f t="shared" si="32"/>
        <v>55</v>
      </c>
      <c r="Z12">
        <v>7</v>
      </c>
      <c r="AB12" s="3">
        <f t="shared" si="33"/>
        <v>27284</v>
      </c>
      <c r="AC12" s="18">
        <f t="shared" si="34"/>
        <v>84</v>
      </c>
      <c r="AD12" s="18">
        <f t="shared" si="1"/>
        <v>85</v>
      </c>
      <c r="AE12" s="18">
        <f t="shared" si="35"/>
        <v>26317</v>
      </c>
      <c r="AF12" s="18">
        <f t="shared" si="36"/>
        <v>967</v>
      </c>
      <c r="AG12" s="18">
        <f t="shared" si="37"/>
        <v>77</v>
      </c>
      <c r="AH12" s="18">
        <f t="shared" si="38"/>
        <v>82</v>
      </c>
      <c r="AI12" s="18">
        <f t="shared" si="39"/>
        <v>967</v>
      </c>
      <c r="AJ12" s="18">
        <f t="shared" si="40"/>
        <v>70</v>
      </c>
      <c r="AK12" s="18">
        <f t="shared" si="41"/>
        <v>79</v>
      </c>
      <c r="AL12" s="18">
        <f t="shared" si="42"/>
        <v>967</v>
      </c>
      <c r="AM12" s="18">
        <f t="shared" si="43"/>
        <v>63</v>
      </c>
      <c r="AN12" s="18">
        <f t="shared" si="44"/>
        <v>76</v>
      </c>
      <c r="AQ12">
        <f t="shared" si="45"/>
        <v>-0.56177448240443528</v>
      </c>
      <c r="AR12" s="10">
        <f t="shared" si="46"/>
        <v>75.563499735130449</v>
      </c>
      <c r="AS12" s="10">
        <f t="shared" si="47"/>
        <v>-1.0653776002447031</v>
      </c>
      <c r="AT12" s="10"/>
      <c r="AV12">
        <v>7</v>
      </c>
      <c r="AW12">
        <f t="shared" si="2"/>
        <v>6329.333333333333</v>
      </c>
      <c r="AX12" s="3">
        <f t="shared" si="48"/>
        <v>26809</v>
      </c>
      <c r="AY12">
        <f t="shared" si="49"/>
        <v>249</v>
      </c>
      <c r="AZ12">
        <f t="shared" si="50"/>
        <v>83</v>
      </c>
      <c r="BA12" s="18">
        <f t="shared" si="51"/>
        <v>26530</v>
      </c>
      <c r="BB12" s="20">
        <f t="shared" si="52"/>
        <v>279</v>
      </c>
      <c r="BC12">
        <f t="shared" si="53"/>
        <v>245.14285714285714</v>
      </c>
      <c r="BD12">
        <f t="shared" si="54"/>
        <v>82.142857142857139</v>
      </c>
      <c r="BE12" s="8">
        <f t="shared" si="55"/>
        <v>-278.1428571428587</v>
      </c>
      <c r="BF12">
        <f t="shared" si="56"/>
        <v>241.28571428571428</v>
      </c>
      <c r="BG12">
        <f t="shared" si="57"/>
        <v>81.285714285714278</v>
      </c>
      <c r="BH12" s="8">
        <f t="shared" si="58"/>
        <v>-278.14285714285751</v>
      </c>
      <c r="BI12">
        <f t="shared" si="59"/>
        <v>237.42857142857142</v>
      </c>
      <c r="BJ12">
        <f t="shared" si="60"/>
        <v>80.428571428571416</v>
      </c>
      <c r="BM12">
        <v>7</v>
      </c>
      <c r="BO12" s="3">
        <f t="shared" si="3"/>
        <v>20150</v>
      </c>
      <c r="BP12" s="18">
        <f t="shared" si="61"/>
        <v>310</v>
      </c>
      <c r="BQ12" s="18">
        <f t="shared" si="62"/>
        <v>62</v>
      </c>
      <c r="BR12" s="18">
        <f t="shared" si="63"/>
        <v>20435</v>
      </c>
      <c r="BS12" s="18">
        <f t="shared" si="64"/>
        <v>285</v>
      </c>
      <c r="BT12" s="18">
        <f t="shared" si="4"/>
        <v>304.16666666666669</v>
      </c>
      <c r="BU12" s="18">
        <f t="shared" si="5"/>
        <v>62.909090909090907</v>
      </c>
      <c r="BV12" s="18">
        <f t="shared" si="65"/>
        <v>20720.151515151512</v>
      </c>
      <c r="BW12" s="18">
        <f t="shared" si="66"/>
        <v>285.15151515151229</v>
      </c>
      <c r="BX12" s="18">
        <f t="shared" si="6"/>
        <v>298.33333333333337</v>
      </c>
      <c r="BY12" s="18">
        <f t="shared" si="7"/>
        <v>63.818181818181813</v>
      </c>
      <c r="BZ12" s="18">
        <f t="shared" si="67"/>
        <v>21005.227272727272</v>
      </c>
      <c r="CA12" s="18">
        <f t="shared" si="68"/>
        <v>285.07575757575978</v>
      </c>
      <c r="CB12" s="18">
        <f t="shared" si="8"/>
        <v>292.50000000000006</v>
      </c>
      <c r="CC12" s="18">
        <f t="shared" si="9"/>
        <v>64.72727272727272</v>
      </c>
      <c r="CD12" s="10"/>
      <c r="CE12" s="10">
        <f t="shared" si="69"/>
        <v>35.5</v>
      </c>
      <c r="CF12" s="10">
        <f t="shared" si="70"/>
        <v>35.5</v>
      </c>
      <c r="CG12" s="13">
        <f t="shared" si="71"/>
        <v>1.1591249833630017</v>
      </c>
      <c r="CH12" s="10">
        <f t="shared" si="10"/>
        <v>66.412969474871758</v>
      </c>
      <c r="CI12" s="10">
        <f>ABS(CH11-CH12)</f>
        <v>0.578160442305375</v>
      </c>
      <c r="CJ12" s="10">
        <f t="shared" si="11"/>
        <v>38.736287896493131</v>
      </c>
      <c r="CK12" s="10">
        <f t="shared" si="72"/>
        <v>0.9520012844887108</v>
      </c>
      <c r="CL12" s="10">
        <f t="shared" si="73"/>
        <v>-110.63098750135788</v>
      </c>
      <c r="CM12" s="10"/>
      <c r="CN12" s="10"/>
      <c r="CQ12">
        <f t="shared" si="74"/>
        <v>-2.608839973889626</v>
      </c>
      <c r="CR12">
        <f t="shared" si="75"/>
        <v>-149.47551992889547</v>
      </c>
      <c r="CS12" s="14">
        <f>$CR$6+ABS(SUM($CI$6:CI12))</f>
        <v>-156.42104726693907</v>
      </c>
      <c r="CT12" s="10">
        <f t="shared" si="12"/>
        <v>-141.09338283702101</v>
      </c>
      <c r="CU12" s="13">
        <f t="shared" si="13"/>
        <v>-150.1179736050735</v>
      </c>
      <c r="CV12" s="10"/>
      <c r="CW12" s="10"/>
      <c r="CX12" s="10">
        <f t="shared" si="14"/>
        <v>141.09338283702101</v>
      </c>
      <c r="CY12" s="10">
        <f t="shared" si="15"/>
        <v>48.251113171774605</v>
      </c>
      <c r="CZ12" s="10">
        <f t="shared" si="16"/>
        <v>-58.251113171774605</v>
      </c>
      <c r="DA12" s="10">
        <f t="shared" si="17"/>
        <v>-57.001176584911839</v>
      </c>
      <c r="DB12" s="12">
        <f t="shared" si="76"/>
        <v>2.3719161261208512</v>
      </c>
      <c r="DC12" s="12">
        <f t="shared" si="77"/>
        <v>-2.3719161261208512</v>
      </c>
      <c r="DD12" s="12">
        <f t="shared" si="78"/>
        <v>1.3211447668669365</v>
      </c>
      <c r="DE12" s="12">
        <f t="shared" si="79"/>
        <v>-4.8533500869192725E-2</v>
      </c>
      <c r="DF12">
        <f t="shared" si="80"/>
        <v>-2.0725188544942141</v>
      </c>
    </row>
    <row r="13" spans="1:110" x14ac:dyDescent="0.25">
      <c r="D13">
        <f t="shared" si="18"/>
        <v>14</v>
      </c>
      <c r="E13">
        <f t="shared" si="19"/>
        <v>-6</v>
      </c>
      <c r="G13">
        <v>8</v>
      </c>
      <c r="H13">
        <f t="shared" si="0"/>
        <v>1302.4444444444443</v>
      </c>
      <c r="I13" s="3">
        <f t="shared" si="20"/>
        <v>21461</v>
      </c>
      <c r="J13">
        <f t="shared" si="21"/>
        <v>21</v>
      </c>
      <c r="K13">
        <f t="shared" si="22"/>
        <v>67</v>
      </c>
      <c r="L13" s="11">
        <f t="shared" si="81"/>
        <v>20188</v>
      </c>
      <c r="M13" s="17">
        <f t="shared" si="23"/>
        <v>1273</v>
      </c>
      <c r="N13">
        <f t="shared" si="24"/>
        <v>28</v>
      </c>
      <c r="O13">
        <f t="shared" si="25"/>
        <v>63</v>
      </c>
      <c r="P13" s="11">
        <f t="shared" si="82"/>
        <v>18915</v>
      </c>
      <c r="Q13" s="17">
        <f t="shared" si="26"/>
        <v>1273</v>
      </c>
      <c r="R13">
        <f t="shared" si="27"/>
        <v>35</v>
      </c>
      <c r="S13">
        <f t="shared" si="28"/>
        <v>59</v>
      </c>
      <c r="T13" s="11">
        <f t="shared" si="29"/>
        <v>17642</v>
      </c>
      <c r="U13" s="17">
        <f t="shared" si="30"/>
        <v>1273</v>
      </c>
      <c r="V13">
        <f t="shared" si="31"/>
        <v>42</v>
      </c>
      <c r="W13">
        <f t="shared" si="32"/>
        <v>55</v>
      </c>
      <c r="Z13">
        <v>8</v>
      </c>
      <c r="AB13" s="3">
        <f t="shared" si="33"/>
        <v>27285</v>
      </c>
      <c r="AC13" s="18">
        <f t="shared" si="34"/>
        <v>85</v>
      </c>
      <c r="AD13" s="18">
        <f t="shared" si="1"/>
        <v>85</v>
      </c>
      <c r="AE13" s="18">
        <f t="shared" si="35"/>
        <v>26319</v>
      </c>
      <c r="AF13" s="18">
        <f t="shared" si="36"/>
        <v>966</v>
      </c>
      <c r="AG13" s="18">
        <f t="shared" si="37"/>
        <v>79</v>
      </c>
      <c r="AH13" s="18">
        <f t="shared" si="38"/>
        <v>82</v>
      </c>
      <c r="AI13" s="18">
        <f t="shared" si="39"/>
        <v>966</v>
      </c>
      <c r="AJ13" s="18">
        <f t="shared" si="40"/>
        <v>73</v>
      </c>
      <c r="AK13" s="18">
        <f t="shared" si="41"/>
        <v>79</v>
      </c>
      <c r="AL13" s="18">
        <f t="shared" si="42"/>
        <v>966</v>
      </c>
      <c r="AM13" s="18">
        <f t="shared" si="43"/>
        <v>67</v>
      </c>
      <c r="AN13" s="18">
        <f t="shared" si="44"/>
        <v>76</v>
      </c>
      <c r="AQ13">
        <f t="shared" si="45"/>
        <v>-0.59019763295064542</v>
      </c>
      <c r="AR13" s="10">
        <f t="shared" si="46"/>
        <v>74.181313178797424</v>
      </c>
      <c r="AS13" s="10">
        <f t="shared" si="47"/>
        <v>-1.1130504666090888</v>
      </c>
      <c r="AT13" s="10"/>
      <c r="AV13">
        <v>8</v>
      </c>
      <c r="AW13">
        <f t="shared" si="2"/>
        <v>6330.8888888888887</v>
      </c>
      <c r="AX13" s="3">
        <f t="shared" si="48"/>
        <v>26811</v>
      </c>
      <c r="AY13">
        <f t="shared" si="49"/>
        <v>251</v>
      </c>
      <c r="AZ13">
        <f t="shared" si="50"/>
        <v>83</v>
      </c>
      <c r="BA13" s="18">
        <f t="shared" si="51"/>
        <v>26532</v>
      </c>
      <c r="BB13" s="20">
        <f t="shared" si="52"/>
        <v>279</v>
      </c>
      <c r="BC13">
        <f t="shared" si="53"/>
        <v>247.14285714285714</v>
      </c>
      <c r="BD13">
        <f t="shared" si="54"/>
        <v>82.142857142857139</v>
      </c>
      <c r="BE13" s="8">
        <f t="shared" si="55"/>
        <v>-278.1428571428587</v>
      </c>
      <c r="BF13">
        <f t="shared" si="56"/>
        <v>243.28571428571428</v>
      </c>
      <c r="BG13">
        <f t="shared" si="57"/>
        <v>81.285714285714278</v>
      </c>
      <c r="BH13" s="8">
        <f t="shared" si="58"/>
        <v>-278.14285714285751</v>
      </c>
      <c r="BI13">
        <f t="shared" si="59"/>
        <v>239.42857142857142</v>
      </c>
      <c r="BJ13">
        <f t="shared" si="60"/>
        <v>80.428571428571416</v>
      </c>
      <c r="BM13">
        <v>8</v>
      </c>
      <c r="BO13" s="3">
        <f t="shared" si="3"/>
        <v>20149</v>
      </c>
      <c r="BP13" s="18">
        <f t="shared" si="61"/>
        <v>309</v>
      </c>
      <c r="BQ13" s="18">
        <f t="shared" si="62"/>
        <v>62</v>
      </c>
      <c r="BR13" s="18">
        <f t="shared" si="63"/>
        <v>20580</v>
      </c>
      <c r="BS13" s="18">
        <f t="shared" si="64"/>
        <v>431</v>
      </c>
      <c r="BT13" s="18">
        <f t="shared" si="4"/>
        <v>304</v>
      </c>
      <c r="BU13" s="18">
        <f t="shared" si="5"/>
        <v>63.363636363636367</v>
      </c>
      <c r="BV13" s="18">
        <f t="shared" si="65"/>
        <v>21011.727272727276</v>
      </c>
      <c r="BW13" s="18">
        <f t="shared" si="66"/>
        <v>431.7272727272757</v>
      </c>
      <c r="BX13" s="18">
        <f t="shared" si="6"/>
        <v>299</v>
      </c>
      <c r="BY13" s="18">
        <f t="shared" si="7"/>
        <v>64.727272727272734</v>
      </c>
      <c r="BZ13" s="18">
        <f t="shared" si="67"/>
        <v>21443.090909090912</v>
      </c>
      <c r="CA13" s="18">
        <f t="shared" si="68"/>
        <v>431.36363636363603</v>
      </c>
      <c r="CB13" s="18">
        <f t="shared" si="8"/>
        <v>294</v>
      </c>
      <c r="CC13" s="18">
        <f t="shared" si="9"/>
        <v>66.090909090909093</v>
      </c>
      <c r="CD13" s="10"/>
      <c r="CE13" s="10">
        <f t="shared" si="69"/>
        <v>34.5</v>
      </c>
      <c r="CF13" s="10">
        <f t="shared" si="70"/>
        <v>34.5</v>
      </c>
      <c r="CG13" s="13">
        <f t="shared" si="71"/>
        <v>1.1485451733436245</v>
      </c>
      <c r="CH13" s="10">
        <f t="shared" si="10"/>
        <v>65.80679101271123</v>
      </c>
      <c r="CI13" s="10">
        <f t="shared" si="83"/>
        <v>0.6061784621605284</v>
      </c>
      <c r="CJ13" s="10">
        <f t="shared" si="11"/>
        <v>37.821951298154872</v>
      </c>
      <c r="CK13" s="10">
        <f t="shared" si="72"/>
        <v>0.94438071071003959</v>
      </c>
      <c r="CL13" s="10">
        <f t="shared" si="73"/>
        <v>-107.15496374217602</v>
      </c>
      <c r="CM13" s="10"/>
      <c r="CN13" s="10"/>
      <c r="CQ13">
        <f t="shared" si="74"/>
        <v>-2.5795993077742816</v>
      </c>
      <c r="CR13">
        <f t="shared" si="75"/>
        <v>-147.80015317033502</v>
      </c>
      <c r="CS13" s="14">
        <f>$CR$6+ABS(SUM($CI$6:CI13))</f>
        <v>-155.81486880477854</v>
      </c>
      <c r="CT13" s="10">
        <f t="shared" si="12"/>
        <v>-138.60083812811243</v>
      </c>
      <c r="CU13" s="13">
        <f t="shared" si="13"/>
        <v>-149.41640365497261</v>
      </c>
      <c r="CV13" s="10"/>
      <c r="CW13" s="10"/>
      <c r="CX13" s="10">
        <f t="shared" si="14"/>
        <v>138.60083812811243</v>
      </c>
      <c r="CY13" s="10">
        <f t="shared" si="15"/>
        <v>50.623031322216953</v>
      </c>
      <c r="CZ13" s="10">
        <f t="shared" si="16"/>
        <v>-60.623031322216953</v>
      </c>
      <c r="DA13" s="10">
        <f t="shared" si="17"/>
        <v>-57.920200030949587</v>
      </c>
      <c r="DB13" s="12">
        <f t="shared" si="76"/>
        <v>2.4925447089085822</v>
      </c>
      <c r="DC13" s="12">
        <f t="shared" si="77"/>
        <v>-2.4925447089085822</v>
      </c>
      <c r="DD13" s="12">
        <f t="shared" si="78"/>
        <v>1.3821865563330249</v>
      </c>
      <c r="DE13" s="12">
        <f t="shared" si="79"/>
        <v>-4.7672866364385724E-2</v>
      </c>
      <c r="DF13">
        <f t="shared" si="80"/>
        <v>-1.968866493541791</v>
      </c>
    </row>
    <row r="14" spans="1:110" x14ac:dyDescent="0.25">
      <c r="D14">
        <f t="shared" si="18"/>
        <v>13</v>
      </c>
      <c r="E14">
        <f t="shared" si="19"/>
        <v>-6</v>
      </c>
      <c r="G14">
        <v>9</v>
      </c>
      <c r="H14">
        <f t="shared" si="0"/>
        <v>1304</v>
      </c>
      <c r="I14" s="3">
        <f t="shared" si="20"/>
        <v>21782</v>
      </c>
      <c r="J14">
        <f t="shared" si="21"/>
        <v>22</v>
      </c>
      <c r="K14">
        <f t="shared" si="22"/>
        <v>68</v>
      </c>
      <c r="L14" s="11">
        <f t="shared" si="81"/>
        <v>20600</v>
      </c>
      <c r="M14" s="17">
        <f t="shared" si="23"/>
        <v>1182</v>
      </c>
      <c r="N14">
        <f t="shared" si="24"/>
        <v>28.714285714285715</v>
      </c>
      <c r="O14">
        <f t="shared" si="25"/>
        <v>64.285714285714292</v>
      </c>
      <c r="P14" s="11">
        <f t="shared" si="82"/>
        <v>19418</v>
      </c>
      <c r="Q14" s="17">
        <f t="shared" si="26"/>
        <v>1182</v>
      </c>
      <c r="R14">
        <f t="shared" si="27"/>
        <v>35.428571428571431</v>
      </c>
      <c r="S14">
        <f t="shared" si="28"/>
        <v>60.571428571428577</v>
      </c>
      <c r="T14" s="11">
        <f t="shared" si="29"/>
        <v>18236</v>
      </c>
      <c r="U14" s="17">
        <f t="shared" si="30"/>
        <v>1182</v>
      </c>
      <c r="V14">
        <f t="shared" si="31"/>
        <v>42.142857142857146</v>
      </c>
      <c r="W14">
        <f t="shared" si="32"/>
        <v>56.857142857142861</v>
      </c>
      <c r="Z14">
        <v>9</v>
      </c>
      <c r="AB14" s="3">
        <f t="shared" si="33"/>
        <v>27287</v>
      </c>
      <c r="AC14" s="18">
        <f t="shared" si="34"/>
        <v>87</v>
      </c>
      <c r="AD14" s="18">
        <f t="shared" si="1"/>
        <v>85</v>
      </c>
      <c r="AE14" s="18">
        <f t="shared" si="35"/>
        <v>26321</v>
      </c>
      <c r="AF14" s="18">
        <f t="shared" si="36"/>
        <v>966</v>
      </c>
      <c r="AG14" s="18">
        <f t="shared" si="37"/>
        <v>81</v>
      </c>
      <c r="AH14" s="18">
        <f t="shared" si="38"/>
        <v>82</v>
      </c>
      <c r="AI14" s="18">
        <f t="shared" si="39"/>
        <v>966</v>
      </c>
      <c r="AJ14" s="18">
        <f t="shared" si="40"/>
        <v>75</v>
      </c>
      <c r="AK14" s="18">
        <f t="shared" si="41"/>
        <v>79</v>
      </c>
      <c r="AL14" s="18">
        <f t="shared" si="42"/>
        <v>966</v>
      </c>
      <c r="AM14" s="18">
        <f t="shared" si="43"/>
        <v>69</v>
      </c>
      <c r="AN14" s="18">
        <f t="shared" si="44"/>
        <v>76</v>
      </c>
      <c r="AQ14">
        <f t="shared" si="45"/>
        <v>-0.61862078349685556</v>
      </c>
      <c r="AR14" s="10">
        <f t="shared" si="46"/>
        <v>72.739201392462476</v>
      </c>
      <c r="AS14" s="10">
        <f t="shared" si="47"/>
        <v>-1.1598241873213271</v>
      </c>
      <c r="AT14" s="10"/>
      <c r="AV14">
        <v>9</v>
      </c>
      <c r="AW14">
        <f t="shared" si="2"/>
        <v>6012.4444444444443</v>
      </c>
      <c r="AX14" s="3">
        <f t="shared" si="48"/>
        <v>26492</v>
      </c>
      <c r="AY14">
        <f t="shared" si="49"/>
        <v>252</v>
      </c>
      <c r="AZ14">
        <f t="shared" si="50"/>
        <v>82</v>
      </c>
      <c r="BA14" s="18">
        <f t="shared" si="51"/>
        <v>26122</v>
      </c>
      <c r="BB14" s="20">
        <f t="shared" si="52"/>
        <v>370</v>
      </c>
      <c r="BC14">
        <f t="shared" si="53"/>
        <v>247.85714285714286</v>
      </c>
      <c r="BD14">
        <f t="shared" si="54"/>
        <v>80.857142857142861</v>
      </c>
      <c r="BE14" s="8">
        <f t="shared" si="55"/>
        <v>-369.8571428571413</v>
      </c>
      <c r="BF14">
        <f t="shared" si="56"/>
        <v>243.71428571428572</v>
      </c>
      <c r="BG14">
        <f t="shared" si="57"/>
        <v>79.714285714285722</v>
      </c>
      <c r="BH14" s="8">
        <f t="shared" si="58"/>
        <v>-369.85714285714249</v>
      </c>
      <c r="BI14">
        <f t="shared" si="59"/>
        <v>239.57142857142858</v>
      </c>
      <c r="BJ14">
        <f t="shared" si="60"/>
        <v>78.571428571428584</v>
      </c>
      <c r="BM14">
        <v>9</v>
      </c>
      <c r="BO14" s="3">
        <f t="shared" si="3"/>
        <v>19828</v>
      </c>
      <c r="BP14" s="18">
        <f t="shared" si="61"/>
        <v>308</v>
      </c>
      <c r="BQ14" s="18">
        <f t="shared" si="62"/>
        <v>61</v>
      </c>
      <c r="BR14" s="18">
        <f t="shared" si="63"/>
        <v>20259</v>
      </c>
      <c r="BS14" s="18">
        <f t="shared" si="64"/>
        <v>431</v>
      </c>
      <c r="BT14" s="18">
        <f t="shared" si="4"/>
        <v>303</v>
      </c>
      <c r="BU14" s="18">
        <f t="shared" si="5"/>
        <v>62.363636363636367</v>
      </c>
      <c r="BV14" s="18">
        <f t="shared" si="65"/>
        <v>20690.727272727276</v>
      </c>
      <c r="BW14" s="18">
        <f t="shared" si="66"/>
        <v>431.7272727272757</v>
      </c>
      <c r="BX14" s="18">
        <f t="shared" si="6"/>
        <v>298</v>
      </c>
      <c r="BY14" s="18">
        <f t="shared" si="7"/>
        <v>63.727272727272734</v>
      </c>
      <c r="BZ14" s="18">
        <f t="shared" si="67"/>
        <v>21122.090909090912</v>
      </c>
      <c r="CA14" s="18">
        <f t="shared" si="68"/>
        <v>431.36363636363603</v>
      </c>
      <c r="CB14" s="18">
        <f t="shared" si="8"/>
        <v>293</v>
      </c>
      <c r="CC14" s="18">
        <f t="shared" si="9"/>
        <v>65.090909090909093</v>
      </c>
      <c r="CD14" s="10"/>
      <c r="CE14" s="10">
        <f t="shared" si="69"/>
        <v>33.5</v>
      </c>
      <c r="CF14" s="10">
        <f t="shared" si="70"/>
        <v>33.5</v>
      </c>
      <c r="CG14" s="13">
        <f t="shared" si="71"/>
        <v>1.1374424777128656</v>
      </c>
      <c r="CH14" s="10">
        <f t="shared" si="10"/>
        <v>65.170653411850395</v>
      </c>
      <c r="CI14" s="10">
        <f t="shared" si="83"/>
        <v>0.6361376008608346</v>
      </c>
      <c r="CJ14" s="10">
        <f t="shared" si="11"/>
        <v>36.912057650583499</v>
      </c>
      <c r="CK14" s="10">
        <f t="shared" si="72"/>
        <v>0.9365359705495705</v>
      </c>
      <c r="CL14" s="10">
        <f t="shared" si="73"/>
        <v>-103.70840921031277</v>
      </c>
      <c r="CM14" s="10"/>
      <c r="CN14" s="10"/>
      <c r="CQ14">
        <f t="shared" si="74"/>
        <v>-2.5503586416589372</v>
      </c>
      <c r="CR14">
        <f t="shared" si="75"/>
        <v>-146.12478641177461</v>
      </c>
      <c r="CS14" s="14">
        <f>$CR$6+ABS(SUM($CI$6:CI14))</f>
        <v>-155.17873120391772</v>
      </c>
      <c r="CT14" s="10">
        <f t="shared" si="12"/>
        <v>-135.98979585156172</v>
      </c>
      <c r="CU14" s="13">
        <f t="shared" si="13"/>
        <v>-148.66217679622156</v>
      </c>
      <c r="CV14" s="10"/>
      <c r="CW14" s="10"/>
      <c r="CX14" s="10">
        <f t="shared" si="14"/>
        <v>135.98979585156172</v>
      </c>
      <c r="CY14" s="10">
        <f t="shared" si="15"/>
        <v>52.951669026744476</v>
      </c>
      <c r="CZ14" s="10">
        <f t="shared" si="16"/>
        <v>-62.951669026744476</v>
      </c>
      <c r="DA14" s="10">
        <f t="shared" si="17"/>
        <v>-58.879957858381658</v>
      </c>
      <c r="DB14" s="12">
        <f t="shared" si="76"/>
        <v>2.6110422765507053</v>
      </c>
      <c r="DC14" s="12">
        <f t="shared" si="77"/>
        <v>-2.6110422765507053</v>
      </c>
      <c r="DD14" s="12">
        <f t="shared" si="78"/>
        <v>1.442111786334948</v>
      </c>
      <c r="DE14" s="12">
        <f t="shared" si="79"/>
        <v>-4.6773720712238287E-2</v>
      </c>
      <c r="DF14">
        <f t="shared" si="80"/>
        <v>-1.8766161867179081</v>
      </c>
    </row>
    <row r="15" spans="1:110" x14ac:dyDescent="0.25">
      <c r="A15" t="s">
        <v>14</v>
      </c>
      <c r="B15" s="11">
        <v>2</v>
      </c>
      <c r="D15">
        <f t="shared" si="18"/>
        <v>13</v>
      </c>
      <c r="E15">
        <f t="shared" si="19"/>
        <v>-6</v>
      </c>
      <c r="G15">
        <v>10</v>
      </c>
      <c r="H15">
        <f t="shared" si="0"/>
        <v>1625.5555555555557</v>
      </c>
      <c r="I15" s="3">
        <f t="shared" si="20"/>
        <v>21784</v>
      </c>
      <c r="J15">
        <f t="shared" si="21"/>
        <v>24</v>
      </c>
      <c r="K15">
        <f t="shared" si="22"/>
        <v>68</v>
      </c>
      <c r="L15" s="11">
        <f t="shared" si="81"/>
        <v>20602</v>
      </c>
      <c r="M15" s="17">
        <f t="shared" si="23"/>
        <v>1182</v>
      </c>
      <c r="N15">
        <f t="shared" si="24"/>
        <v>30.714285714285715</v>
      </c>
      <c r="O15">
        <f t="shared" si="25"/>
        <v>64.285714285714292</v>
      </c>
      <c r="P15" s="11">
        <f t="shared" si="82"/>
        <v>19420</v>
      </c>
      <c r="Q15" s="17">
        <f t="shared" si="26"/>
        <v>1182</v>
      </c>
      <c r="R15">
        <f t="shared" si="27"/>
        <v>37.428571428571431</v>
      </c>
      <c r="S15">
        <f t="shared" si="28"/>
        <v>60.571428571428577</v>
      </c>
      <c r="T15" s="11">
        <f t="shared" si="29"/>
        <v>18238</v>
      </c>
      <c r="U15" s="17">
        <f t="shared" si="30"/>
        <v>1182</v>
      </c>
      <c r="V15">
        <f t="shared" si="31"/>
        <v>44.142857142857146</v>
      </c>
      <c r="W15">
        <f t="shared" si="32"/>
        <v>56.857142857142861</v>
      </c>
      <c r="Z15">
        <v>10</v>
      </c>
      <c r="AB15" s="3">
        <f t="shared" si="33"/>
        <v>27288</v>
      </c>
      <c r="AC15" s="18">
        <f t="shared" si="34"/>
        <v>88</v>
      </c>
      <c r="AD15" s="18">
        <f t="shared" si="1"/>
        <v>85</v>
      </c>
      <c r="AE15" s="18">
        <f t="shared" si="35"/>
        <v>26322</v>
      </c>
      <c r="AF15" s="18">
        <f t="shared" si="36"/>
        <v>966</v>
      </c>
      <c r="AG15" s="18">
        <f t="shared" si="37"/>
        <v>82</v>
      </c>
      <c r="AH15" s="18">
        <f t="shared" si="38"/>
        <v>82</v>
      </c>
      <c r="AI15" s="18">
        <f t="shared" si="39"/>
        <v>966</v>
      </c>
      <c r="AJ15" s="18">
        <f t="shared" si="40"/>
        <v>76</v>
      </c>
      <c r="AK15" s="18">
        <f t="shared" si="41"/>
        <v>79</v>
      </c>
      <c r="AL15" s="18">
        <f t="shared" si="42"/>
        <v>966</v>
      </c>
      <c r="AM15" s="18">
        <f t="shared" si="43"/>
        <v>70</v>
      </c>
      <c r="AN15" s="18">
        <f t="shared" si="44"/>
        <v>76</v>
      </c>
      <c r="AQ15">
        <f t="shared" si="45"/>
        <v>-0.64704393404306582</v>
      </c>
      <c r="AR15" s="10">
        <f t="shared" si="46"/>
        <v>71.238329344454996</v>
      </c>
      <c r="AS15" s="10">
        <f t="shared" si="47"/>
        <v>-1.2056609775829077</v>
      </c>
      <c r="AT15" s="10"/>
      <c r="AV15">
        <v>10</v>
      </c>
      <c r="AW15">
        <f t="shared" si="2"/>
        <v>6014</v>
      </c>
      <c r="AX15" s="3">
        <f t="shared" si="48"/>
        <v>26494</v>
      </c>
      <c r="AY15">
        <f t="shared" si="49"/>
        <v>254</v>
      </c>
      <c r="AZ15">
        <f t="shared" si="50"/>
        <v>82</v>
      </c>
      <c r="BA15" s="18">
        <f t="shared" si="51"/>
        <v>26124</v>
      </c>
      <c r="BB15" s="20">
        <f t="shared" si="52"/>
        <v>370</v>
      </c>
      <c r="BC15">
        <f t="shared" si="53"/>
        <v>249.85714285714286</v>
      </c>
      <c r="BD15">
        <f t="shared" si="54"/>
        <v>80.857142857142861</v>
      </c>
      <c r="BE15" s="8">
        <f t="shared" si="55"/>
        <v>-369.8571428571413</v>
      </c>
      <c r="BF15">
        <f t="shared" si="56"/>
        <v>245.71428571428572</v>
      </c>
      <c r="BG15">
        <f t="shared" si="57"/>
        <v>79.714285714285722</v>
      </c>
      <c r="BH15" s="8">
        <f t="shared" si="58"/>
        <v>-369.85714285714249</v>
      </c>
      <c r="BI15">
        <f t="shared" si="59"/>
        <v>241.57142857142858</v>
      </c>
      <c r="BJ15">
        <f t="shared" si="60"/>
        <v>78.571428571428584</v>
      </c>
      <c r="BM15">
        <v>10</v>
      </c>
      <c r="BO15" s="3">
        <f t="shared" si="3"/>
        <v>19507</v>
      </c>
      <c r="BP15" s="18">
        <f t="shared" si="61"/>
        <v>307</v>
      </c>
      <c r="BQ15" s="18">
        <f t="shared" si="62"/>
        <v>60</v>
      </c>
      <c r="BR15" s="18">
        <f t="shared" si="63"/>
        <v>19938</v>
      </c>
      <c r="BS15" s="18">
        <f t="shared" si="64"/>
        <v>431</v>
      </c>
      <c r="BT15" s="18">
        <f t="shared" si="4"/>
        <v>302</v>
      </c>
      <c r="BU15" s="18">
        <f t="shared" si="5"/>
        <v>61.363636363636367</v>
      </c>
      <c r="BV15" s="18">
        <f t="shared" si="65"/>
        <v>20369.727272727276</v>
      </c>
      <c r="BW15" s="18">
        <f t="shared" si="66"/>
        <v>431.7272727272757</v>
      </c>
      <c r="BX15" s="18">
        <f t="shared" si="6"/>
        <v>297</v>
      </c>
      <c r="BY15" s="18">
        <f t="shared" si="7"/>
        <v>62.727272727272734</v>
      </c>
      <c r="BZ15" s="18">
        <f t="shared" si="67"/>
        <v>20801.090909090912</v>
      </c>
      <c r="CA15" s="18">
        <f t="shared" si="68"/>
        <v>431.36363636363603</v>
      </c>
      <c r="CB15" s="18">
        <f t="shared" si="8"/>
        <v>292</v>
      </c>
      <c r="CC15" s="18">
        <f t="shared" si="9"/>
        <v>64.090909090909093</v>
      </c>
      <c r="CD15" s="10"/>
      <c r="CE15" s="10">
        <f t="shared" si="69"/>
        <v>32.5</v>
      </c>
      <c r="CF15" s="10">
        <f t="shared" si="70"/>
        <v>32.5</v>
      </c>
      <c r="CG15" s="13">
        <f t="shared" si="71"/>
        <v>1.1257801020393552</v>
      </c>
      <c r="CH15" s="10">
        <f t="shared" si="10"/>
        <v>64.502448506662219</v>
      </c>
      <c r="CI15" s="10">
        <f t="shared" si="83"/>
        <v>0.66820490518817621</v>
      </c>
      <c r="CJ15" s="10">
        <f t="shared" si="11"/>
        <v>36.00694377477766</v>
      </c>
      <c r="CK15" s="10">
        <f t="shared" si="72"/>
        <v>0.9284534751364113</v>
      </c>
      <c r="CL15" s="10">
        <f t="shared" si="73"/>
        <v>-100.29231623020107</v>
      </c>
      <c r="CM15" s="10"/>
      <c r="CN15" s="10"/>
      <c r="CQ15">
        <f t="shared" si="74"/>
        <v>-2.5211179755435928</v>
      </c>
      <c r="CR15">
        <f t="shared" si="75"/>
        <v>-144.44941965321416</v>
      </c>
      <c r="CS15" s="14">
        <f>$CR$6+ABS(SUM($CI$6:CI15))</f>
        <v>-154.51052629872953</v>
      </c>
      <c r="CT15" s="10">
        <f t="shared" si="12"/>
        <v>-133.26248833267778</v>
      </c>
      <c r="CU15" s="13">
        <f t="shared" si="13"/>
        <v>-147.85019722423749</v>
      </c>
      <c r="CV15" s="10"/>
      <c r="CW15" s="10"/>
      <c r="CX15" s="10">
        <f t="shared" si="14"/>
        <v>133.26248833267778</v>
      </c>
      <c r="CY15" s="10">
        <f t="shared" si="15"/>
        <v>55.235035403428647</v>
      </c>
      <c r="CZ15" s="10">
        <f t="shared" si="16"/>
        <v>-65.23503540342864</v>
      </c>
      <c r="DA15" s="10">
        <f t="shared" si="17"/>
        <v>-59.882800447201156</v>
      </c>
      <c r="DB15" s="12">
        <f t="shared" si="76"/>
        <v>2.7273075188839471</v>
      </c>
      <c r="DC15" s="12">
        <f t="shared" si="77"/>
        <v>-2.7273075188839471</v>
      </c>
      <c r="DD15" s="12">
        <f t="shared" si="78"/>
        <v>1.50087204800748</v>
      </c>
      <c r="DE15" s="12">
        <f t="shared" si="79"/>
        <v>-4.5836790261580607E-2</v>
      </c>
      <c r="DF15">
        <f t="shared" si="80"/>
        <v>-1.7940888690782915</v>
      </c>
    </row>
    <row r="16" spans="1:110" x14ac:dyDescent="0.25">
      <c r="A16" t="s">
        <v>15</v>
      </c>
      <c r="B16" s="11">
        <f>B15/B17</f>
        <v>89.285714285714292</v>
      </c>
      <c r="D16">
        <f t="shared" si="18"/>
        <v>13</v>
      </c>
      <c r="E16">
        <f t="shared" si="19"/>
        <v>-6</v>
      </c>
      <c r="G16">
        <v>11</v>
      </c>
      <c r="H16">
        <f t="shared" si="0"/>
        <v>1627.1111111111111</v>
      </c>
      <c r="I16" s="3">
        <f t="shared" si="20"/>
        <v>22105</v>
      </c>
      <c r="J16">
        <f t="shared" si="21"/>
        <v>25</v>
      </c>
      <c r="K16">
        <f t="shared" si="22"/>
        <v>69</v>
      </c>
      <c r="L16" s="11">
        <f t="shared" si="81"/>
        <v>20923</v>
      </c>
      <c r="M16" s="17">
        <f t="shared" si="23"/>
        <v>1182</v>
      </c>
      <c r="N16">
        <f t="shared" si="24"/>
        <v>31.714285714285715</v>
      </c>
      <c r="O16">
        <f t="shared" si="25"/>
        <v>65.285714285714292</v>
      </c>
      <c r="P16" s="11">
        <f t="shared" si="82"/>
        <v>19741</v>
      </c>
      <c r="Q16" s="17">
        <f t="shared" si="26"/>
        <v>1182</v>
      </c>
      <c r="R16">
        <f t="shared" si="27"/>
        <v>38.428571428571431</v>
      </c>
      <c r="S16">
        <f t="shared" si="28"/>
        <v>61.571428571428577</v>
      </c>
      <c r="T16" s="11">
        <f t="shared" si="29"/>
        <v>18559</v>
      </c>
      <c r="U16" s="17">
        <f t="shared" si="30"/>
        <v>1182</v>
      </c>
      <c r="V16">
        <f t="shared" si="31"/>
        <v>45.142857142857146</v>
      </c>
      <c r="W16">
        <f t="shared" si="32"/>
        <v>57.857142857142861</v>
      </c>
      <c r="Z16">
        <v>11</v>
      </c>
      <c r="AB16" s="3">
        <f t="shared" si="33"/>
        <v>27290</v>
      </c>
      <c r="AC16" s="18">
        <f t="shared" si="34"/>
        <v>90</v>
      </c>
      <c r="AD16" s="18">
        <f t="shared" si="1"/>
        <v>85</v>
      </c>
      <c r="AE16" s="18">
        <f t="shared" si="35"/>
        <v>26324</v>
      </c>
      <c r="AF16" s="18">
        <f t="shared" si="36"/>
        <v>966</v>
      </c>
      <c r="AG16" s="18">
        <f t="shared" si="37"/>
        <v>84</v>
      </c>
      <c r="AH16" s="18">
        <f t="shared" si="38"/>
        <v>82</v>
      </c>
      <c r="AI16" s="18">
        <f t="shared" si="39"/>
        <v>966</v>
      </c>
      <c r="AJ16" s="18">
        <f t="shared" si="40"/>
        <v>78</v>
      </c>
      <c r="AK16" s="18">
        <f t="shared" si="41"/>
        <v>79</v>
      </c>
      <c r="AL16" s="18">
        <f t="shared" si="42"/>
        <v>966</v>
      </c>
      <c r="AM16" s="18">
        <f t="shared" si="43"/>
        <v>72</v>
      </c>
      <c r="AN16" s="18">
        <f t="shared" si="44"/>
        <v>76</v>
      </c>
      <c r="AQ16">
        <f t="shared" si="45"/>
        <v>-0.67546708458927585</v>
      </c>
      <c r="AR16" s="10">
        <f t="shared" si="46"/>
        <v>69.679909470883572</v>
      </c>
      <c r="AS16" s="10">
        <f t="shared" si="47"/>
        <v>-1.2505238094675062</v>
      </c>
      <c r="AT16" s="10"/>
      <c r="AV16">
        <v>11</v>
      </c>
      <c r="AW16">
        <f t="shared" si="2"/>
        <v>5695.5555555555557</v>
      </c>
      <c r="AX16" s="3">
        <f t="shared" si="48"/>
        <v>26175</v>
      </c>
      <c r="AY16">
        <f t="shared" si="49"/>
        <v>255</v>
      </c>
      <c r="AZ16">
        <f t="shared" si="50"/>
        <v>81</v>
      </c>
      <c r="BA16" s="18">
        <f t="shared" si="51"/>
        <v>25805</v>
      </c>
      <c r="BB16" s="20">
        <f t="shared" si="52"/>
        <v>370</v>
      </c>
      <c r="BC16">
        <f t="shared" si="53"/>
        <v>250.85714285714286</v>
      </c>
      <c r="BD16">
        <f t="shared" si="54"/>
        <v>79.857142857142861</v>
      </c>
      <c r="BE16" s="8">
        <f t="shared" si="55"/>
        <v>-369.8571428571413</v>
      </c>
      <c r="BF16">
        <f t="shared" si="56"/>
        <v>246.71428571428572</v>
      </c>
      <c r="BG16">
        <f t="shared" si="57"/>
        <v>78.714285714285722</v>
      </c>
      <c r="BH16" s="8">
        <f t="shared" si="58"/>
        <v>-369.85714285714249</v>
      </c>
      <c r="BI16">
        <f t="shared" si="59"/>
        <v>242.57142857142858</v>
      </c>
      <c r="BJ16">
        <f t="shared" si="60"/>
        <v>77.571428571428584</v>
      </c>
      <c r="BM16">
        <v>11</v>
      </c>
      <c r="BO16" s="3">
        <f t="shared" si="3"/>
        <v>19186</v>
      </c>
      <c r="BP16" s="18">
        <f t="shared" si="61"/>
        <v>306</v>
      </c>
      <c r="BQ16" s="18">
        <f t="shared" si="62"/>
        <v>59</v>
      </c>
      <c r="BR16" s="18">
        <f t="shared" si="63"/>
        <v>19617</v>
      </c>
      <c r="BS16" s="18">
        <f t="shared" si="64"/>
        <v>431</v>
      </c>
      <c r="BT16" s="18">
        <f t="shared" si="4"/>
        <v>301</v>
      </c>
      <c r="BU16" s="18">
        <f t="shared" si="5"/>
        <v>60.363636363636367</v>
      </c>
      <c r="BV16" s="18">
        <f t="shared" si="65"/>
        <v>20048.727272727276</v>
      </c>
      <c r="BW16" s="18">
        <f t="shared" si="66"/>
        <v>431.7272727272757</v>
      </c>
      <c r="BX16" s="18">
        <f t="shared" si="6"/>
        <v>296</v>
      </c>
      <c r="BY16" s="18">
        <f t="shared" si="7"/>
        <v>61.727272727272734</v>
      </c>
      <c r="BZ16" s="18">
        <f t="shared" si="67"/>
        <v>20480.090909090912</v>
      </c>
      <c r="CA16" s="18">
        <f t="shared" si="68"/>
        <v>431.36363636363603</v>
      </c>
      <c r="CB16" s="18">
        <f t="shared" si="8"/>
        <v>291</v>
      </c>
      <c r="CC16" s="18">
        <f t="shared" si="9"/>
        <v>63.090909090909101</v>
      </c>
      <c r="CD16" s="10"/>
      <c r="CE16" s="10">
        <f t="shared" si="69"/>
        <v>31.5</v>
      </c>
      <c r="CF16" s="10">
        <f t="shared" si="70"/>
        <v>31.5</v>
      </c>
      <c r="CG16" s="13">
        <f t="shared" si="71"/>
        <v>1.1135180584127538</v>
      </c>
      <c r="CH16" s="10">
        <f t="shared" si="10"/>
        <v>63.799885158652664</v>
      </c>
      <c r="CI16" s="10">
        <f t="shared" si="83"/>
        <v>0.702563348009555</v>
      </c>
      <c r="CJ16" s="10">
        <f t="shared" si="11"/>
        <v>35.106979363083923</v>
      </c>
      <c r="CK16" s="10">
        <f t="shared" si="72"/>
        <v>0.92011836124635638</v>
      </c>
      <c r="CL16" s="10">
        <f t="shared" si="73"/>
        <v>-96.907728959611291</v>
      </c>
      <c r="CM16" s="10"/>
      <c r="CN16" s="10"/>
      <c r="CQ16">
        <f t="shared" si="74"/>
        <v>-2.491877309428248</v>
      </c>
      <c r="CR16">
        <f t="shared" si="75"/>
        <v>-142.77405289465372</v>
      </c>
      <c r="CS16" s="14">
        <f>$CR$6+ABS(SUM($CI$6:CI16))</f>
        <v>-153.80796295071997</v>
      </c>
      <c r="CT16" s="10">
        <f t="shared" si="12"/>
        <v>-130.42124729839347</v>
      </c>
      <c r="CU16" s="13">
        <f t="shared" si="13"/>
        <v>-146.97478194743758</v>
      </c>
      <c r="CV16" s="10"/>
      <c r="CW16" s="10"/>
      <c r="CX16" s="10">
        <f t="shared" si="14"/>
        <v>130.42124729839347</v>
      </c>
      <c r="CY16" s="10">
        <f t="shared" si="15"/>
        <v>57.471178275317861</v>
      </c>
      <c r="CZ16" s="10">
        <f t="shared" si="16"/>
        <v>-67.471178275317868</v>
      </c>
      <c r="DA16" s="10">
        <f t="shared" si="17"/>
        <v>-60.931209043070403</v>
      </c>
      <c r="DB16" s="12">
        <f t="shared" si="76"/>
        <v>2.8412410342843089</v>
      </c>
      <c r="DC16" s="12">
        <f t="shared" si="77"/>
        <v>-2.8412410342843089</v>
      </c>
      <c r="DD16" s="12">
        <f t="shared" si="78"/>
        <v>1.5584198735714239</v>
      </c>
      <c r="DE16" s="12">
        <f t="shared" si="79"/>
        <v>-4.4862831884598497E-2</v>
      </c>
      <c r="DF16">
        <f t="shared" si="80"/>
        <v>-1.7199228588545994</v>
      </c>
    </row>
    <row r="17" spans="1:110" x14ac:dyDescent="0.25">
      <c r="A17" t="s">
        <v>16</v>
      </c>
      <c r="B17" s="2">
        <v>2.24E-2</v>
      </c>
      <c r="D17">
        <f t="shared" si="18"/>
        <v>12</v>
      </c>
      <c r="E17">
        <f t="shared" si="19"/>
        <v>-6</v>
      </c>
      <c r="G17">
        <v>12</v>
      </c>
      <c r="H17">
        <f t="shared" si="0"/>
        <v>1948.6666666666667</v>
      </c>
      <c r="I17" s="3">
        <f t="shared" si="20"/>
        <v>22107</v>
      </c>
      <c r="J17">
        <f t="shared" si="21"/>
        <v>27</v>
      </c>
      <c r="K17">
        <f t="shared" si="22"/>
        <v>69</v>
      </c>
      <c r="L17" s="11">
        <f t="shared" si="81"/>
        <v>21016</v>
      </c>
      <c r="M17" s="17">
        <f t="shared" si="23"/>
        <v>1091</v>
      </c>
      <c r="N17">
        <f t="shared" si="24"/>
        <v>33.428571428571431</v>
      </c>
      <c r="O17">
        <f t="shared" si="25"/>
        <v>65.571428571428569</v>
      </c>
      <c r="P17" s="11">
        <f t="shared" si="82"/>
        <v>19925</v>
      </c>
      <c r="Q17" s="17">
        <f t="shared" si="26"/>
        <v>1091</v>
      </c>
      <c r="R17">
        <f t="shared" si="27"/>
        <v>39.857142857142861</v>
      </c>
      <c r="S17">
        <f t="shared" si="28"/>
        <v>62.142857142857139</v>
      </c>
      <c r="T17" s="11">
        <f t="shared" si="29"/>
        <v>18834</v>
      </c>
      <c r="U17" s="17">
        <f t="shared" si="30"/>
        <v>1091</v>
      </c>
      <c r="V17">
        <f t="shared" si="31"/>
        <v>46.285714285714292</v>
      </c>
      <c r="W17">
        <f t="shared" si="32"/>
        <v>58.714285714285708</v>
      </c>
      <c r="Z17">
        <v>12</v>
      </c>
      <c r="AB17" s="3">
        <f t="shared" si="33"/>
        <v>27291</v>
      </c>
      <c r="AC17" s="18">
        <f t="shared" si="34"/>
        <v>91</v>
      </c>
      <c r="AD17" s="18">
        <f t="shared" si="1"/>
        <v>85</v>
      </c>
      <c r="AE17" s="18">
        <f t="shared" si="35"/>
        <v>26325</v>
      </c>
      <c r="AF17" s="18">
        <f t="shared" si="36"/>
        <v>966</v>
      </c>
      <c r="AG17" s="18">
        <f t="shared" si="37"/>
        <v>85</v>
      </c>
      <c r="AH17" s="18">
        <f t="shared" si="38"/>
        <v>82</v>
      </c>
      <c r="AI17" s="18">
        <f t="shared" si="39"/>
        <v>966</v>
      </c>
      <c r="AJ17" s="18">
        <f t="shared" si="40"/>
        <v>79</v>
      </c>
      <c r="AK17" s="18">
        <f t="shared" si="41"/>
        <v>79</v>
      </c>
      <c r="AL17" s="18">
        <f t="shared" si="42"/>
        <v>966</v>
      </c>
      <c r="AM17" s="18">
        <f t="shared" si="43"/>
        <v>73</v>
      </c>
      <c r="AN17" s="18">
        <f t="shared" si="44"/>
        <v>76</v>
      </c>
      <c r="AQ17">
        <f t="shared" si="45"/>
        <v>-0.7038902351354861</v>
      </c>
      <c r="AR17" s="10">
        <f t="shared" si="46"/>
        <v>68.065200696204485</v>
      </c>
      <c r="AS17" s="10">
        <f t="shared" si="47"/>
        <v>-1.2943764418329269</v>
      </c>
      <c r="AT17" s="10"/>
      <c r="AV17">
        <v>12</v>
      </c>
      <c r="AW17">
        <f t="shared" si="2"/>
        <v>5697.1111111111113</v>
      </c>
      <c r="AX17" s="3">
        <f t="shared" si="48"/>
        <v>26177</v>
      </c>
      <c r="AY17">
        <f t="shared" si="49"/>
        <v>257</v>
      </c>
      <c r="AZ17">
        <f t="shared" si="50"/>
        <v>81</v>
      </c>
      <c r="BA17" s="18">
        <f t="shared" si="51"/>
        <v>25715</v>
      </c>
      <c r="BB17" s="20">
        <f t="shared" si="52"/>
        <v>462</v>
      </c>
      <c r="BC17">
        <f t="shared" si="53"/>
        <v>252.57142857142858</v>
      </c>
      <c r="BD17">
        <f t="shared" si="54"/>
        <v>79.571428571428569</v>
      </c>
      <c r="BE17" s="8">
        <f t="shared" si="55"/>
        <v>-461.57142857142935</v>
      </c>
      <c r="BF17">
        <f t="shared" si="56"/>
        <v>248.14285714285717</v>
      </c>
      <c r="BG17">
        <f t="shared" si="57"/>
        <v>78.142857142857139</v>
      </c>
      <c r="BH17" s="8">
        <f t="shared" si="58"/>
        <v>-461.57142857142873</v>
      </c>
      <c r="BI17">
        <f t="shared" si="59"/>
        <v>243.71428571428575</v>
      </c>
      <c r="BJ17">
        <f t="shared" si="60"/>
        <v>76.714285714285708</v>
      </c>
      <c r="BM17">
        <v>12</v>
      </c>
      <c r="BO17" s="3">
        <f t="shared" si="3"/>
        <v>18546</v>
      </c>
      <c r="BP17" s="18">
        <f t="shared" si="61"/>
        <v>306</v>
      </c>
      <c r="BQ17" s="18">
        <f t="shared" si="62"/>
        <v>57</v>
      </c>
      <c r="BR17" s="18">
        <f t="shared" si="63"/>
        <v>18977</v>
      </c>
      <c r="BS17" s="18">
        <f t="shared" si="64"/>
        <v>431</v>
      </c>
      <c r="BT17" s="18">
        <f t="shared" si="4"/>
        <v>301</v>
      </c>
      <c r="BU17" s="18">
        <f t="shared" si="5"/>
        <v>58.363636363636367</v>
      </c>
      <c r="BV17" s="18">
        <f t="shared" si="65"/>
        <v>19408.727272727276</v>
      </c>
      <c r="BW17" s="18">
        <f t="shared" si="66"/>
        <v>431.7272727272757</v>
      </c>
      <c r="BX17" s="18">
        <f t="shared" si="6"/>
        <v>296</v>
      </c>
      <c r="BY17" s="18">
        <f t="shared" si="7"/>
        <v>59.727272727272734</v>
      </c>
      <c r="BZ17" s="18">
        <f t="shared" si="67"/>
        <v>19840.090909090912</v>
      </c>
      <c r="CA17" s="18">
        <f t="shared" si="68"/>
        <v>431.36363636363603</v>
      </c>
      <c r="CB17" s="18">
        <f t="shared" si="8"/>
        <v>291</v>
      </c>
      <c r="CC17" s="18">
        <f t="shared" si="9"/>
        <v>61.090909090909101</v>
      </c>
      <c r="CD17" s="10"/>
      <c r="CE17" s="10">
        <f t="shared" si="69"/>
        <v>30.5</v>
      </c>
      <c r="CF17" s="10">
        <f t="shared" si="70"/>
        <v>30.5</v>
      </c>
      <c r="CG17" s="13">
        <f t="shared" si="71"/>
        <v>1.1006128631481593</v>
      </c>
      <c r="CH17" s="10">
        <f t="shared" si="10"/>
        <v>63.060471936199185</v>
      </c>
      <c r="CI17" s="10">
        <f t="shared" si="83"/>
        <v>0.73941322245347862</v>
      </c>
      <c r="CJ17" s="10">
        <f t="shared" si="11"/>
        <v>34.212570789112007</v>
      </c>
      <c r="CK17" s="10">
        <f t="shared" si="72"/>
        <v>0.91151432680209032</v>
      </c>
      <c r="CL17" s="10">
        <f t="shared" si="73"/>
        <v>-93.555745293018873</v>
      </c>
      <c r="CM17" s="10"/>
      <c r="CN17" s="10"/>
      <c r="CQ17">
        <f t="shared" si="74"/>
        <v>-2.4626366433129037</v>
      </c>
      <c r="CR17">
        <f t="shared" si="75"/>
        <v>-141.09868613609328</v>
      </c>
      <c r="CS17" s="14">
        <f>$CR$6+ABS(SUM($CI$6:CI17))</f>
        <v>-153.0685497282665</v>
      </c>
      <c r="CT17" s="10">
        <f t="shared" si="12"/>
        <v>-127.46850188374302</v>
      </c>
      <c r="CU17" s="13">
        <f t="shared" si="13"/>
        <v>-146.02958560752063</v>
      </c>
      <c r="CV17" s="10"/>
      <c r="CW17" s="10"/>
      <c r="CX17" s="10">
        <f t="shared" si="14"/>
        <v>127.46850188374302</v>
      </c>
      <c r="CY17" s="10">
        <f t="shared" si="15"/>
        <v>59.658185839461943</v>
      </c>
      <c r="CZ17" s="10">
        <f t="shared" si="16"/>
        <v>-69.658185839461936</v>
      </c>
      <c r="DA17" s="10">
        <f t="shared" si="17"/>
        <v>-62.027795049506167</v>
      </c>
      <c r="DB17" s="12">
        <f t="shared" si="76"/>
        <v>2.952745414650451</v>
      </c>
      <c r="DC17" s="12">
        <f t="shared" si="77"/>
        <v>-2.952745414650451</v>
      </c>
      <c r="DD17" s="12">
        <f t="shared" si="78"/>
        <v>1.6147087746790874</v>
      </c>
      <c r="DE17" s="12">
        <f t="shared" si="79"/>
        <v>-4.3852632365420696E-2</v>
      </c>
      <c r="DF17">
        <f t="shared" si="80"/>
        <v>-1.6530024762133622</v>
      </c>
    </row>
    <row r="18" spans="1:110" x14ac:dyDescent="0.25">
      <c r="D18">
        <f t="shared" si="18"/>
        <v>12</v>
      </c>
      <c r="E18">
        <f t="shared" si="19"/>
        <v>-5</v>
      </c>
      <c r="G18">
        <v>13</v>
      </c>
      <c r="H18">
        <f t="shared" si="0"/>
        <v>1950.2222222222222</v>
      </c>
      <c r="I18" s="3">
        <f t="shared" si="20"/>
        <v>22429</v>
      </c>
      <c r="J18">
        <f t="shared" si="21"/>
        <v>29</v>
      </c>
      <c r="K18">
        <f t="shared" si="22"/>
        <v>70</v>
      </c>
      <c r="L18" s="11">
        <f t="shared" si="81"/>
        <v>21338</v>
      </c>
      <c r="M18" s="17">
        <f t="shared" si="23"/>
        <v>1091</v>
      </c>
      <c r="N18">
        <f t="shared" si="24"/>
        <v>35.428571428571431</v>
      </c>
      <c r="O18">
        <f t="shared" si="25"/>
        <v>66.571428571428569</v>
      </c>
      <c r="P18" s="11">
        <f t="shared" si="82"/>
        <v>20247</v>
      </c>
      <c r="Q18" s="17">
        <f t="shared" si="26"/>
        <v>1091</v>
      </c>
      <c r="R18">
        <f t="shared" si="27"/>
        <v>41.857142857142861</v>
      </c>
      <c r="S18">
        <f t="shared" si="28"/>
        <v>63.142857142857139</v>
      </c>
      <c r="T18" s="11">
        <f t="shared" si="29"/>
        <v>19156</v>
      </c>
      <c r="U18" s="17">
        <f t="shared" si="30"/>
        <v>1091</v>
      </c>
      <c r="V18">
        <f t="shared" si="31"/>
        <v>48.285714285714292</v>
      </c>
      <c r="W18">
        <f t="shared" si="32"/>
        <v>59.714285714285708</v>
      </c>
      <c r="Z18">
        <v>13</v>
      </c>
      <c r="AB18" s="3">
        <f t="shared" si="33"/>
        <v>27293</v>
      </c>
      <c r="AC18" s="18">
        <f t="shared" si="34"/>
        <v>93</v>
      </c>
      <c r="AD18" s="18">
        <f t="shared" si="1"/>
        <v>85</v>
      </c>
      <c r="AE18" s="18">
        <f t="shared" si="35"/>
        <v>26328</v>
      </c>
      <c r="AF18" s="18">
        <f t="shared" si="36"/>
        <v>965</v>
      </c>
      <c r="AG18" s="18">
        <f t="shared" si="37"/>
        <v>88</v>
      </c>
      <c r="AH18" s="18">
        <f t="shared" si="38"/>
        <v>82</v>
      </c>
      <c r="AI18" s="18">
        <f t="shared" si="39"/>
        <v>965</v>
      </c>
      <c r="AJ18" s="18">
        <f t="shared" si="40"/>
        <v>83</v>
      </c>
      <c r="AK18" s="18">
        <f t="shared" si="41"/>
        <v>79</v>
      </c>
      <c r="AL18" s="18">
        <f t="shared" si="42"/>
        <v>965</v>
      </c>
      <c r="AM18" s="18">
        <f t="shared" si="43"/>
        <v>78</v>
      </c>
      <c r="AN18" s="18">
        <f t="shared" si="44"/>
        <v>76</v>
      </c>
      <c r="AQ18">
        <f t="shared" si="45"/>
        <v>-0.73231338568169635</v>
      </c>
      <c r="AR18" s="10">
        <f t="shared" si="46"/>
        <v>66.395507416236114</v>
      </c>
      <c r="AS18" s="10">
        <f t="shared" si="47"/>
        <v>-1.3371834495974602</v>
      </c>
      <c r="AT18" s="10"/>
      <c r="AV18">
        <v>13</v>
      </c>
      <c r="AW18">
        <f t="shared" si="2"/>
        <v>5378.666666666667</v>
      </c>
      <c r="AX18" s="3">
        <f t="shared" si="48"/>
        <v>25859</v>
      </c>
      <c r="AY18">
        <f t="shared" si="49"/>
        <v>259</v>
      </c>
      <c r="AZ18">
        <f t="shared" si="50"/>
        <v>80</v>
      </c>
      <c r="BA18" s="18">
        <f t="shared" si="51"/>
        <v>25397</v>
      </c>
      <c r="BB18" s="20">
        <f t="shared" si="52"/>
        <v>462</v>
      </c>
      <c r="BC18">
        <f t="shared" si="53"/>
        <v>254.57142857142856</v>
      </c>
      <c r="BD18">
        <f t="shared" si="54"/>
        <v>78.571428571428569</v>
      </c>
      <c r="BE18" s="8">
        <f t="shared" si="55"/>
        <v>-461.57142857142935</v>
      </c>
      <c r="BF18">
        <f t="shared" si="56"/>
        <v>250.14285714285714</v>
      </c>
      <c r="BG18">
        <f t="shared" si="57"/>
        <v>77.142857142857139</v>
      </c>
      <c r="BH18" s="8">
        <f t="shared" si="58"/>
        <v>-461.57142857142873</v>
      </c>
      <c r="BI18">
        <f t="shared" si="59"/>
        <v>245.71428571428572</v>
      </c>
      <c r="BJ18">
        <f t="shared" si="60"/>
        <v>75.714285714285708</v>
      </c>
      <c r="BM18">
        <v>13</v>
      </c>
      <c r="BO18" s="3">
        <f t="shared" si="3"/>
        <v>18225</v>
      </c>
      <c r="BP18" s="18">
        <f t="shared" si="61"/>
        <v>305</v>
      </c>
      <c r="BQ18" s="18">
        <f t="shared" si="62"/>
        <v>56</v>
      </c>
      <c r="BR18" s="18">
        <f t="shared" si="63"/>
        <v>18802</v>
      </c>
      <c r="BS18" s="18">
        <f t="shared" si="64"/>
        <v>577</v>
      </c>
      <c r="BT18" s="18">
        <f t="shared" si="4"/>
        <v>300.83333333333331</v>
      </c>
      <c r="BU18" s="18">
        <f t="shared" si="5"/>
        <v>57.81818181818182</v>
      </c>
      <c r="BV18" s="18">
        <f t="shared" si="65"/>
        <v>19380.303030303032</v>
      </c>
      <c r="BW18" s="18">
        <f t="shared" si="66"/>
        <v>578.30303030303185</v>
      </c>
      <c r="BX18" s="18">
        <f t="shared" si="6"/>
        <v>296.66666666666663</v>
      </c>
      <c r="BY18" s="18">
        <f t="shared" si="7"/>
        <v>59.63636363636364</v>
      </c>
      <c r="BZ18" s="18">
        <f t="shared" si="67"/>
        <v>19957.954545454548</v>
      </c>
      <c r="CA18" s="18">
        <f t="shared" si="68"/>
        <v>577.65151515151592</v>
      </c>
      <c r="CB18" s="18">
        <f t="shared" si="8"/>
        <v>292.49999999999994</v>
      </c>
      <c r="CC18" s="18">
        <f t="shared" si="9"/>
        <v>61.45454545454546</v>
      </c>
      <c r="CD18" s="10"/>
      <c r="CE18" s="10">
        <f t="shared" si="69"/>
        <v>29.5</v>
      </c>
      <c r="CF18" s="10">
        <f t="shared" si="70"/>
        <v>29.5</v>
      </c>
      <c r="CG18" s="13">
        <f t="shared" si="71"/>
        <v>1.0870172096636881</v>
      </c>
      <c r="CH18" s="10">
        <f t="shared" si="10"/>
        <v>62.281498371816653</v>
      </c>
      <c r="CI18" s="10">
        <f t="shared" si="83"/>
        <v>0.7789735643825324</v>
      </c>
      <c r="CJ18" s="10">
        <f t="shared" si="11"/>
        <v>33.324165405903273</v>
      </c>
      <c r="CK18" s="10">
        <f t="shared" si="72"/>
        <v>0.90262343894265518</v>
      </c>
      <c r="CL18" s="10">
        <f t="shared" si="73"/>
        <v>-90.237518335710831</v>
      </c>
      <c r="CM18" s="10"/>
      <c r="CN18" s="10"/>
      <c r="CQ18">
        <f t="shared" si="74"/>
        <v>-2.4333959771975593</v>
      </c>
      <c r="CR18">
        <f t="shared" si="75"/>
        <v>-139.42331937753286</v>
      </c>
      <c r="CS18" s="14">
        <f>$CR$6+ABS(SUM($CI$6:CI18))</f>
        <v>-152.28957616388396</v>
      </c>
      <c r="CT18" s="10">
        <f t="shared" si="12"/>
        <v>-124.4067765550588</v>
      </c>
      <c r="CU18" s="13">
        <f t="shared" si="13"/>
        <v>-145.00751554382563</v>
      </c>
      <c r="CV18" s="10"/>
      <c r="CW18" s="10"/>
      <c r="CX18" s="10">
        <f t="shared" si="14"/>
        <v>124.4067765550588</v>
      </c>
      <c r="CY18" s="10">
        <f t="shared" si="15"/>
        <v>61.794188301419105</v>
      </c>
      <c r="CZ18" s="10">
        <f t="shared" si="16"/>
        <v>-71.794188301419098</v>
      </c>
      <c r="DA18" s="10">
        <f t="shared" si="17"/>
        <v>-63.175296202804709</v>
      </c>
      <c r="DB18" s="12">
        <f t="shared" si="76"/>
        <v>3.0617253286842185</v>
      </c>
      <c r="DC18" s="12">
        <f t="shared" si="77"/>
        <v>-3.0617253286842185</v>
      </c>
      <c r="DD18" s="12">
        <f t="shared" si="78"/>
        <v>1.6696932799683708</v>
      </c>
      <c r="DE18" s="12">
        <f t="shared" si="79"/>
        <v>-4.2807007764533278E-2</v>
      </c>
      <c r="DF18">
        <f t="shared" si="80"/>
        <v>-1.5924051102667054</v>
      </c>
    </row>
    <row r="19" spans="1:110" x14ac:dyDescent="0.25">
      <c r="D19">
        <f t="shared" si="18"/>
        <v>12</v>
      </c>
      <c r="E19">
        <f t="shared" si="19"/>
        <v>-5</v>
      </c>
      <c r="G19">
        <v>14</v>
      </c>
      <c r="H19">
        <f t="shared" si="0"/>
        <v>2271.7777777777778</v>
      </c>
      <c r="I19" s="3">
        <f t="shared" si="20"/>
        <v>22430</v>
      </c>
      <c r="J19">
        <f t="shared" si="21"/>
        <v>30</v>
      </c>
      <c r="K19">
        <f t="shared" si="22"/>
        <v>70</v>
      </c>
      <c r="L19" s="11">
        <f t="shared" si="81"/>
        <v>21339</v>
      </c>
      <c r="M19" s="17">
        <f t="shared" si="23"/>
        <v>1091</v>
      </c>
      <c r="N19">
        <f t="shared" si="24"/>
        <v>36.428571428571431</v>
      </c>
      <c r="O19">
        <f t="shared" si="25"/>
        <v>66.571428571428569</v>
      </c>
      <c r="P19" s="11">
        <f t="shared" si="82"/>
        <v>20248</v>
      </c>
      <c r="Q19" s="17">
        <f t="shared" si="26"/>
        <v>1091</v>
      </c>
      <c r="R19">
        <f t="shared" si="27"/>
        <v>42.857142857142861</v>
      </c>
      <c r="S19">
        <f t="shared" si="28"/>
        <v>63.142857142857139</v>
      </c>
      <c r="T19" s="11">
        <f t="shared" si="29"/>
        <v>19157</v>
      </c>
      <c r="U19" s="17">
        <f t="shared" si="30"/>
        <v>1091</v>
      </c>
      <c r="V19">
        <f t="shared" si="31"/>
        <v>49.285714285714292</v>
      </c>
      <c r="W19">
        <f t="shared" si="32"/>
        <v>59.714285714285708</v>
      </c>
      <c r="Z19">
        <v>14</v>
      </c>
      <c r="AB19" s="3">
        <f t="shared" si="33"/>
        <v>27295</v>
      </c>
      <c r="AC19" s="18">
        <f t="shared" si="34"/>
        <v>95</v>
      </c>
      <c r="AD19" s="18">
        <f t="shared" si="1"/>
        <v>85</v>
      </c>
      <c r="AE19" s="18">
        <f t="shared" si="35"/>
        <v>26330</v>
      </c>
      <c r="AF19" s="18">
        <f t="shared" si="36"/>
        <v>965</v>
      </c>
      <c r="AG19" s="18">
        <f t="shared" si="37"/>
        <v>90</v>
      </c>
      <c r="AH19" s="18">
        <f t="shared" si="38"/>
        <v>82</v>
      </c>
      <c r="AI19" s="18">
        <f t="shared" si="39"/>
        <v>965</v>
      </c>
      <c r="AJ19" s="18">
        <f t="shared" si="40"/>
        <v>85</v>
      </c>
      <c r="AK19" s="18">
        <f t="shared" si="41"/>
        <v>79</v>
      </c>
      <c r="AL19" s="18">
        <f t="shared" si="42"/>
        <v>965</v>
      </c>
      <c r="AM19" s="18">
        <f t="shared" si="43"/>
        <v>80</v>
      </c>
      <c r="AN19" s="18">
        <f t="shared" si="44"/>
        <v>76</v>
      </c>
      <c r="AQ19">
        <f t="shared" si="45"/>
        <v>-0.76073653622790638</v>
      </c>
      <c r="AR19" s="10">
        <f t="shared" si="46"/>
        <v>64.67217844444032</v>
      </c>
      <c r="AS19" s="10">
        <f t="shared" si="47"/>
        <v>-1.3789102523570107</v>
      </c>
      <c r="AT19" s="10"/>
      <c r="AV19">
        <v>14</v>
      </c>
      <c r="AW19">
        <f t="shared" si="2"/>
        <v>5380.2222222222226</v>
      </c>
      <c r="AX19" s="3">
        <f t="shared" si="48"/>
        <v>25860</v>
      </c>
      <c r="AY19">
        <f t="shared" si="49"/>
        <v>260</v>
      </c>
      <c r="AZ19">
        <f t="shared" si="50"/>
        <v>80</v>
      </c>
      <c r="BA19" s="18">
        <f t="shared" si="51"/>
        <v>25398</v>
      </c>
      <c r="BB19" s="20">
        <f t="shared" si="52"/>
        <v>462</v>
      </c>
      <c r="BC19">
        <f t="shared" si="53"/>
        <v>255.57142857142856</v>
      </c>
      <c r="BD19">
        <f t="shared" si="54"/>
        <v>78.571428571428569</v>
      </c>
      <c r="BE19" s="8">
        <f t="shared" si="55"/>
        <v>-461.57142857142935</v>
      </c>
      <c r="BF19">
        <f t="shared" si="56"/>
        <v>251.14285714285714</v>
      </c>
      <c r="BG19">
        <f t="shared" si="57"/>
        <v>77.142857142857139</v>
      </c>
      <c r="BH19" s="8">
        <f t="shared" si="58"/>
        <v>-461.57142857142873</v>
      </c>
      <c r="BI19">
        <f t="shared" si="59"/>
        <v>246.71428571428572</v>
      </c>
      <c r="BJ19">
        <f t="shared" si="60"/>
        <v>75.714285714285708</v>
      </c>
      <c r="BM19">
        <v>14</v>
      </c>
      <c r="BO19" s="3">
        <f t="shared" si="3"/>
        <v>17903</v>
      </c>
      <c r="BP19" s="18">
        <f t="shared" si="61"/>
        <v>303</v>
      </c>
      <c r="BQ19" s="18">
        <f t="shared" si="62"/>
        <v>55</v>
      </c>
      <c r="BR19" s="18">
        <f t="shared" si="63"/>
        <v>18480</v>
      </c>
      <c r="BS19" s="18">
        <f t="shared" si="64"/>
        <v>577</v>
      </c>
      <c r="BT19" s="18">
        <f t="shared" si="4"/>
        <v>298.83333333333331</v>
      </c>
      <c r="BU19" s="18">
        <f t="shared" si="5"/>
        <v>56.81818181818182</v>
      </c>
      <c r="BV19" s="18">
        <f t="shared" si="65"/>
        <v>19058.303030303032</v>
      </c>
      <c r="BW19" s="18">
        <f t="shared" si="66"/>
        <v>578.30303030303185</v>
      </c>
      <c r="BX19" s="18">
        <f t="shared" si="6"/>
        <v>294.66666666666663</v>
      </c>
      <c r="BY19" s="18">
        <f t="shared" si="7"/>
        <v>58.63636363636364</v>
      </c>
      <c r="BZ19" s="18">
        <f t="shared" si="67"/>
        <v>19635.954545454548</v>
      </c>
      <c r="CA19" s="18">
        <f t="shared" si="68"/>
        <v>577.65151515151592</v>
      </c>
      <c r="CB19" s="18">
        <f t="shared" si="8"/>
        <v>290.49999999999994</v>
      </c>
      <c r="CC19" s="18">
        <f t="shared" si="9"/>
        <v>60.45454545454546</v>
      </c>
      <c r="CD19" s="10"/>
      <c r="CE19" s="10">
        <f t="shared" si="69"/>
        <v>28.5</v>
      </c>
      <c r="CF19" s="10">
        <f t="shared" si="70"/>
        <v>28.5</v>
      </c>
      <c r="CG19" s="13">
        <f t="shared" si="71"/>
        <v>1.0726796167945825</v>
      </c>
      <c r="CH19" s="10">
        <f t="shared" si="10"/>
        <v>61.460014812040036</v>
      </c>
      <c r="CI19" s="10">
        <f t="shared" si="83"/>
        <v>0.8214835597766168</v>
      </c>
      <c r="CJ19" s="10">
        <f t="shared" si="11"/>
        <v>32.442256395016663</v>
      </c>
      <c r="CK19" s="10">
        <f t="shared" si="72"/>
        <v>0.89342590898327989</v>
      </c>
      <c r="CL19" s="10">
        <f t="shared" si="73"/>
        <v>-86.954257227559168</v>
      </c>
      <c r="CM19" s="10"/>
      <c r="CN19" s="10"/>
      <c r="CQ19">
        <f t="shared" si="74"/>
        <v>-2.4041553110822145</v>
      </c>
      <c r="CR19">
        <f t="shared" si="75"/>
        <v>-137.74795261897239</v>
      </c>
      <c r="CS19" s="14">
        <f>$CR$6+ABS(SUM($CI$6:CI19))</f>
        <v>-151.46809260410734</v>
      </c>
      <c r="CT19" s="10">
        <f t="shared" si="12"/>
        <v>-121.23868895166487</v>
      </c>
      <c r="CU19" s="13">
        <f t="shared" si="13"/>
        <v>-143.90063608455355</v>
      </c>
      <c r="CV19" s="10"/>
      <c r="CW19" s="10"/>
      <c r="CX19" s="10">
        <f t="shared" si="14"/>
        <v>121.23868895166487</v>
      </c>
      <c r="CY19" s="10">
        <f t="shared" si="15"/>
        <v>63.877359473847086</v>
      </c>
      <c r="CZ19" s="10">
        <f t="shared" si="16"/>
        <v>-73.877359473847093</v>
      </c>
      <c r="DA19" s="10">
        <f t="shared" si="17"/>
        <v>-64.376568543166002</v>
      </c>
      <c r="DB19" s="12">
        <f t="shared" si="76"/>
        <v>3.1680876033939285</v>
      </c>
      <c r="DC19" s="12">
        <f t="shared" si="77"/>
        <v>-3.1680876033939285</v>
      </c>
      <c r="DD19" s="12">
        <f t="shared" si="78"/>
        <v>1.7233289717957945</v>
      </c>
      <c r="DE19" s="12">
        <f t="shared" si="79"/>
        <v>-4.1726802759550541E-2</v>
      </c>
      <c r="DF19">
        <f t="shared" si="80"/>
        <v>-1.5373614026065026</v>
      </c>
    </row>
    <row r="20" spans="1:110" x14ac:dyDescent="0.25">
      <c r="D20">
        <f t="shared" si="18"/>
        <v>11</v>
      </c>
      <c r="E20">
        <f t="shared" si="19"/>
        <v>-5</v>
      </c>
      <c r="G20">
        <v>15</v>
      </c>
      <c r="H20">
        <f t="shared" si="0"/>
        <v>2273.3333333333335</v>
      </c>
      <c r="I20" s="3">
        <f t="shared" si="20"/>
        <v>22752</v>
      </c>
      <c r="J20">
        <f t="shared" si="21"/>
        <v>32</v>
      </c>
      <c r="K20">
        <f t="shared" si="22"/>
        <v>71</v>
      </c>
      <c r="L20" s="11">
        <f t="shared" si="81"/>
        <v>21752</v>
      </c>
      <c r="M20" s="17">
        <f t="shared" si="23"/>
        <v>1000</v>
      </c>
      <c r="N20">
        <f t="shared" si="24"/>
        <v>38.142857142857146</v>
      </c>
      <c r="O20">
        <f t="shared" si="25"/>
        <v>67.857142857142861</v>
      </c>
      <c r="P20" s="11">
        <f t="shared" si="82"/>
        <v>20752</v>
      </c>
      <c r="Q20" s="17">
        <f t="shared" si="26"/>
        <v>1000</v>
      </c>
      <c r="R20">
        <f t="shared" si="27"/>
        <v>44.285714285714292</v>
      </c>
      <c r="S20">
        <f t="shared" si="28"/>
        <v>64.714285714285722</v>
      </c>
      <c r="T20" s="11">
        <f t="shared" si="29"/>
        <v>19753</v>
      </c>
      <c r="U20" s="17">
        <f t="shared" si="30"/>
        <v>999</v>
      </c>
      <c r="V20">
        <f t="shared" si="31"/>
        <v>50.428571428571438</v>
      </c>
      <c r="W20">
        <f t="shared" si="32"/>
        <v>61.571428571428577</v>
      </c>
      <c r="Z20">
        <v>15</v>
      </c>
      <c r="AB20" s="3">
        <f t="shared" si="33"/>
        <v>27297</v>
      </c>
      <c r="AC20" s="18">
        <f t="shared" si="34"/>
        <v>97</v>
      </c>
      <c r="AD20" s="18">
        <f t="shared" si="1"/>
        <v>85</v>
      </c>
      <c r="AE20" s="18">
        <f t="shared" si="35"/>
        <v>26332</v>
      </c>
      <c r="AF20" s="18">
        <f t="shared" si="36"/>
        <v>965</v>
      </c>
      <c r="AG20" s="18">
        <f t="shared" si="37"/>
        <v>92</v>
      </c>
      <c r="AH20" s="18">
        <f t="shared" si="38"/>
        <v>82</v>
      </c>
      <c r="AI20" s="18">
        <f t="shared" si="39"/>
        <v>965</v>
      </c>
      <c r="AJ20" s="18">
        <f t="shared" si="40"/>
        <v>87</v>
      </c>
      <c r="AK20" s="18">
        <f t="shared" si="41"/>
        <v>79</v>
      </c>
      <c r="AL20" s="18">
        <f t="shared" si="42"/>
        <v>965</v>
      </c>
      <c r="AM20" s="18">
        <f t="shared" si="43"/>
        <v>82</v>
      </c>
      <c r="AN20" s="18">
        <f t="shared" si="44"/>
        <v>76</v>
      </c>
      <c r="AQ20">
        <f t="shared" si="45"/>
        <v>-0.78915968677411663</v>
      </c>
      <c r="AR20" s="10">
        <f t="shared" si="46"/>
        <v>62.896605922322522</v>
      </c>
      <c r="AS20" s="10">
        <f t="shared" si="47"/>
        <v>-1.4195231423198804</v>
      </c>
      <c r="AT20" s="10"/>
      <c r="AV20">
        <v>15</v>
      </c>
      <c r="AW20">
        <f t="shared" si="2"/>
        <v>5061.7777777777774</v>
      </c>
      <c r="AX20" s="3">
        <f t="shared" si="48"/>
        <v>25542</v>
      </c>
      <c r="AY20">
        <f t="shared" si="49"/>
        <v>262</v>
      </c>
      <c r="AZ20">
        <f t="shared" si="50"/>
        <v>79</v>
      </c>
      <c r="BA20" s="18">
        <f t="shared" si="51"/>
        <v>24988</v>
      </c>
      <c r="BB20" s="20">
        <f t="shared" si="52"/>
        <v>554</v>
      </c>
      <c r="BC20">
        <f t="shared" si="53"/>
        <v>257.28571428571428</v>
      </c>
      <c r="BD20">
        <f t="shared" si="54"/>
        <v>77.285714285714292</v>
      </c>
      <c r="BE20" s="8">
        <f t="shared" si="55"/>
        <v>-553.28571428571377</v>
      </c>
      <c r="BF20">
        <f t="shared" si="56"/>
        <v>252.57142857142856</v>
      </c>
      <c r="BG20">
        <f t="shared" si="57"/>
        <v>75.571428571428584</v>
      </c>
      <c r="BH20" s="8">
        <f t="shared" si="58"/>
        <v>-553.28571428571252</v>
      </c>
      <c r="BI20">
        <f t="shared" si="59"/>
        <v>247.85714285714283</v>
      </c>
      <c r="BJ20">
        <f t="shared" si="60"/>
        <v>73.857142857142875</v>
      </c>
      <c r="BM20">
        <v>15</v>
      </c>
      <c r="BO20" s="3">
        <f t="shared" si="3"/>
        <v>17582</v>
      </c>
      <c r="BP20" s="18">
        <f t="shared" si="61"/>
        <v>302</v>
      </c>
      <c r="BQ20" s="18">
        <f t="shared" si="62"/>
        <v>54</v>
      </c>
      <c r="BR20" s="18">
        <f t="shared" si="63"/>
        <v>18159</v>
      </c>
      <c r="BS20" s="18">
        <f t="shared" si="64"/>
        <v>577</v>
      </c>
      <c r="BT20" s="18">
        <f t="shared" si="4"/>
        <v>297.83333333333331</v>
      </c>
      <c r="BU20" s="18">
        <f t="shared" si="5"/>
        <v>55.81818181818182</v>
      </c>
      <c r="BV20" s="18">
        <f t="shared" si="65"/>
        <v>18737.303030303032</v>
      </c>
      <c r="BW20" s="18">
        <f t="shared" si="66"/>
        <v>578.30303030303185</v>
      </c>
      <c r="BX20" s="18">
        <f t="shared" si="6"/>
        <v>293.66666666666663</v>
      </c>
      <c r="BY20" s="18">
        <f t="shared" si="7"/>
        <v>57.63636363636364</v>
      </c>
      <c r="BZ20" s="18">
        <f t="shared" si="67"/>
        <v>19314.954545454548</v>
      </c>
      <c r="CA20" s="18">
        <f t="shared" si="68"/>
        <v>577.65151515151592</v>
      </c>
      <c r="CB20" s="18">
        <f t="shared" si="8"/>
        <v>289.49999999999994</v>
      </c>
      <c r="CC20" s="18">
        <f t="shared" si="9"/>
        <v>59.45454545454546</v>
      </c>
      <c r="CD20" s="10"/>
      <c r="CE20" s="10">
        <f t="shared" si="69"/>
        <v>27.5</v>
      </c>
      <c r="CF20" s="10">
        <f t="shared" si="70"/>
        <v>27.5</v>
      </c>
      <c r="CG20" s="13">
        <f t="shared" si="71"/>
        <v>1.0575440539286356</v>
      </c>
      <c r="CH20" s="10">
        <f t="shared" si="10"/>
        <v>60.59281093926635</v>
      </c>
      <c r="CI20" s="10">
        <f t="shared" si="83"/>
        <v>0.86720387277368616</v>
      </c>
      <c r="CJ20" s="10">
        <f t="shared" si="11"/>
        <v>31.56738823532919</v>
      </c>
      <c r="CK20" s="10">
        <f t="shared" si="72"/>
        <v>0.88389982716585547</v>
      </c>
      <c r="CL20" s="10">
        <f t="shared" si="73"/>
        <v>-83.707227015854784</v>
      </c>
      <c r="CM20" s="10"/>
      <c r="CN20" s="10"/>
      <c r="CQ20">
        <f t="shared" si="74"/>
        <v>-2.3749146449668701</v>
      </c>
      <c r="CR20">
        <f t="shared" si="75"/>
        <v>-136.07258586041198</v>
      </c>
      <c r="CS20" s="14">
        <f>$CR$6+ABS(SUM($CI$6:CI20))</f>
        <v>-150.60088873133367</v>
      </c>
      <c r="CT20" s="10">
        <f t="shared" si="12"/>
        <v>-117.96694764791158</v>
      </c>
      <c r="CU20" s="13">
        <f t="shared" si="13"/>
        <v>-142.70006108389856</v>
      </c>
      <c r="CV20" s="10"/>
      <c r="CW20" s="10"/>
      <c r="CX20" s="10">
        <f t="shared" si="14"/>
        <v>117.96694764791158</v>
      </c>
      <c r="CY20" s="10">
        <f t="shared" si="15"/>
        <v>65.905918337812253</v>
      </c>
      <c r="CZ20" s="10">
        <f t="shared" si="16"/>
        <v>-75.905918337812253</v>
      </c>
      <c r="DA20" s="10">
        <f t="shared" si="17"/>
        <v>-65.634572791241553</v>
      </c>
      <c r="DB20" s="12">
        <f t="shared" si="76"/>
        <v>3.2717413037532879</v>
      </c>
      <c r="DC20" s="12">
        <f t="shared" si="77"/>
        <v>-3.2717413037532879</v>
      </c>
      <c r="DD20" s="12">
        <f t="shared" si="78"/>
        <v>1.7755725221177983</v>
      </c>
      <c r="DE20" s="12">
        <f t="shared" si="79"/>
        <v>-4.0612889962869714E-2</v>
      </c>
      <c r="DF20">
        <f t="shared" si="80"/>
        <v>-1.4872249069546348</v>
      </c>
    </row>
    <row r="21" spans="1:110" x14ac:dyDescent="0.25">
      <c r="D21">
        <f t="shared" si="18"/>
        <v>11</v>
      </c>
      <c r="E21">
        <f t="shared" si="19"/>
        <v>-5</v>
      </c>
      <c r="G21">
        <v>16</v>
      </c>
      <c r="H21">
        <f t="shared" si="0"/>
        <v>2594.8888888888887</v>
      </c>
      <c r="I21" s="3">
        <f t="shared" si="20"/>
        <v>22753</v>
      </c>
      <c r="J21">
        <f t="shared" si="21"/>
        <v>33</v>
      </c>
      <c r="K21">
        <f t="shared" si="22"/>
        <v>71</v>
      </c>
      <c r="L21" s="11">
        <f t="shared" si="81"/>
        <v>21753</v>
      </c>
      <c r="M21" s="17">
        <f t="shared" si="23"/>
        <v>1000</v>
      </c>
      <c r="N21">
        <f t="shared" si="24"/>
        <v>39.142857142857146</v>
      </c>
      <c r="O21">
        <f t="shared" si="25"/>
        <v>67.857142857142861</v>
      </c>
      <c r="P21" s="11">
        <f t="shared" si="82"/>
        <v>20753</v>
      </c>
      <c r="Q21" s="17">
        <f t="shared" si="26"/>
        <v>1000</v>
      </c>
      <c r="R21">
        <f t="shared" si="27"/>
        <v>45.285714285714292</v>
      </c>
      <c r="S21">
        <f t="shared" si="28"/>
        <v>64.714285714285722</v>
      </c>
      <c r="T21" s="11">
        <f t="shared" si="29"/>
        <v>19754</v>
      </c>
      <c r="U21" s="17">
        <f t="shared" si="30"/>
        <v>999</v>
      </c>
      <c r="V21">
        <f t="shared" si="31"/>
        <v>51.428571428571438</v>
      </c>
      <c r="W21">
        <f t="shared" si="32"/>
        <v>61.571428571428577</v>
      </c>
      <c r="Z21">
        <v>16</v>
      </c>
      <c r="AB21" s="3">
        <f t="shared" si="33"/>
        <v>27298</v>
      </c>
      <c r="AC21" s="18">
        <f t="shared" si="34"/>
        <v>98</v>
      </c>
      <c r="AD21" s="18">
        <f t="shared" si="1"/>
        <v>85</v>
      </c>
      <c r="AE21" s="18">
        <f t="shared" si="35"/>
        <v>26333</v>
      </c>
      <c r="AF21" s="18">
        <f t="shared" si="36"/>
        <v>965</v>
      </c>
      <c r="AG21" s="18">
        <f t="shared" si="37"/>
        <v>93</v>
      </c>
      <c r="AH21" s="18">
        <f t="shared" si="38"/>
        <v>82</v>
      </c>
      <c r="AI21" s="18">
        <f t="shared" si="39"/>
        <v>965</v>
      </c>
      <c r="AJ21" s="18">
        <f t="shared" si="40"/>
        <v>88</v>
      </c>
      <c r="AK21" s="18">
        <f t="shared" si="41"/>
        <v>79</v>
      </c>
      <c r="AL21" s="18">
        <f t="shared" si="42"/>
        <v>965</v>
      </c>
      <c r="AM21" s="18">
        <f t="shared" si="43"/>
        <v>83</v>
      </c>
      <c r="AN21" s="18">
        <f t="shared" si="44"/>
        <v>76</v>
      </c>
      <c r="AQ21">
        <f t="shared" si="45"/>
        <v>-0.81758283732032677</v>
      </c>
      <c r="AR21" s="10">
        <f t="shared" si="46"/>
        <v>61.070224194830459</v>
      </c>
      <c r="AS21" s="10">
        <f t="shared" si="47"/>
        <v>-1.4589893115366297</v>
      </c>
      <c r="AT21" s="10"/>
      <c r="AV21">
        <v>16</v>
      </c>
      <c r="AW21">
        <f t="shared" si="2"/>
        <v>5063.333333333333</v>
      </c>
      <c r="AX21" s="3">
        <f t="shared" si="48"/>
        <v>25543</v>
      </c>
      <c r="AY21">
        <f t="shared" si="49"/>
        <v>263</v>
      </c>
      <c r="AZ21">
        <f t="shared" si="50"/>
        <v>79</v>
      </c>
      <c r="BA21" s="18">
        <f t="shared" si="51"/>
        <v>24989</v>
      </c>
      <c r="BB21" s="20">
        <f t="shared" si="52"/>
        <v>554</v>
      </c>
      <c r="BC21">
        <f t="shared" si="53"/>
        <v>258.28571428571428</v>
      </c>
      <c r="BD21">
        <f t="shared" si="54"/>
        <v>77.285714285714292</v>
      </c>
      <c r="BE21" s="8">
        <f t="shared" si="55"/>
        <v>-553.28571428571377</v>
      </c>
      <c r="BF21">
        <f t="shared" si="56"/>
        <v>253.57142857142856</v>
      </c>
      <c r="BG21">
        <f t="shared" si="57"/>
        <v>75.571428571428584</v>
      </c>
      <c r="BH21" s="8">
        <f t="shared" si="58"/>
        <v>-553.28571428571252</v>
      </c>
      <c r="BI21">
        <f t="shared" si="59"/>
        <v>248.85714285714283</v>
      </c>
      <c r="BJ21">
        <f t="shared" si="60"/>
        <v>73.857142857142875</v>
      </c>
      <c r="BM21">
        <v>16</v>
      </c>
      <c r="BO21" s="3">
        <f t="shared" si="3"/>
        <v>17261</v>
      </c>
      <c r="BP21" s="18">
        <f t="shared" si="61"/>
        <v>301</v>
      </c>
      <c r="BQ21" s="18">
        <f t="shared" si="62"/>
        <v>53</v>
      </c>
      <c r="BR21" s="18">
        <f t="shared" si="63"/>
        <v>17838</v>
      </c>
      <c r="BS21" s="18">
        <f t="shared" si="64"/>
        <v>577</v>
      </c>
      <c r="BT21" s="18">
        <f t="shared" si="4"/>
        <v>296.83333333333331</v>
      </c>
      <c r="BU21" s="18">
        <f t="shared" si="5"/>
        <v>54.81818181818182</v>
      </c>
      <c r="BV21" s="18">
        <f t="shared" si="65"/>
        <v>18416.303030303032</v>
      </c>
      <c r="BW21" s="18">
        <f t="shared" si="66"/>
        <v>578.30303030303185</v>
      </c>
      <c r="BX21" s="18">
        <f t="shared" si="6"/>
        <v>292.66666666666663</v>
      </c>
      <c r="BY21" s="18">
        <f t="shared" si="7"/>
        <v>56.63636363636364</v>
      </c>
      <c r="BZ21" s="18">
        <f t="shared" si="67"/>
        <v>18993.954545454548</v>
      </c>
      <c r="CA21" s="18">
        <f t="shared" si="68"/>
        <v>577.65151515151592</v>
      </c>
      <c r="CB21" s="18">
        <f t="shared" si="8"/>
        <v>288.49999999999994</v>
      </c>
      <c r="CC21" s="18">
        <f t="shared" si="9"/>
        <v>58.45454545454546</v>
      </c>
      <c r="CD21" s="10"/>
      <c r="CE21" s="10">
        <f t="shared" si="69"/>
        <v>26.5</v>
      </c>
      <c r="CF21" s="10">
        <f t="shared" si="70"/>
        <v>26.5</v>
      </c>
      <c r="CG21" s="13">
        <f t="shared" si="71"/>
        <v>1.0415495459630517</v>
      </c>
      <c r="CH21" s="10">
        <f t="shared" si="10"/>
        <v>59.676393137450013</v>
      </c>
      <c r="CI21" s="10">
        <f t="shared" si="83"/>
        <v>0.91641780181633692</v>
      </c>
      <c r="CJ21" s="10">
        <f t="shared" si="11"/>
        <v>30.7001628660175</v>
      </c>
      <c r="CK21" s="10">
        <f t="shared" si="72"/>
        <v>0.87402084825818271</v>
      </c>
      <c r="CL21" s="10">
        <f t="shared" si="73"/>
        <v>-80.49774716946294</v>
      </c>
      <c r="CM21" s="10"/>
      <c r="CN21" s="10"/>
      <c r="CQ21">
        <f t="shared" si="74"/>
        <v>-2.3456739788515257</v>
      </c>
      <c r="CR21">
        <f t="shared" si="75"/>
        <v>-134.39721910185153</v>
      </c>
      <c r="CS21" s="14">
        <f>$CR$6+ABS(SUM($CI$6:CI21))</f>
        <v>-149.68447092951732</v>
      </c>
      <c r="CT21" s="10">
        <f t="shared" si="12"/>
        <v>-114.59434983746443</v>
      </c>
      <c r="CU21" s="13">
        <f t="shared" si="13"/>
        <v>-141.39583384507517</v>
      </c>
      <c r="CV21" s="10"/>
      <c r="CW21" s="10"/>
      <c r="CX21" s="10">
        <f t="shared" si="14"/>
        <v>114.59434983746443</v>
      </c>
      <c r="CY21" s="10">
        <f t="shared" si="15"/>
        <v>67.878130565481939</v>
      </c>
      <c r="CZ21" s="10">
        <f t="shared" si="16"/>
        <v>-77.878130565481939</v>
      </c>
      <c r="DA21" s="10">
        <f t="shared" si="17"/>
        <v>-66.952353360502372</v>
      </c>
      <c r="DB21" s="12">
        <f t="shared" si="76"/>
        <v>3.3725978104471466</v>
      </c>
      <c r="DC21" s="12">
        <f t="shared" si="77"/>
        <v>-3.3725978104471466</v>
      </c>
      <c r="DD21" s="12">
        <f t="shared" si="78"/>
        <v>1.8263817274920626</v>
      </c>
      <c r="DE21" s="12">
        <f t="shared" si="79"/>
        <v>-3.9466169216749281E-2</v>
      </c>
      <c r="DF21">
        <f t="shared" si="80"/>
        <v>-1.441448695291081</v>
      </c>
    </row>
    <row r="22" spans="1:110" x14ac:dyDescent="0.25">
      <c r="D22">
        <f t="shared" si="18"/>
        <v>11</v>
      </c>
      <c r="E22">
        <f t="shared" si="19"/>
        <v>-5</v>
      </c>
      <c r="G22">
        <v>17</v>
      </c>
      <c r="H22">
        <f t="shared" si="0"/>
        <v>2596.4444444444443</v>
      </c>
      <c r="I22" s="3">
        <f t="shared" si="20"/>
        <v>23075</v>
      </c>
      <c r="J22">
        <f t="shared" si="21"/>
        <v>35</v>
      </c>
      <c r="K22">
        <f t="shared" si="22"/>
        <v>72</v>
      </c>
      <c r="L22" s="11">
        <f t="shared" si="81"/>
        <v>22075</v>
      </c>
      <c r="M22" s="17">
        <f t="shared" si="23"/>
        <v>1000</v>
      </c>
      <c r="N22">
        <f t="shared" si="24"/>
        <v>41.142857142857146</v>
      </c>
      <c r="O22">
        <f t="shared" si="25"/>
        <v>68.857142857142861</v>
      </c>
      <c r="P22" s="11">
        <f t="shared" si="82"/>
        <v>21075</v>
      </c>
      <c r="Q22" s="17">
        <f t="shared" si="26"/>
        <v>1000</v>
      </c>
      <c r="R22">
        <f t="shared" si="27"/>
        <v>47.285714285714292</v>
      </c>
      <c r="S22">
        <f t="shared" si="28"/>
        <v>65.714285714285722</v>
      </c>
      <c r="T22" s="11">
        <f t="shared" si="29"/>
        <v>20076</v>
      </c>
      <c r="U22" s="17">
        <f t="shared" si="30"/>
        <v>999</v>
      </c>
      <c r="V22">
        <f t="shared" si="31"/>
        <v>53.428571428571438</v>
      </c>
      <c r="W22">
        <f t="shared" si="32"/>
        <v>62.571428571428577</v>
      </c>
      <c r="Z22">
        <v>17</v>
      </c>
      <c r="AB22" s="3">
        <f t="shared" si="33"/>
        <v>27300</v>
      </c>
      <c r="AC22" s="18">
        <f t="shared" si="34"/>
        <v>100</v>
      </c>
      <c r="AD22" s="18">
        <f t="shared" si="1"/>
        <v>85</v>
      </c>
      <c r="AE22" s="18">
        <f t="shared" si="35"/>
        <v>26335</v>
      </c>
      <c r="AF22" s="18">
        <f t="shared" si="36"/>
        <v>965</v>
      </c>
      <c r="AG22" s="18">
        <f t="shared" si="37"/>
        <v>95</v>
      </c>
      <c r="AH22" s="18">
        <f t="shared" si="38"/>
        <v>82</v>
      </c>
      <c r="AI22" s="18">
        <f t="shared" si="39"/>
        <v>965</v>
      </c>
      <c r="AJ22" s="18">
        <f t="shared" si="40"/>
        <v>90</v>
      </c>
      <c r="AK22" s="18">
        <f t="shared" si="41"/>
        <v>79</v>
      </c>
      <c r="AL22" s="18">
        <f t="shared" si="42"/>
        <v>965</v>
      </c>
      <c r="AM22" s="18">
        <f t="shared" si="43"/>
        <v>85</v>
      </c>
      <c r="AN22" s="18">
        <f t="shared" si="44"/>
        <v>76</v>
      </c>
      <c r="AQ22">
        <f t="shared" si="45"/>
        <v>-0.84600598786653691</v>
      </c>
      <c r="AR22" s="10">
        <f t="shared" si="46"/>
        <v>59.194508651659994</v>
      </c>
      <c r="AS22" s="10">
        <f t="shared" si="47"/>
        <v>-1.4972768784030344</v>
      </c>
      <c r="AT22" s="10"/>
      <c r="AV22">
        <v>17</v>
      </c>
      <c r="AW22">
        <f t="shared" si="2"/>
        <v>4744.8888888888887</v>
      </c>
      <c r="AX22" s="3">
        <f t="shared" si="48"/>
        <v>25225</v>
      </c>
      <c r="AY22">
        <f t="shared" si="49"/>
        <v>265</v>
      </c>
      <c r="AZ22">
        <f t="shared" si="50"/>
        <v>78</v>
      </c>
      <c r="BA22" s="18">
        <f t="shared" si="51"/>
        <v>24671</v>
      </c>
      <c r="BB22" s="20">
        <f t="shared" si="52"/>
        <v>554</v>
      </c>
      <c r="BC22">
        <f t="shared" si="53"/>
        <v>260.28571428571428</v>
      </c>
      <c r="BD22">
        <f t="shared" si="54"/>
        <v>76.285714285714292</v>
      </c>
      <c r="BE22" s="8">
        <f t="shared" si="55"/>
        <v>-553.28571428571377</v>
      </c>
      <c r="BF22">
        <f t="shared" si="56"/>
        <v>255.57142857142856</v>
      </c>
      <c r="BG22">
        <f t="shared" si="57"/>
        <v>74.571428571428584</v>
      </c>
      <c r="BH22" s="8">
        <f t="shared" si="58"/>
        <v>-553.28571428571252</v>
      </c>
      <c r="BI22">
        <f t="shared" si="59"/>
        <v>250.85714285714283</v>
      </c>
      <c r="BJ22">
        <f t="shared" si="60"/>
        <v>72.857142857142875</v>
      </c>
      <c r="BM22">
        <v>17</v>
      </c>
      <c r="BO22" s="3">
        <f t="shared" si="3"/>
        <v>16619</v>
      </c>
      <c r="BP22" s="18">
        <f t="shared" si="61"/>
        <v>299</v>
      </c>
      <c r="BQ22" s="18">
        <f t="shared" si="62"/>
        <v>51</v>
      </c>
      <c r="BR22" s="18">
        <f t="shared" si="63"/>
        <v>17196</v>
      </c>
      <c r="BS22" s="18">
        <f t="shared" si="64"/>
        <v>577</v>
      </c>
      <c r="BT22" s="18">
        <f t="shared" si="4"/>
        <v>294.83333333333331</v>
      </c>
      <c r="BU22" s="18">
        <f t="shared" si="5"/>
        <v>52.81818181818182</v>
      </c>
      <c r="BV22" s="18">
        <f t="shared" si="65"/>
        <v>17774.303030303032</v>
      </c>
      <c r="BW22" s="18">
        <f t="shared" si="66"/>
        <v>578.30303030303185</v>
      </c>
      <c r="BX22" s="18">
        <f t="shared" si="6"/>
        <v>290.66666666666663</v>
      </c>
      <c r="BY22" s="18">
        <f t="shared" si="7"/>
        <v>54.63636363636364</v>
      </c>
      <c r="BZ22" s="18">
        <f t="shared" si="67"/>
        <v>18351.954545454548</v>
      </c>
      <c r="CA22" s="18">
        <f t="shared" si="68"/>
        <v>577.65151515151592</v>
      </c>
      <c r="CB22" s="18">
        <f t="shared" si="8"/>
        <v>286.49999999999994</v>
      </c>
      <c r="CC22" s="18">
        <f t="shared" si="9"/>
        <v>56.45454545454546</v>
      </c>
      <c r="CD22" s="10"/>
      <c r="CE22" s="10">
        <f t="shared" si="69"/>
        <v>25.5</v>
      </c>
      <c r="CF22" s="10">
        <f t="shared" si="70"/>
        <v>25.5</v>
      </c>
      <c r="CG22" s="13">
        <f t="shared" si="71"/>
        <v>1.024629763361109</v>
      </c>
      <c r="CH22" s="10">
        <f t="shared" si="10"/>
        <v>58.706961004079815</v>
      </c>
      <c r="CI22" s="10">
        <f t="shared" si="83"/>
        <v>0.96943213337019785</v>
      </c>
      <c r="CJ22" s="10">
        <f t="shared" si="11"/>
        <v>29.841246622753552</v>
      </c>
      <c r="CK22" s="10">
        <f t="shared" si="72"/>
        <v>0.86376181665058227</v>
      </c>
      <c r="CL22" s="10">
        <f t="shared" si="73"/>
        <v>-77.327188181962981</v>
      </c>
      <c r="CM22" s="10"/>
      <c r="CN22" s="10"/>
      <c r="CQ22">
        <f t="shared" si="74"/>
        <v>-2.3164333127361814</v>
      </c>
      <c r="CR22">
        <f t="shared" si="75"/>
        <v>-132.72185234329112</v>
      </c>
      <c r="CS22" s="14">
        <f>$CR$6+ABS(SUM($CI$6:CI22))</f>
        <v>-148.71503879614713</v>
      </c>
      <c r="CT22" s="10">
        <f t="shared" si="12"/>
        <v>-111.12377894182771</v>
      </c>
      <c r="CU22" s="13">
        <f t="shared" si="13"/>
        <v>-139.9767938184838</v>
      </c>
      <c r="CV22" s="10"/>
      <c r="CW22" s="10"/>
      <c r="CX22" s="10">
        <f t="shared" si="14"/>
        <v>111.12377894182771</v>
      </c>
      <c r="CY22" s="10">
        <f t="shared" si="15"/>
        <v>69.792310002897736</v>
      </c>
      <c r="CZ22" s="10">
        <f t="shared" si="16"/>
        <v>-79.792310002897736</v>
      </c>
      <c r="DA22" s="10">
        <f t="shared" si="17"/>
        <v>-68.333007768520858</v>
      </c>
      <c r="DB22" s="12">
        <f t="shared" si="76"/>
        <v>3.470570895636726</v>
      </c>
      <c r="DC22" s="12">
        <f t="shared" si="77"/>
        <v>-3.470570895636726</v>
      </c>
      <c r="DD22" s="12">
        <f t="shared" si="78"/>
        <v>1.8757155431704646</v>
      </c>
      <c r="DE22" s="12">
        <f t="shared" si="79"/>
        <v>-3.8287566866404665E-2</v>
      </c>
      <c r="DF22">
        <f t="shared" si="80"/>
        <v>-1.3995671243236969</v>
      </c>
    </row>
    <row r="23" spans="1:110" x14ac:dyDescent="0.25">
      <c r="A23" t="s">
        <v>57</v>
      </c>
      <c r="B23">
        <v>83</v>
      </c>
      <c r="D23">
        <f t="shared" si="18"/>
        <v>10</v>
      </c>
      <c r="E23">
        <f t="shared" si="19"/>
        <v>-4</v>
      </c>
      <c r="G23">
        <v>18</v>
      </c>
      <c r="H23">
        <f t="shared" si="0"/>
        <v>2918</v>
      </c>
      <c r="I23" s="3">
        <f t="shared" si="20"/>
        <v>23077</v>
      </c>
      <c r="J23">
        <f t="shared" si="21"/>
        <v>37</v>
      </c>
      <c r="K23">
        <f t="shared" si="22"/>
        <v>72</v>
      </c>
      <c r="L23" s="11">
        <f t="shared" si="81"/>
        <v>22168</v>
      </c>
      <c r="M23" s="17">
        <f t="shared" si="23"/>
        <v>909</v>
      </c>
      <c r="N23">
        <f t="shared" si="24"/>
        <v>42.857142857142854</v>
      </c>
      <c r="O23">
        <f t="shared" si="25"/>
        <v>69.142857142857139</v>
      </c>
      <c r="P23" s="11">
        <f t="shared" si="82"/>
        <v>21260</v>
      </c>
      <c r="Q23" s="17">
        <f t="shared" si="26"/>
        <v>908</v>
      </c>
      <c r="R23">
        <f t="shared" si="27"/>
        <v>48.714285714285708</v>
      </c>
      <c r="S23">
        <f t="shared" si="28"/>
        <v>66.285714285714278</v>
      </c>
      <c r="T23" s="11">
        <f t="shared" si="29"/>
        <v>20351</v>
      </c>
      <c r="U23" s="17">
        <f t="shared" si="30"/>
        <v>909</v>
      </c>
      <c r="V23">
        <f t="shared" si="31"/>
        <v>54.571428571428562</v>
      </c>
      <c r="W23">
        <f t="shared" si="32"/>
        <v>63.428571428571423</v>
      </c>
      <c r="Z23">
        <v>18</v>
      </c>
      <c r="AB23" s="3">
        <f t="shared" si="33"/>
        <v>27302</v>
      </c>
      <c r="AC23" s="18">
        <f t="shared" si="34"/>
        <v>102</v>
      </c>
      <c r="AD23" s="18">
        <f t="shared" si="1"/>
        <v>85</v>
      </c>
      <c r="AE23" s="18">
        <f t="shared" si="35"/>
        <v>26338</v>
      </c>
      <c r="AF23" s="18">
        <f t="shared" si="36"/>
        <v>964</v>
      </c>
      <c r="AG23" s="18">
        <f t="shared" si="37"/>
        <v>98</v>
      </c>
      <c r="AH23" s="18">
        <f t="shared" si="38"/>
        <v>82</v>
      </c>
      <c r="AI23" s="18">
        <f t="shared" si="39"/>
        <v>964</v>
      </c>
      <c r="AJ23" s="18">
        <f t="shared" si="40"/>
        <v>94</v>
      </c>
      <c r="AK23" s="18">
        <f t="shared" si="41"/>
        <v>79</v>
      </c>
      <c r="AL23" s="18">
        <f t="shared" si="42"/>
        <v>964</v>
      </c>
      <c r="AM23" s="18">
        <f t="shared" si="43"/>
        <v>90</v>
      </c>
      <c r="AN23" s="18">
        <f t="shared" si="44"/>
        <v>76</v>
      </c>
      <c r="AQ23">
        <f t="shared" si="45"/>
        <v>-0.87442913841274716</v>
      </c>
      <c r="AR23" s="10">
        <f t="shared" si="46"/>
        <v>57.270974535404264</v>
      </c>
      <c r="AS23" s="10">
        <f t="shared" si="47"/>
        <v>-1.5343549134147174</v>
      </c>
      <c r="AT23" s="10"/>
      <c r="AV23">
        <v>18</v>
      </c>
      <c r="AW23">
        <f t="shared" si="2"/>
        <v>4746.4444444444443</v>
      </c>
      <c r="AX23" s="3">
        <f t="shared" si="48"/>
        <v>25227</v>
      </c>
      <c r="AY23">
        <f t="shared" si="49"/>
        <v>267</v>
      </c>
      <c r="AZ23">
        <f t="shared" si="50"/>
        <v>78</v>
      </c>
      <c r="BA23" s="18">
        <f t="shared" si="51"/>
        <v>24582</v>
      </c>
      <c r="BB23" s="20">
        <f t="shared" si="52"/>
        <v>645</v>
      </c>
      <c r="BC23">
        <f t="shared" si="53"/>
        <v>262</v>
      </c>
      <c r="BD23">
        <f t="shared" si="54"/>
        <v>76</v>
      </c>
      <c r="BE23" s="8">
        <f t="shared" si="55"/>
        <v>-645</v>
      </c>
      <c r="BF23">
        <f t="shared" si="56"/>
        <v>257</v>
      </c>
      <c r="BG23">
        <f t="shared" si="57"/>
        <v>74</v>
      </c>
      <c r="BH23" s="8">
        <f t="shared" si="58"/>
        <v>-645</v>
      </c>
      <c r="BI23">
        <f t="shared" si="59"/>
        <v>252</v>
      </c>
      <c r="BJ23">
        <f t="shared" si="60"/>
        <v>72</v>
      </c>
      <c r="BM23">
        <v>18</v>
      </c>
      <c r="BO23" s="3">
        <f t="shared" si="3"/>
        <v>16298</v>
      </c>
      <c r="BP23" s="18">
        <f t="shared" si="61"/>
        <v>298</v>
      </c>
      <c r="BQ23" s="18">
        <f t="shared" si="62"/>
        <v>50</v>
      </c>
      <c r="BR23" s="18">
        <f t="shared" si="63"/>
        <v>17021</v>
      </c>
      <c r="BS23" s="18">
        <f t="shared" si="64"/>
        <v>723</v>
      </c>
      <c r="BT23" s="18">
        <f t="shared" si="4"/>
        <v>294.66666666666669</v>
      </c>
      <c r="BU23" s="18">
        <f t="shared" si="5"/>
        <v>52.272727272727273</v>
      </c>
      <c r="BV23" s="18">
        <f t="shared" si="65"/>
        <v>17745.878787878788</v>
      </c>
      <c r="BW23" s="18">
        <f t="shared" si="66"/>
        <v>724.87878787878799</v>
      </c>
      <c r="BX23" s="18">
        <f t="shared" si="6"/>
        <v>291.33333333333337</v>
      </c>
      <c r="BY23" s="18">
        <f t="shared" si="7"/>
        <v>54.545454545454547</v>
      </c>
      <c r="BZ23" s="18">
        <f t="shared" si="67"/>
        <v>18469.818181818184</v>
      </c>
      <c r="CA23" s="18">
        <f t="shared" si="68"/>
        <v>723.93939393939581</v>
      </c>
      <c r="CB23" s="18">
        <f t="shared" si="8"/>
        <v>288.00000000000006</v>
      </c>
      <c r="CC23" s="18">
        <f t="shared" si="9"/>
        <v>56.81818181818182</v>
      </c>
      <c r="CD23" s="10"/>
      <c r="CE23" s="10">
        <f t="shared" si="69"/>
        <v>24.5</v>
      </c>
      <c r="CF23" s="10">
        <f t="shared" si="70"/>
        <v>24.5</v>
      </c>
      <c r="CG23" s="13">
        <f t="shared" si="71"/>
        <v>1.0067126057452396</v>
      </c>
      <c r="CH23" s="10">
        <f t="shared" si="10"/>
        <v>57.680383491819818</v>
      </c>
      <c r="CI23" s="10">
        <f t="shared" si="83"/>
        <v>1.0265775122599976</v>
      </c>
      <c r="CJ23" s="10">
        <f t="shared" si="11"/>
        <v>28.991378028648448</v>
      </c>
      <c r="CK23" s="10">
        <f t="shared" si="72"/>
        <v>0.85309231641706884</v>
      </c>
      <c r="CL23" s="10">
        <f t="shared" si="73"/>
        <v>-74.196965515747863</v>
      </c>
      <c r="CM23" s="10"/>
      <c r="CN23" s="10"/>
      <c r="CQ23">
        <f t="shared" si="74"/>
        <v>-2.2871926466208365</v>
      </c>
      <c r="CR23">
        <f t="shared" si="75"/>
        <v>-131.04648558473068</v>
      </c>
      <c r="CS23" s="14">
        <f>$CR$6+ABS(SUM($CI$6:CI23))</f>
        <v>-147.68846128388714</v>
      </c>
      <c r="CT23" s="10">
        <f t="shared" si="12"/>
        <v>-107.55820214514699</v>
      </c>
      <c r="CU23" s="13">
        <f t="shared" si="13"/>
        <v>-138.43042990276021</v>
      </c>
      <c r="CV23" s="10"/>
      <c r="CW23" s="10"/>
      <c r="CX23" s="10">
        <f t="shared" si="14"/>
        <v>107.55820214514699</v>
      </c>
      <c r="CY23" s="10">
        <f t="shared" si="15"/>
        <v>71.646820111562278</v>
      </c>
      <c r="CZ23" s="10">
        <f t="shared" si="16"/>
        <v>-81.646820111562278</v>
      </c>
      <c r="DA23" s="10">
        <f t="shared" si="17"/>
        <v>-69.779643640750436</v>
      </c>
      <c r="DB23" s="12">
        <f t="shared" si="76"/>
        <v>3.5655767966807161</v>
      </c>
      <c r="DC23" s="12">
        <f t="shared" si="77"/>
        <v>-3.5655767966807161</v>
      </c>
      <c r="DD23" s="12">
        <f t="shared" si="78"/>
        <v>1.9235341162557305</v>
      </c>
      <c r="DE23" s="12">
        <f t="shared" si="79"/>
        <v>-3.7078035011683053E-2</v>
      </c>
      <c r="DF23">
        <f t="shared" si="80"/>
        <v>-1.3611814825452211</v>
      </c>
    </row>
    <row r="24" spans="1:110" x14ac:dyDescent="0.25">
      <c r="A24" t="s">
        <v>58</v>
      </c>
      <c r="B24">
        <v>145</v>
      </c>
      <c r="D24">
        <f t="shared" si="18"/>
        <v>10</v>
      </c>
      <c r="E24">
        <f t="shared" si="19"/>
        <v>-4</v>
      </c>
      <c r="G24">
        <v>19</v>
      </c>
      <c r="H24">
        <f t="shared" si="0"/>
        <v>2919.5555555555557</v>
      </c>
      <c r="I24" s="3">
        <f t="shared" si="20"/>
        <v>23398</v>
      </c>
      <c r="J24">
        <f t="shared" si="21"/>
        <v>38</v>
      </c>
      <c r="K24">
        <f t="shared" si="22"/>
        <v>73</v>
      </c>
      <c r="L24" s="11">
        <f t="shared" si="81"/>
        <v>22489</v>
      </c>
      <c r="M24" s="17">
        <f t="shared" si="23"/>
        <v>909</v>
      </c>
      <c r="N24">
        <f t="shared" si="24"/>
        <v>43.857142857142854</v>
      </c>
      <c r="O24">
        <f t="shared" si="25"/>
        <v>70.142857142857139</v>
      </c>
      <c r="P24" s="11">
        <f t="shared" si="82"/>
        <v>21581</v>
      </c>
      <c r="Q24" s="17">
        <f t="shared" si="26"/>
        <v>908</v>
      </c>
      <c r="R24">
        <f t="shared" si="27"/>
        <v>49.714285714285708</v>
      </c>
      <c r="S24">
        <f t="shared" si="28"/>
        <v>67.285714285714278</v>
      </c>
      <c r="T24" s="11">
        <f t="shared" si="29"/>
        <v>20672</v>
      </c>
      <c r="U24" s="17">
        <f t="shared" si="30"/>
        <v>909</v>
      </c>
      <c r="V24">
        <f t="shared" si="31"/>
        <v>55.571428571428562</v>
      </c>
      <c r="W24">
        <f t="shared" si="32"/>
        <v>64.428571428571416</v>
      </c>
      <c r="Z24">
        <v>19</v>
      </c>
      <c r="AB24" s="3">
        <f t="shared" si="33"/>
        <v>27304</v>
      </c>
      <c r="AC24" s="18">
        <f t="shared" si="34"/>
        <v>104</v>
      </c>
      <c r="AD24" s="18">
        <f t="shared" si="1"/>
        <v>85</v>
      </c>
      <c r="AE24" s="18">
        <f t="shared" si="35"/>
        <v>26340</v>
      </c>
      <c r="AF24" s="18">
        <f t="shared" si="36"/>
        <v>964</v>
      </c>
      <c r="AG24" s="18">
        <f t="shared" si="37"/>
        <v>100</v>
      </c>
      <c r="AH24" s="18">
        <f t="shared" si="38"/>
        <v>82</v>
      </c>
      <c r="AI24" s="18">
        <f t="shared" si="39"/>
        <v>964</v>
      </c>
      <c r="AJ24" s="18">
        <f t="shared" si="40"/>
        <v>96</v>
      </c>
      <c r="AK24" s="18">
        <f t="shared" si="41"/>
        <v>79</v>
      </c>
      <c r="AL24" s="18">
        <f t="shared" si="42"/>
        <v>964</v>
      </c>
      <c r="AM24" s="18">
        <f t="shared" si="43"/>
        <v>92</v>
      </c>
      <c r="AN24" s="18">
        <f t="shared" si="44"/>
        <v>76</v>
      </c>
      <c r="AQ24">
        <f t="shared" si="45"/>
        <v>-0.90285228895895742</v>
      </c>
      <c r="AR24" s="10">
        <f t="shared" si="46"/>
        <v>55.301175717508691</v>
      </c>
      <c r="AS24" s="10">
        <f t="shared" si="47"/>
        <v>-1.5701934641526545</v>
      </c>
      <c r="AT24" s="10"/>
      <c r="AV24">
        <v>19</v>
      </c>
      <c r="AW24">
        <f t="shared" si="2"/>
        <v>4428</v>
      </c>
      <c r="AX24" s="3">
        <f t="shared" si="48"/>
        <v>24908</v>
      </c>
      <c r="AY24">
        <f t="shared" si="49"/>
        <v>268</v>
      </c>
      <c r="AZ24">
        <f t="shared" si="50"/>
        <v>77</v>
      </c>
      <c r="BA24" s="18">
        <f t="shared" si="51"/>
        <v>24263</v>
      </c>
      <c r="BB24" s="20">
        <f t="shared" si="52"/>
        <v>645</v>
      </c>
      <c r="BC24">
        <f t="shared" si="53"/>
        <v>263</v>
      </c>
      <c r="BD24">
        <f t="shared" si="54"/>
        <v>75</v>
      </c>
      <c r="BE24" s="8">
        <f t="shared" si="55"/>
        <v>-645</v>
      </c>
      <c r="BF24">
        <f t="shared" si="56"/>
        <v>258</v>
      </c>
      <c r="BG24">
        <f t="shared" si="57"/>
        <v>73</v>
      </c>
      <c r="BH24" s="8">
        <f t="shared" si="58"/>
        <v>-645</v>
      </c>
      <c r="BI24">
        <f t="shared" si="59"/>
        <v>253</v>
      </c>
      <c r="BJ24">
        <f t="shared" si="60"/>
        <v>71</v>
      </c>
      <c r="BM24">
        <v>19</v>
      </c>
      <c r="BO24" s="3">
        <f t="shared" si="3"/>
        <v>15656</v>
      </c>
      <c r="BP24" s="18">
        <f t="shared" si="61"/>
        <v>296</v>
      </c>
      <c r="BQ24" s="18">
        <f t="shared" si="62"/>
        <v>48</v>
      </c>
      <c r="BR24" s="18">
        <f t="shared" si="63"/>
        <v>16379</v>
      </c>
      <c r="BS24" s="18">
        <f t="shared" si="64"/>
        <v>723</v>
      </c>
      <c r="BT24" s="18">
        <f t="shared" si="4"/>
        <v>292.66666666666669</v>
      </c>
      <c r="BU24" s="18">
        <f t="shared" si="5"/>
        <v>50.272727272727273</v>
      </c>
      <c r="BV24" s="18">
        <f t="shared" si="65"/>
        <v>17103.878787878788</v>
      </c>
      <c r="BW24" s="18">
        <f t="shared" si="66"/>
        <v>724.87878787878799</v>
      </c>
      <c r="BX24" s="18">
        <f t="shared" si="6"/>
        <v>289.33333333333337</v>
      </c>
      <c r="BY24" s="18">
        <f t="shared" si="7"/>
        <v>52.545454545454547</v>
      </c>
      <c r="BZ24" s="18">
        <f t="shared" si="67"/>
        <v>17827.818181818184</v>
      </c>
      <c r="CA24" s="18">
        <f t="shared" si="68"/>
        <v>723.93939393939581</v>
      </c>
      <c r="CB24" s="18">
        <f t="shared" si="8"/>
        <v>286.00000000000006</v>
      </c>
      <c r="CC24" s="18">
        <f t="shared" si="9"/>
        <v>54.81818181818182</v>
      </c>
      <c r="CD24" s="10"/>
      <c r="CE24" s="10">
        <f t="shared" si="69"/>
        <v>23.5</v>
      </c>
      <c r="CF24" s="10">
        <f t="shared" si="70"/>
        <v>23.5</v>
      </c>
      <c r="CG24" s="13">
        <f t="shared" si="71"/>
        <v>0.98771979177575209</v>
      </c>
      <c r="CH24" s="10">
        <f t="shared" si="10"/>
        <v>56.592175410291077</v>
      </c>
      <c r="CI24" s="10">
        <f t="shared" si="83"/>
        <v>1.0882080815287409</v>
      </c>
      <c r="CJ24" s="10">
        <f t="shared" si="11"/>
        <v>28.1513765205185</v>
      </c>
      <c r="CK24" s="10">
        <f t="shared" si="72"/>
        <v>0.84197812756524637</v>
      </c>
      <c r="CL24" s="10">
        <f t="shared" si="73"/>
        <v>-71.10852987339122</v>
      </c>
      <c r="CM24" s="10"/>
      <c r="CN24" s="10"/>
      <c r="CQ24">
        <f t="shared" si="74"/>
        <v>-2.2579519805054922</v>
      </c>
      <c r="CR24">
        <f t="shared" si="75"/>
        <v>-129.37111882617023</v>
      </c>
      <c r="CS24" s="14">
        <f>$CR$6+ABS(SUM($CI$6:CI24))</f>
        <v>-146.60025320235837</v>
      </c>
      <c r="CT24" s="10">
        <f t="shared" si="12"/>
        <v>-103.90066785739849</v>
      </c>
      <c r="CU24" s="13">
        <f t="shared" si="13"/>
        <v>-136.74272088801865</v>
      </c>
      <c r="CV24" s="10"/>
      <c r="CW24" s="10"/>
      <c r="CX24" s="10">
        <f t="shared" si="14"/>
        <v>103.90066785739849</v>
      </c>
      <c r="CY24" s="10">
        <f t="shared" si="15"/>
        <v>73.440075367607022</v>
      </c>
      <c r="CZ24" s="10">
        <f t="shared" si="16"/>
        <v>-83.440075367607022</v>
      </c>
      <c r="DA24" s="10">
        <f t="shared" si="17"/>
        <v>-71.295319817218598</v>
      </c>
      <c r="DB24" s="12">
        <f t="shared" si="76"/>
        <v>3.6575342877485042</v>
      </c>
      <c r="DC24" s="12">
        <f t="shared" si="77"/>
        <v>-3.6575342877485042</v>
      </c>
      <c r="DD24" s="12">
        <f t="shared" si="78"/>
        <v>1.9697988178955725</v>
      </c>
      <c r="DE24" s="12">
        <f t="shared" si="79"/>
        <v>-3.5838550737937069E-2</v>
      </c>
      <c r="DF24">
        <f t="shared" si="80"/>
        <v>-1.3259485885357389</v>
      </c>
    </row>
    <row r="25" spans="1:110" x14ac:dyDescent="0.25">
      <c r="D25">
        <f t="shared" si="18"/>
        <v>10</v>
      </c>
      <c r="E25">
        <f t="shared" si="19"/>
        <v>-4</v>
      </c>
      <c r="G25">
        <v>20</v>
      </c>
      <c r="H25">
        <f t="shared" si="0"/>
        <v>3241.1111111111113</v>
      </c>
      <c r="I25" s="3">
        <f t="shared" si="20"/>
        <v>23400</v>
      </c>
      <c r="J25">
        <f t="shared" si="21"/>
        <v>40</v>
      </c>
      <c r="K25">
        <f t="shared" si="22"/>
        <v>73</v>
      </c>
      <c r="L25" s="11">
        <f t="shared" si="81"/>
        <v>22491</v>
      </c>
      <c r="M25" s="17">
        <f t="shared" si="23"/>
        <v>909</v>
      </c>
      <c r="N25">
        <f t="shared" si="24"/>
        <v>45.857142857142854</v>
      </c>
      <c r="O25">
        <f t="shared" si="25"/>
        <v>70.142857142857139</v>
      </c>
      <c r="P25" s="11">
        <f t="shared" si="82"/>
        <v>21583</v>
      </c>
      <c r="Q25" s="17">
        <f t="shared" si="26"/>
        <v>908</v>
      </c>
      <c r="R25">
        <f t="shared" si="27"/>
        <v>51.714285714285708</v>
      </c>
      <c r="S25">
        <f t="shared" si="28"/>
        <v>67.285714285714278</v>
      </c>
      <c r="T25" s="11">
        <f t="shared" si="29"/>
        <v>20674</v>
      </c>
      <c r="U25" s="17">
        <f t="shared" si="30"/>
        <v>909</v>
      </c>
      <c r="V25">
        <f t="shared" si="31"/>
        <v>57.571428571428562</v>
      </c>
      <c r="W25">
        <f t="shared" si="32"/>
        <v>64.428571428571416</v>
      </c>
      <c r="Z25">
        <v>20</v>
      </c>
      <c r="AB25" s="3">
        <f t="shared" si="33"/>
        <v>27306</v>
      </c>
      <c r="AC25" s="18">
        <f t="shared" si="34"/>
        <v>106</v>
      </c>
      <c r="AD25" s="18">
        <f t="shared" si="1"/>
        <v>85</v>
      </c>
      <c r="AE25" s="18">
        <f t="shared" si="35"/>
        <v>26342</v>
      </c>
      <c r="AF25" s="18">
        <f t="shared" si="36"/>
        <v>964</v>
      </c>
      <c r="AG25" s="18">
        <f t="shared" si="37"/>
        <v>102</v>
      </c>
      <c r="AH25" s="18">
        <f t="shared" si="38"/>
        <v>82</v>
      </c>
      <c r="AI25" s="18">
        <f t="shared" si="39"/>
        <v>964</v>
      </c>
      <c r="AJ25" s="18">
        <f t="shared" si="40"/>
        <v>98</v>
      </c>
      <c r="AK25" s="18">
        <f t="shared" si="41"/>
        <v>79</v>
      </c>
      <c r="AL25" s="18">
        <f t="shared" si="42"/>
        <v>964</v>
      </c>
      <c r="AM25" s="18">
        <f t="shared" si="43"/>
        <v>94</v>
      </c>
      <c r="AN25" s="18">
        <f t="shared" si="44"/>
        <v>76</v>
      </c>
      <c r="AQ25">
        <f t="shared" si="45"/>
        <v>-0.93127543950516745</v>
      </c>
      <c r="AR25" s="10">
        <f t="shared" si="46"/>
        <v>53.286703443020905</v>
      </c>
      <c r="AS25" s="10">
        <f t="shared" si="47"/>
        <v>-1.6047635794793702</v>
      </c>
      <c r="AT25" s="10"/>
      <c r="AV25">
        <v>20</v>
      </c>
      <c r="AW25">
        <f t="shared" si="2"/>
        <v>4429.5555555555557</v>
      </c>
      <c r="AX25" s="3">
        <f t="shared" si="48"/>
        <v>24910</v>
      </c>
      <c r="AY25">
        <f t="shared" si="49"/>
        <v>270</v>
      </c>
      <c r="AZ25">
        <f t="shared" si="50"/>
        <v>77</v>
      </c>
      <c r="BA25" s="18">
        <f t="shared" si="51"/>
        <v>24265</v>
      </c>
      <c r="BB25" s="20">
        <f t="shared" si="52"/>
        <v>645</v>
      </c>
      <c r="BC25">
        <f t="shared" si="53"/>
        <v>265</v>
      </c>
      <c r="BD25">
        <f t="shared" si="54"/>
        <v>75</v>
      </c>
      <c r="BE25" s="8">
        <f t="shared" si="55"/>
        <v>-645</v>
      </c>
      <c r="BF25">
        <f t="shared" si="56"/>
        <v>260</v>
      </c>
      <c r="BG25">
        <f t="shared" si="57"/>
        <v>73</v>
      </c>
      <c r="BH25" s="8">
        <f t="shared" si="58"/>
        <v>-645</v>
      </c>
      <c r="BI25">
        <f t="shared" si="59"/>
        <v>255</v>
      </c>
      <c r="BJ25">
        <f t="shared" si="60"/>
        <v>71</v>
      </c>
      <c r="BM25">
        <v>20</v>
      </c>
      <c r="BO25" s="3">
        <f t="shared" si="3"/>
        <v>15334</v>
      </c>
      <c r="BP25" s="18">
        <f t="shared" si="61"/>
        <v>294</v>
      </c>
      <c r="BQ25" s="18">
        <f t="shared" si="62"/>
        <v>47</v>
      </c>
      <c r="BR25" s="18">
        <f t="shared" si="63"/>
        <v>16057</v>
      </c>
      <c r="BS25" s="18">
        <f t="shared" si="64"/>
        <v>723</v>
      </c>
      <c r="BT25" s="18">
        <f t="shared" si="4"/>
        <v>290.66666666666669</v>
      </c>
      <c r="BU25" s="18">
        <f t="shared" si="5"/>
        <v>49.272727272727273</v>
      </c>
      <c r="BV25" s="18">
        <f t="shared" si="65"/>
        <v>16781.878787878788</v>
      </c>
      <c r="BW25" s="18">
        <f t="shared" si="66"/>
        <v>724.87878787878799</v>
      </c>
      <c r="BX25" s="18">
        <f t="shared" si="6"/>
        <v>287.33333333333337</v>
      </c>
      <c r="BY25" s="18">
        <f t="shared" si="7"/>
        <v>51.545454545454547</v>
      </c>
      <c r="BZ25" s="18">
        <f t="shared" si="67"/>
        <v>17505.818181818184</v>
      </c>
      <c r="CA25" s="18">
        <f t="shared" si="68"/>
        <v>723.93939393939581</v>
      </c>
      <c r="CB25" s="18">
        <f t="shared" si="8"/>
        <v>284.00000000000006</v>
      </c>
      <c r="CC25" s="18">
        <f t="shared" si="9"/>
        <v>53.81818181818182</v>
      </c>
      <c r="CD25" s="10"/>
      <c r="CE25" s="10">
        <f t="shared" si="69"/>
        <v>22.5</v>
      </c>
      <c r="CF25" s="10">
        <f t="shared" si="70"/>
        <v>22.5</v>
      </c>
      <c r="CG25" s="13">
        <f t="shared" si="71"/>
        <v>0.96756647387021177</v>
      </c>
      <c r="CH25" s="10">
        <f t="shared" si="10"/>
        <v>55.437475351118181</v>
      </c>
      <c r="CI25" s="10">
        <f t="shared" si="83"/>
        <v>1.154700059172896</v>
      </c>
      <c r="CJ25" s="10">
        <f t="shared" si="11"/>
        <v>27.322152184628504</v>
      </c>
      <c r="CK25" s="10">
        <f t="shared" si="72"/>
        <v>0.83038056397840077</v>
      </c>
      <c r="CL25" s="10">
        <f t="shared" si="73"/>
        <v>-68.063352420526542</v>
      </c>
      <c r="CM25" s="10"/>
      <c r="CN25" s="10"/>
      <c r="CQ25">
        <f t="shared" si="74"/>
        <v>-2.2287113143901478</v>
      </c>
      <c r="CR25">
        <f t="shared" si="75"/>
        <v>-127.6957520676098</v>
      </c>
      <c r="CS25" s="14">
        <f>$CR$6+ABS(SUM($CI$6:CI25))</f>
        <v>-145.44555314318549</v>
      </c>
      <c r="CT25" s="10">
        <f t="shared" si="12"/>
        <v>-100.15430310813346</v>
      </c>
      <c r="CU25" s="13">
        <f t="shared" si="13"/>
        <v>-134.89796467834287</v>
      </c>
      <c r="CV25" s="10"/>
      <c r="CW25" s="10"/>
      <c r="CX25" s="10">
        <f t="shared" si="14"/>
        <v>100.15430310813346</v>
      </c>
      <c r="CY25" s="10">
        <f t="shared" si="15"/>
        <v>75.170542617344978</v>
      </c>
      <c r="CZ25" s="10">
        <f t="shared" si="16"/>
        <v>-85.170542617344978</v>
      </c>
      <c r="DA25" s="10">
        <f t="shared" si="17"/>
        <v>-72.882967270423066</v>
      </c>
      <c r="DB25" s="12">
        <f t="shared" si="76"/>
        <v>3.7463647492650267</v>
      </c>
      <c r="DC25" s="12">
        <f t="shared" si="77"/>
        <v>-3.7463647492650267</v>
      </c>
      <c r="DD25" s="12">
        <f t="shared" si="78"/>
        <v>2.0144722744877868</v>
      </c>
      <c r="DE25" s="12">
        <f t="shared" si="79"/>
        <v>-3.4570115326715722E-2</v>
      </c>
      <c r="DF25">
        <f t="shared" si="80"/>
        <v>-1.2935716572249412</v>
      </c>
    </row>
    <row r="26" spans="1:110" x14ac:dyDescent="0.25">
      <c r="D26">
        <f t="shared" si="18"/>
        <v>9</v>
      </c>
      <c r="E26">
        <f t="shared" si="19"/>
        <v>-4</v>
      </c>
      <c r="G26">
        <v>21</v>
      </c>
      <c r="H26">
        <f t="shared" si="0"/>
        <v>3242.6666666666665</v>
      </c>
      <c r="I26" s="3">
        <f t="shared" si="20"/>
        <v>23721</v>
      </c>
      <c r="J26">
        <f t="shared" si="21"/>
        <v>41</v>
      </c>
      <c r="K26">
        <f t="shared" si="22"/>
        <v>74</v>
      </c>
      <c r="L26" s="11">
        <f t="shared" si="81"/>
        <v>22903</v>
      </c>
      <c r="M26" s="17">
        <f t="shared" si="23"/>
        <v>818</v>
      </c>
      <c r="N26">
        <f t="shared" si="24"/>
        <v>46.571428571428569</v>
      </c>
      <c r="O26">
        <f t="shared" si="25"/>
        <v>71.428571428571431</v>
      </c>
      <c r="P26" s="11">
        <f t="shared" si="82"/>
        <v>22086</v>
      </c>
      <c r="Q26" s="17">
        <f t="shared" si="26"/>
        <v>817</v>
      </c>
      <c r="R26">
        <f t="shared" si="27"/>
        <v>52.142857142857139</v>
      </c>
      <c r="S26">
        <f t="shared" si="28"/>
        <v>68.857142857142861</v>
      </c>
      <c r="T26" s="11">
        <f t="shared" si="29"/>
        <v>21269</v>
      </c>
      <c r="U26" s="17">
        <f t="shared" si="30"/>
        <v>817</v>
      </c>
      <c r="V26">
        <f t="shared" si="31"/>
        <v>57.714285714285708</v>
      </c>
      <c r="W26">
        <f t="shared" si="32"/>
        <v>66.285714285714292</v>
      </c>
      <c r="Z26">
        <v>21</v>
      </c>
      <c r="AB26" s="3">
        <f t="shared" si="33"/>
        <v>27308</v>
      </c>
      <c r="AC26" s="18">
        <f t="shared" si="34"/>
        <v>108</v>
      </c>
      <c r="AD26" s="18">
        <f t="shared" si="1"/>
        <v>85</v>
      </c>
      <c r="AE26" s="18">
        <f t="shared" si="35"/>
        <v>26344</v>
      </c>
      <c r="AF26" s="18">
        <f t="shared" si="36"/>
        <v>964</v>
      </c>
      <c r="AG26" s="18">
        <f t="shared" si="37"/>
        <v>104</v>
      </c>
      <c r="AH26" s="18">
        <f t="shared" si="38"/>
        <v>82</v>
      </c>
      <c r="AI26" s="18">
        <f t="shared" si="39"/>
        <v>964</v>
      </c>
      <c r="AJ26" s="18">
        <f t="shared" si="40"/>
        <v>100</v>
      </c>
      <c r="AK26" s="18">
        <f t="shared" si="41"/>
        <v>79</v>
      </c>
      <c r="AL26" s="18">
        <f t="shared" si="42"/>
        <v>964</v>
      </c>
      <c r="AM26" s="18">
        <f t="shared" si="43"/>
        <v>96</v>
      </c>
      <c r="AN26" s="18">
        <f t="shared" si="44"/>
        <v>76</v>
      </c>
      <c r="AQ26">
        <f t="shared" si="45"/>
        <v>-0.9596985900513777</v>
      </c>
      <c r="AR26" s="10">
        <f t="shared" si="46"/>
        <v>51.2291850451493</v>
      </c>
      <c r="AS26" s="10">
        <f t="shared" si="47"/>
        <v>-1.6380373329262794</v>
      </c>
      <c r="AT26" s="10"/>
      <c r="AV26">
        <v>21</v>
      </c>
      <c r="AW26">
        <f t="shared" si="2"/>
        <v>4111.1111111111113</v>
      </c>
      <c r="AX26" s="3">
        <f t="shared" si="48"/>
        <v>24591</v>
      </c>
      <c r="AY26">
        <f t="shared" si="49"/>
        <v>271</v>
      </c>
      <c r="AZ26">
        <f t="shared" si="50"/>
        <v>76</v>
      </c>
      <c r="BA26" s="18">
        <f t="shared" si="51"/>
        <v>23854</v>
      </c>
      <c r="BB26" s="20">
        <f t="shared" si="52"/>
        <v>737</v>
      </c>
      <c r="BC26">
        <f t="shared" si="53"/>
        <v>265.71428571428572</v>
      </c>
      <c r="BD26">
        <f t="shared" si="54"/>
        <v>73.714285714285708</v>
      </c>
      <c r="BE26" s="8">
        <f t="shared" si="55"/>
        <v>-736.71428571428623</v>
      </c>
      <c r="BF26">
        <f t="shared" si="56"/>
        <v>260.42857142857144</v>
      </c>
      <c r="BG26">
        <f t="shared" si="57"/>
        <v>71.428571428571416</v>
      </c>
      <c r="BH26" s="8">
        <f t="shared" si="58"/>
        <v>-736.71428571428748</v>
      </c>
      <c r="BI26">
        <f t="shared" si="59"/>
        <v>255.14285714285717</v>
      </c>
      <c r="BJ26">
        <f t="shared" si="60"/>
        <v>69.142857142857125</v>
      </c>
      <c r="BM26">
        <v>21</v>
      </c>
      <c r="BO26" s="3">
        <f t="shared" si="3"/>
        <v>14692</v>
      </c>
      <c r="BP26" s="18">
        <f t="shared" si="61"/>
        <v>292</v>
      </c>
      <c r="BQ26" s="18">
        <f t="shared" si="62"/>
        <v>45</v>
      </c>
      <c r="BR26" s="18">
        <f t="shared" si="63"/>
        <v>15415</v>
      </c>
      <c r="BS26" s="18">
        <f t="shared" si="64"/>
        <v>723</v>
      </c>
      <c r="BT26" s="18">
        <f t="shared" si="4"/>
        <v>288.66666666666669</v>
      </c>
      <c r="BU26" s="18">
        <f t="shared" si="5"/>
        <v>47.272727272727273</v>
      </c>
      <c r="BV26" s="18">
        <f t="shared" si="65"/>
        <v>16139.87878787879</v>
      </c>
      <c r="BW26" s="18">
        <f t="shared" si="66"/>
        <v>724.87878787878981</v>
      </c>
      <c r="BX26" s="18">
        <f t="shared" si="6"/>
        <v>285.33333333333337</v>
      </c>
      <c r="BY26" s="18">
        <f t="shared" si="7"/>
        <v>49.545454545454547</v>
      </c>
      <c r="BZ26" s="18">
        <f t="shared" si="67"/>
        <v>16863.818181818184</v>
      </c>
      <c r="CA26" s="18">
        <f t="shared" si="68"/>
        <v>723.93939393939399</v>
      </c>
      <c r="CB26" s="18">
        <f t="shared" si="8"/>
        <v>282.00000000000006</v>
      </c>
      <c r="CC26" s="18">
        <f t="shared" si="9"/>
        <v>51.81818181818182</v>
      </c>
      <c r="CD26" s="10"/>
      <c r="CE26" s="10">
        <f t="shared" si="69"/>
        <v>21.5</v>
      </c>
      <c r="CF26" s="10">
        <f t="shared" si="70"/>
        <v>21.5</v>
      </c>
      <c r="CG26" s="13">
        <f t="shared" si="71"/>
        <v>0.94616090402328301</v>
      </c>
      <c r="CH26" s="10">
        <f t="shared" si="10"/>
        <v>54.211026540816668</v>
      </c>
      <c r="CI26" s="10">
        <f t="shared" si="83"/>
        <v>1.2264488103015125</v>
      </c>
      <c r="CJ26" s="10">
        <f t="shared" si="11"/>
        <v>26.504716561397142</v>
      </c>
      <c r="CK26" s="10">
        <f t="shared" si="72"/>
        <v>0.81825566074957135</v>
      </c>
      <c r="CL26" s="10">
        <f t="shared" si="73"/>
        <v>-65.06290308877837</v>
      </c>
      <c r="CM26" s="10"/>
      <c r="CN26" s="10"/>
      <c r="CQ26">
        <f t="shared" si="74"/>
        <v>-2.1994706482748034</v>
      </c>
      <c r="CR26">
        <f t="shared" si="75"/>
        <v>-126.02038530904937</v>
      </c>
      <c r="CS26" s="14">
        <f>$CR$6+ABS(SUM($CI$6:CI26))</f>
        <v>-144.21910433288397</v>
      </c>
      <c r="CT26" s="10">
        <f t="shared" si="12"/>
        <v>-96.32231087300697</v>
      </c>
      <c r="CU26" s="13">
        <f t="shared" si="13"/>
        <v>-132.87859956394928</v>
      </c>
      <c r="CV26" s="10"/>
      <c r="CW26" s="10"/>
      <c r="CX26" s="10">
        <f t="shared" si="14"/>
        <v>96.32231087300697</v>
      </c>
      <c r="CY26" s="10">
        <f t="shared" si="15"/>
        <v>76.836742388048904</v>
      </c>
      <c r="CZ26" s="10">
        <f t="shared" si="16"/>
        <v>-86.836742388048904</v>
      </c>
      <c r="DA26" s="10">
        <f t="shared" si="17"/>
        <v>-74.545284628791904</v>
      </c>
      <c r="DB26" s="12">
        <f t="shared" si="76"/>
        <v>3.8319922351264921</v>
      </c>
      <c r="DC26" s="12">
        <f t="shared" si="77"/>
        <v>-3.8319922351264921</v>
      </c>
      <c r="DD26" s="12">
        <f t="shared" si="78"/>
        <v>2.0575183978716041</v>
      </c>
      <c r="DE26" s="12">
        <f t="shared" si="79"/>
        <v>-3.3273753446909193E-2</v>
      </c>
      <c r="DF26">
        <f t="shared" si="80"/>
        <v>-1.2637929259550076</v>
      </c>
    </row>
    <row r="27" spans="1:110" x14ac:dyDescent="0.25">
      <c r="A27" t="s">
        <v>59</v>
      </c>
      <c r="B27" s="21">
        <v>15.5</v>
      </c>
      <c r="D27">
        <f t="shared" si="18"/>
        <v>9</v>
      </c>
      <c r="E27">
        <f t="shared" si="19"/>
        <v>-4</v>
      </c>
      <c r="G27">
        <v>22</v>
      </c>
      <c r="H27">
        <f t="shared" si="0"/>
        <v>3564.2222222222222</v>
      </c>
      <c r="I27" s="3">
        <f t="shared" si="20"/>
        <v>23723</v>
      </c>
      <c r="J27">
        <f t="shared" si="21"/>
        <v>43</v>
      </c>
      <c r="K27">
        <f t="shared" si="22"/>
        <v>74</v>
      </c>
      <c r="L27" s="11">
        <f t="shared" si="81"/>
        <v>22905</v>
      </c>
      <c r="M27" s="17">
        <f t="shared" si="23"/>
        <v>818</v>
      </c>
      <c r="N27">
        <f t="shared" si="24"/>
        <v>48.571428571428569</v>
      </c>
      <c r="O27">
        <f t="shared" si="25"/>
        <v>71.428571428571431</v>
      </c>
      <c r="P27" s="11">
        <f t="shared" si="82"/>
        <v>22088</v>
      </c>
      <c r="Q27" s="17">
        <f t="shared" si="26"/>
        <v>817</v>
      </c>
      <c r="R27">
        <f t="shared" si="27"/>
        <v>54.142857142857139</v>
      </c>
      <c r="S27">
        <f t="shared" si="28"/>
        <v>68.857142857142861</v>
      </c>
      <c r="T27" s="11">
        <f t="shared" si="29"/>
        <v>21271</v>
      </c>
      <c r="U27" s="17">
        <f t="shared" si="30"/>
        <v>817</v>
      </c>
      <c r="V27">
        <f t="shared" si="31"/>
        <v>59.714285714285708</v>
      </c>
      <c r="W27">
        <f t="shared" si="32"/>
        <v>66.285714285714292</v>
      </c>
      <c r="Z27">
        <v>22</v>
      </c>
      <c r="AB27" s="3">
        <f t="shared" si="33"/>
        <v>27310</v>
      </c>
      <c r="AC27" s="18">
        <f t="shared" si="34"/>
        <v>110</v>
      </c>
      <c r="AD27" s="18">
        <f t="shared" si="1"/>
        <v>85</v>
      </c>
      <c r="AE27" s="18">
        <f t="shared" si="35"/>
        <v>26346</v>
      </c>
      <c r="AF27" s="18">
        <f t="shared" si="36"/>
        <v>964</v>
      </c>
      <c r="AG27" s="18">
        <f t="shared" si="37"/>
        <v>106</v>
      </c>
      <c r="AH27" s="18">
        <f t="shared" si="38"/>
        <v>82</v>
      </c>
      <c r="AI27" s="18">
        <f t="shared" si="39"/>
        <v>964</v>
      </c>
      <c r="AJ27" s="18">
        <f t="shared" si="40"/>
        <v>102</v>
      </c>
      <c r="AK27" s="18">
        <f t="shared" si="41"/>
        <v>79</v>
      </c>
      <c r="AL27" s="18">
        <f t="shared" si="42"/>
        <v>964</v>
      </c>
      <c r="AM27" s="18">
        <f t="shared" si="43"/>
        <v>98</v>
      </c>
      <c r="AN27" s="18">
        <f t="shared" si="44"/>
        <v>76</v>
      </c>
      <c r="AQ27">
        <f t="shared" si="45"/>
        <v>-0.98812174059758795</v>
      </c>
      <c r="AR27" s="10">
        <f t="shared" si="46"/>
        <v>49.130282630669065</v>
      </c>
      <c r="AS27" s="10">
        <f t="shared" si="47"/>
        <v>-1.6699878452532757</v>
      </c>
      <c r="AT27" s="10"/>
      <c r="AV27">
        <v>22</v>
      </c>
      <c r="AW27">
        <f t="shared" si="2"/>
        <v>4112.666666666667</v>
      </c>
      <c r="AX27" s="3">
        <f t="shared" si="48"/>
        <v>24593</v>
      </c>
      <c r="AY27">
        <f t="shared" si="49"/>
        <v>273</v>
      </c>
      <c r="AZ27">
        <f t="shared" si="50"/>
        <v>76</v>
      </c>
      <c r="BA27" s="18">
        <f t="shared" si="51"/>
        <v>23856</v>
      </c>
      <c r="BB27" s="20">
        <f t="shared" si="52"/>
        <v>737</v>
      </c>
      <c r="BC27">
        <f t="shared" si="53"/>
        <v>267.71428571428572</v>
      </c>
      <c r="BD27">
        <f t="shared" si="54"/>
        <v>73.714285714285708</v>
      </c>
      <c r="BE27" s="8">
        <f t="shared" si="55"/>
        <v>-736.71428571428623</v>
      </c>
      <c r="BF27">
        <f t="shared" si="56"/>
        <v>262.42857142857144</v>
      </c>
      <c r="BG27">
        <f t="shared" si="57"/>
        <v>71.428571428571416</v>
      </c>
      <c r="BH27" s="8">
        <f t="shared" si="58"/>
        <v>-736.71428571428748</v>
      </c>
      <c r="BI27">
        <f t="shared" si="59"/>
        <v>257.14285714285717</v>
      </c>
      <c r="BJ27">
        <f t="shared" si="60"/>
        <v>69.142857142857125</v>
      </c>
      <c r="BM27">
        <v>22</v>
      </c>
      <c r="BO27" s="3">
        <f t="shared" si="3"/>
        <v>14050</v>
      </c>
      <c r="BP27" s="18">
        <f t="shared" si="61"/>
        <v>290</v>
      </c>
      <c r="BQ27" s="18">
        <f t="shared" si="62"/>
        <v>43</v>
      </c>
      <c r="BR27" s="18">
        <f t="shared" si="63"/>
        <v>14773</v>
      </c>
      <c r="BS27" s="18">
        <f t="shared" si="64"/>
        <v>723</v>
      </c>
      <c r="BT27" s="18">
        <f t="shared" si="4"/>
        <v>286.66666666666669</v>
      </c>
      <c r="BU27" s="18">
        <f t="shared" si="5"/>
        <v>45.272727272727273</v>
      </c>
      <c r="BV27" s="18">
        <f t="shared" si="65"/>
        <v>15497.87878787879</v>
      </c>
      <c r="BW27" s="18">
        <f t="shared" si="66"/>
        <v>724.87878787878981</v>
      </c>
      <c r="BX27" s="18">
        <f t="shared" si="6"/>
        <v>283.33333333333337</v>
      </c>
      <c r="BY27" s="18">
        <f t="shared" si="7"/>
        <v>47.545454545454547</v>
      </c>
      <c r="BZ27" s="18">
        <f t="shared" si="67"/>
        <v>16221.818181818182</v>
      </c>
      <c r="CA27" s="18">
        <f t="shared" si="68"/>
        <v>723.93939393939218</v>
      </c>
      <c r="CB27" s="18">
        <f t="shared" si="8"/>
        <v>280.00000000000006</v>
      </c>
      <c r="CC27" s="18">
        <f t="shared" si="9"/>
        <v>49.81818181818182</v>
      </c>
      <c r="CD27" s="10"/>
      <c r="CE27" s="10">
        <f t="shared" si="69"/>
        <v>20.5</v>
      </c>
      <c r="CF27" s="10">
        <f t="shared" si="70"/>
        <v>20.5</v>
      </c>
      <c r="CG27" s="13">
        <f t="shared" si="71"/>
        <v>0.92340418705496774</v>
      </c>
      <c r="CH27" s="10">
        <f t="shared" si="10"/>
        <v>52.907162702958459</v>
      </c>
      <c r="CI27" s="10">
        <f t="shared" si="83"/>
        <v>1.3038638378582093</v>
      </c>
      <c r="CJ27" s="10">
        <f t="shared" si="11"/>
        <v>25.700194551792794</v>
      </c>
      <c r="CK27" s="10">
        <f t="shared" si="72"/>
        <v>0.80555316782657427</v>
      </c>
      <c r="CL27" s="10">
        <f t="shared" si="73"/>
        <v>-62.108619404867852</v>
      </c>
      <c r="CM27" s="10"/>
      <c r="CN27" s="10"/>
      <c r="CQ27">
        <f t="shared" si="74"/>
        <v>-2.1702299821594586</v>
      </c>
      <c r="CR27">
        <f t="shared" si="75"/>
        <v>-124.34501855048893</v>
      </c>
      <c r="CS27" s="14">
        <f>$CR$6+ABS(SUM($CI$6:CI27))</f>
        <v>-142.91524049502578</v>
      </c>
      <c r="CT27" s="10">
        <f t="shared" si="12"/>
        <v>-92.407967335375503</v>
      </c>
      <c r="CU27" s="13">
        <f t="shared" si="13"/>
        <v>-130.66502317443167</v>
      </c>
      <c r="CV27" s="10"/>
      <c r="CW27" s="10"/>
      <c r="CX27" s="10">
        <f t="shared" si="14"/>
        <v>92.407967335375503</v>
      </c>
      <c r="CY27" s="10">
        <f t="shared" si="15"/>
        <v>78.437250152835034</v>
      </c>
      <c r="CZ27" s="10">
        <f t="shared" si="16"/>
        <v>-88.437250152835034</v>
      </c>
      <c r="DA27" s="10">
        <f t="shared" si="17"/>
        <v>-76.284602103993109</v>
      </c>
      <c r="DB27" s="12">
        <f t="shared" si="76"/>
        <v>3.914343537631467</v>
      </c>
      <c r="DC27" s="12">
        <f t="shared" si="77"/>
        <v>-3.914343537631467</v>
      </c>
      <c r="DD27" s="12">
        <f t="shared" si="78"/>
        <v>2.0989024144802357</v>
      </c>
      <c r="DE27" s="12">
        <f t="shared" si="79"/>
        <v>-3.1950512326996305E-2</v>
      </c>
      <c r="DF27">
        <f t="shared" si="80"/>
        <v>-1.236387658396827</v>
      </c>
    </row>
    <row r="28" spans="1:110" x14ac:dyDescent="0.25">
      <c r="D28">
        <f t="shared" si="18"/>
        <v>9</v>
      </c>
      <c r="E28">
        <f t="shared" si="19"/>
        <v>-3</v>
      </c>
      <c r="G28">
        <v>23</v>
      </c>
      <c r="H28">
        <f t="shared" si="0"/>
        <v>3565.7777777777778</v>
      </c>
      <c r="I28" s="3">
        <f t="shared" si="20"/>
        <v>24045</v>
      </c>
      <c r="J28">
        <f t="shared" si="21"/>
        <v>45</v>
      </c>
      <c r="K28">
        <f t="shared" si="22"/>
        <v>75</v>
      </c>
      <c r="L28" s="11">
        <f t="shared" si="81"/>
        <v>23227</v>
      </c>
      <c r="M28" s="17">
        <f t="shared" si="23"/>
        <v>818</v>
      </c>
      <c r="N28">
        <f t="shared" si="24"/>
        <v>50.571428571428569</v>
      </c>
      <c r="O28">
        <f t="shared" si="25"/>
        <v>72.428571428571431</v>
      </c>
      <c r="P28" s="11">
        <f t="shared" si="82"/>
        <v>22410</v>
      </c>
      <c r="Q28" s="17">
        <f t="shared" si="26"/>
        <v>817</v>
      </c>
      <c r="R28">
        <f t="shared" si="27"/>
        <v>56.142857142857139</v>
      </c>
      <c r="S28">
        <f t="shared" si="28"/>
        <v>69.857142857142861</v>
      </c>
      <c r="T28" s="11">
        <f t="shared" si="29"/>
        <v>21593</v>
      </c>
      <c r="U28" s="17">
        <f t="shared" si="30"/>
        <v>817</v>
      </c>
      <c r="V28">
        <f t="shared" si="31"/>
        <v>61.714285714285708</v>
      </c>
      <c r="W28">
        <f t="shared" si="32"/>
        <v>67.285714285714292</v>
      </c>
      <c r="Z28">
        <v>23</v>
      </c>
      <c r="AB28" s="3">
        <f t="shared" si="33"/>
        <v>27313</v>
      </c>
      <c r="AC28" s="18">
        <f t="shared" si="34"/>
        <v>113</v>
      </c>
      <c r="AD28" s="18">
        <f t="shared" si="1"/>
        <v>85</v>
      </c>
      <c r="AE28" s="18">
        <f t="shared" si="35"/>
        <v>26350</v>
      </c>
      <c r="AF28" s="18">
        <f t="shared" si="36"/>
        <v>963</v>
      </c>
      <c r="AG28" s="18">
        <f t="shared" si="37"/>
        <v>110</v>
      </c>
      <c r="AH28" s="18">
        <f t="shared" si="38"/>
        <v>82</v>
      </c>
      <c r="AI28" s="18">
        <f t="shared" si="39"/>
        <v>963</v>
      </c>
      <c r="AJ28" s="18">
        <f t="shared" si="40"/>
        <v>107</v>
      </c>
      <c r="AK28" s="18">
        <f t="shared" si="41"/>
        <v>79</v>
      </c>
      <c r="AL28" s="18">
        <f t="shared" si="42"/>
        <v>963</v>
      </c>
      <c r="AM28" s="18">
        <f t="shared" si="43"/>
        <v>104</v>
      </c>
      <c r="AN28" s="18">
        <f t="shared" si="44"/>
        <v>76</v>
      </c>
      <c r="AQ28">
        <f t="shared" si="45"/>
        <v>-1.016544891143798</v>
      </c>
      <c r="AR28" s="10">
        <f t="shared" si="46"/>
        <v>46.991691737237204</v>
      </c>
      <c r="AS28" s="10">
        <f t="shared" si="47"/>
        <v>-1.7005893061623492</v>
      </c>
      <c r="AT28" s="10"/>
      <c r="AV28">
        <v>23</v>
      </c>
      <c r="AW28">
        <f t="shared" si="2"/>
        <v>3794.2222222222222</v>
      </c>
      <c r="AX28" s="3">
        <f t="shared" si="48"/>
        <v>24275</v>
      </c>
      <c r="AY28">
        <f t="shared" si="49"/>
        <v>275</v>
      </c>
      <c r="AZ28">
        <f t="shared" si="50"/>
        <v>75</v>
      </c>
      <c r="BA28" s="18">
        <f t="shared" si="51"/>
        <v>23538</v>
      </c>
      <c r="BB28" s="20">
        <f t="shared" si="52"/>
        <v>737</v>
      </c>
      <c r="BC28">
        <f t="shared" si="53"/>
        <v>269.71428571428572</v>
      </c>
      <c r="BD28">
        <f t="shared" si="54"/>
        <v>72.714285714285708</v>
      </c>
      <c r="BE28" s="8">
        <f t="shared" si="55"/>
        <v>-736.71428571428623</v>
      </c>
      <c r="BF28">
        <f t="shared" si="56"/>
        <v>264.42857142857144</v>
      </c>
      <c r="BG28">
        <f t="shared" si="57"/>
        <v>70.428571428571416</v>
      </c>
      <c r="BH28" s="8">
        <f t="shared" si="58"/>
        <v>-736.71428571428748</v>
      </c>
      <c r="BI28">
        <f t="shared" si="59"/>
        <v>259.14285714285717</v>
      </c>
      <c r="BJ28">
        <f t="shared" si="60"/>
        <v>68.142857142857125</v>
      </c>
      <c r="BM28">
        <v>23</v>
      </c>
      <c r="BO28" s="3">
        <f t="shared" si="3"/>
        <v>13408</v>
      </c>
      <c r="BP28" s="18">
        <f t="shared" si="61"/>
        <v>288</v>
      </c>
      <c r="BQ28" s="18">
        <f t="shared" si="62"/>
        <v>41</v>
      </c>
      <c r="BR28" s="18">
        <f t="shared" si="63"/>
        <v>14278</v>
      </c>
      <c r="BS28" s="18">
        <f t="shared" si="64"/>
        <v>870</v>
      </c>
      <c r="BT28" s="18">
        <f t="shared" si="4"/>
        <v>285.5</v>
      </c>
      <c r="BU28" s="18">
        <f t="shared" si="5"/>
        <v>43.727272727272727</v>
      </c>
      <c r="BV28" s="18">
        <f t="shared" si="65"/>
        <v>15148.454545454544</v>
      </c>
      <c r="BW28" s="18">
        <f t="shared" si="66"/>
        <v>870.45454545454413</v>
      </c>
      <c r="BX28" s="18">
        <f t="shared" si="6"/>
        <v>283</v>
      </c>
      <c r="BY28" s="18">
        <f t="shared" si="7"/>
        <v>46.454545454545453</v>
      </c>
      <c r="BZ28" s="18">
        <f t="shared" si="67"/>
        <v>16018.681818181818</v>
      </c>
      <c r="CA28" s="18">
        <f t="shared" si="68"/>
        <v>870.22727272727388</v>
      </c>
      <c r="CB28" s="18">
        <f t="shared" si="8"/>
        <v>280.5</v>
      </c>
      <c r="CC28" s="18">
        <f t="shared" si="9"/>
        <v>49.18181818181818</v>
      </c>
      <c r="CD28" s="10"/>
      <c r="CE28" s="10">
        <f t="shared" si="69"/>
        <v>19.5</v>
      </c>
      <c r="CF28" s="10">
        <f t="shared" si="70"/>
        <v>19.5</v>
      </c>
      <c r="CG28" s="13">
        <f t="shared" si="71"/>
        <v>0.89919017054115635</v>
      </c>
      <c r="CH28" s="10">
        <f t="shared" si="10"/>
        <v>51.519801751656985</v>
      </c>
      <c r="CI28" s="10">
        <f t="shared" si="83"/>
        <v>1.3873609513014742</v>
      </c>
      <c r="CJ28" s="10">
        <f t="shared" si="11"/>
        <v>24.909837414162297</v>
      </c>
      <c r="CK28" s="10">
        <f t="shared" si="72"/>
        <v>0.79221529178699357</v>
      </c>
      <c r="CL28" s="10">
        <f t="shared" si="73"/>
        <v>-59.201862346281459</v>
      </c>
      <c r="CM28" s="10"/>
      <c r="CN28" s="10"/>
      <c r="CQ28">
        <f t="shared" si="74"/>
        <v>-2.1409893160441142</v>
      </c>
      <c r="CR28">
        <f t="shared" si="75"/>
        <v>-122.6696517919285</v>
      </c>
      <c r="CS28" s="14">
        <f>$CR$6+ABS(SUM($CI$6:CI28))</f>
        <v>-141.52787954372428</v>
      </c>
      <c r="CT28" s="10">
        <f t="shared" si="12"/>
        <v>-88.414619085305986</v>
      </c>
      <c r="CU28" s="13">
        <f t="shared" si="13"/>
        <v>-128.23541807064703</v>
      </c>
      <c r="CV28" s="10"/>
      <c r="CW28" s="10"/>
      <c r="CX28" s="10">
        <f t="shared" si="14"/>
        <v>88.414619085305986</v>
      </c>
      <c r="CY28" s="10">
        <f t="shared" si="15"/>
        <v>79.970697548570158</v>
      </c>
      <c r="CZ28" s="10">
        <f t="shared" si="16"/>
        <v>-89.970697548570158</v>
      </c>
      <c r="DA28" s="10">
        <f t="shared" si="17"/>
        <v>-78.102706609559604</v>
      </c>
      <c r="DB28" s="12">
        <f t="shared" si="76"/>
        <v>3.9933482500695163</v>
      </c>
      <c r="DC28" s="12">
        <f t="shared" si="77"/>
        <v>-3.9933482500695163</v>
      </c>
      <c r="DD28" s="12">
        <f t="shared" si="78"/>
        <v>2.1385908934318607</v>
      </c>
      <c r="DE28" s="12">
        <f t="shared" si="79"/>
        <v>-3.0601460909073452E-2</v>
      </c>
      <c r="DF28">
        <f t="shared" si="80"/>
        <v>-1.2111592363946011</v>
      </c>
    </row>
    <row r="29" spans="1:110" x14ac:dyDescent="0.25">
      <c r="D29">
        <f t="shared" si="18"/>
        <v>8</v>
      </c>
      <c r="E29">
        <f t="shared" si="19"/>
        <v>-3</v>
      </c>
      <c r="G29">
        <v>24</v>
      </c>
      <c r="H29">
        <f t="shared" si="0"/>
        <v>3887.3333333333335</v>
      </c>
      <c r="I29" s="3">
        <f t="shared" si="20"/>
        <v>24366</v>
      </c>
      <c r="J29">
        <f t="shared" si="21"/>
        <v>46</v>
      </c>
      <c r="K29">
        <f t="shared" si="22"/>
        <v>76</v>
      </c>
      <c r="L29" s="11">
        <f t="shared" si="81"/>
        <v>23639</v>
      </c>
      <c r="M29" s="17">
        <f t="shared" si="23"/>
        <v>727</v>
      </c>
      <c r="N29">
        <f t="shared" si="24"/>
        <v>51.285714285714285</v>
      </c>
      <c r="O29">
        <f t="shared" si="25"/>
        <v>73.714285714285708</v>
      </c>
      <c r="P29" s="11">
        <f t="shared" si="82"/>
        <v>22913</v>
      </c>
      <c r="Q29" s="17">
        <f t="shared" si="26"/>
        <v>726</v>
      </c>
      <c r="R29">
        <f t="shared" si="27"/>
        <v>56.571428571428569</v>
      </c>
      <c r="S29">
        <f t="shared" si="28"/>
        <v>71.428571428571416</v>
      </c>
      <c r="T29" s="11">
        <f t="shared" si="29"/>
        <v>22187</v>
      </c>
      <c r="U29" s="17">
        <f t="shared" si="30"/>
        <v>726</v>
      </c>
      <c r="V29">
        <f t="shared" si="31"/>
        <v>61.857142857142854</v>
      </c>
      <c r="W29">
        <f t="shared" si="32"/>
        <v>69.142857142857125</v>
      </c>
      <c r="Z29">
        <v>24</v>
      </c>
      <c r="AB29" s="3">
        <f t="shared" si="33"/>
        <v>27315</v>
      </c>
      <c r="AC29" s="18">
        <f t="shared" si="34"/>
        <v>115</v>
      </c>
      <c r="AD29" s="18">
        <f t="shared" si="1"/>
        <v>85</v>
      </c>
      <c r="AE29" s="18">
        <f t="shared" si="35"/>
        <v>26352</v>
      </c>
      <c r="AF29" s="18">
        <f t="shared" si="36"/>
        <v>963</v>
      </c>
      <c r="AG29" s="18">
        <f t="shared" si="37"/>
        <v>112</v>
      </c>
      <c r="AH29" s="18">
        <f t="shared" si="38"/>
        <v>82</v>
      </c>
      <c r="AI29" s="18">
        <f t="shared" si="39"/>
        <v>963</v>
      </c>
      <c r="AJ29" s="18">
        <f t="shared" si="40"/>
        <v>109</v>
      </c>
      <c r="AK29" s="18">
        <f t="shared" si="41"/>
        <v>79</v>
      </c>
      <c r="AL29" s="18">
        <f t="shared" si="42"/>
        <v>963</v>
      </c>
      <c r="AM29" s="18">
        <f t="shared" si="43"/>
        <v>106</v>
      </c>
      <c r="AN29" s="18">
        <f t="shared" si="44"/>
        <v>76</v>
      </c>
      <c r="AQ29">
        <f t="shared" si="45"/>
        <v>-1.0449680416900082</v>
      </c>
      <c r="AR29" s="10">
        <f t="shared" si="46"/>
        <v>44.815139963701377</v>
      </c>
      <c r="AS29" s="10">
        <f t="shared" si="47"/>
        <v>-1.7298169951476912</v>
      </c>
      <c r="AT29" s="10"/>
      <c r="AV29">
        <v>24</v>
      </c>
      <c r="AW29">
        <f t="shared" si="2"/>
        <v>3795.7777777777778</v>
      </c>
      <c r="AX29" s="3">
        <f t="shared" si="48"/>
        <v>23956</v>
      </c>
      <c r="AY29">
        <f t="shared" si="49"/>
        <v>276</v>
      </c>
      <c r="AZ29">
        <f t="shared" si="50"/>
        <v>74</v>
      </c>
      <c r="BA29" s="18">
        <f t="shared" si="51"/>
        <v>23127</v>
      </c>
      <c r="BB29" s="20">
        <f t="shared" si="52"/>
        <v>829</v>
      </c>
      <c r="BC29">
        <f t="shared" si="53"/>
        <v>270.42857142857144</v>
      </c>
      <c r="BD29">
        <f t="shared" si="54"/>
        <v>71.428571428571431</v>
      </c>
      <c r="BE29" s="8">
        <f t="shared" si="55"/>
        <v>-828.42857142857065</v>
      </c>
      <c r="BF29">
        <f t="shared" si="56"/>
        <v>264.85714285714289</v>
      </c>
      <c r="BG29">
        <f t="shared" si="57"/>
        <v>68.857142857142861</v>
      </c>
      <c r="BH29" s="8">
        <f t="shared" si="58"/>
        <v>-828.42857142857122</v>
      </c>
      <c r="BI29">
        <f t="shared" si="59"/>
        <v>259.28571428571433</v>
      </c>
      <c r="BJ29">
        <f t="shared" si="60"/>
        <v>66.285714285714292</v>
      </c>
      <c r="BM29">
        <v>24</v>
      </c>
      <c r="BO29" s="3">
        <f t="shared" si="3"/>
        <v>12765</v>
      </c>
      <c r="BP29" s="18">
        <f t="shared" si="61"/>
        <v>285</v>
      </c>
      <c r="BQ29" s="18">
        <f t="shared" si="62"/>
        <v>39</v>
      </c>
      <c r="BR29" s="18">
        <f t="shared" si="63"/>
        <v>13635</v>
      </c>
      <c r="BS29" s="18">
        <f t="shared" si="64"/>
        <v>870</v>
      </c>
      <c r="BT29" s="18">
        <f t="shared" si="4"/>
        <v>282.5</v>
      </c>
      <c r="BU29" s="18">
        <f t="shared" si="5"/>
        <v>41.727272727272727</v>
      </c>
      <c r="BV29" s="18">
        <f t="shared" si="65"/>
        <v>14505.454545454544</v>
      </c>
      <c r="BW29" s="18">
        <f t="shared" si="66"/>
        <v>870.45454545454413</v>
      </c>
      <c r="BX29" s="18">
        <f t="shared" si="6"/>
        <v>280</v>
      </c>
      <c r="BY29" s="18">
        <f t="shared" si="7"/>
        <v>44.454545454545453</v>
      </c>
      <c r="BZ29" s="18">
        <f t="shared" si="67"/>
        <v>15375.681818181818</v>
      </c>
      <c r="CA29" s="18">
        <f t="shared" si="68"/>
        <v>870.22727272727388</v>
      </c>
      <c r="CB29" s="18">
        <f t="shared" si="8"/>
        <v>277.5</v>
      </c>
      <c r="CC29" s="18">
        <f t="shared" si="9"/>
        <v>47.18181818181818</v>
      </c>
      <c r="CD29" s="10"/>
      <c r="CE29" s="10">
        <f t="shared" si="69"/>
        <v>18.5</v>
      </c>
      <c r="CF29" s="10">
        <f t="shared" si="70"/>
        <v>18.5</v>
      </c>
      <c r="CG29" s="13">
        <f t="shared" si="71"/>
        <v>0.87340553692518907</v>
      </c>
      <c r="CH29" s="10">
        <f t="shared" si="10"/>
        <v>50.042451069170916</v>
      </c>
      <c r="CI29" s="10">
        <f t="shared" si="83"/>
        <v>1.4773506824860689</v>
      </c>
      <c r="CJ29" s="10">
        <f t="shared" si="11"/>
        <v>24.135036772294342</v>
      </c>
      <c r="CK29" s="10">
        <f t="shared" si="72"/>
        <v>0.77817510609327378</v>
      </c>
      <c r="CL29" s="10">
        <f t="shared" si="73"/>
        <v>-56.343854402535641</v>
      </c>
      <c r="CM29" s="10"/>
      <c r="CN29" s="10"/>
      <c r="CQ29">
        <f t="shared" si="74"/>
        <v>-2.1117486499287699</v>
      </c>
      <c r="CR29">
        <f t="shared" si="75"/>
        <v>-120.99428503336807</v>
      </c>
      <c r="CS29" s="14">
        <f>$CR$6+ABS(SUM($CI$6:CI29))</f>
        <v>-140.05052886123823</v>
      </c>
      <c r="CT29" s="10">
        <f t="shared" si="12"/>
        <v>-84.345680258389223</v>
      </c>
      <c r="CU29" s="13">
        <f t="shared" si="13"/>
        <v>-125.56559750243964</v>
      </c>
      <c r="CV29" s="10"/>
      <c r="CW29" s="10"/>
      <c r="CX29" s="10">
        <f t="shared" si="14"/>
        <v>84.345680258389223</v>
      </c>
      <c r="CY29" s="10">
        <f t="shared" si="15"/>
        <v>81.435773545761549</v>
      </c>
      <c r="CZ29" s="10">
        <f t="shared" si="16"/>
        <v>-91.435773545761549</v>
      </c>
      <c r="DA29" s="10">
        <f t="shared" si="17"/>
        <v>-80.000619960004769</v>
      </c>
      <c r="DB29" s="12">
        <f t="shared" si="76"/>
        <v>4.0689388269167637</v>
      </c>
      <c r="DC29" s="12">
        <f t="shared" si="77"/>
        <v>-4.0689388269167637</v>
      </c>
      <c r="DD29" s="12">
        <f t="shared" si="78"/>
        <v>2.1765517735358273</v>
      </c>
      <c r="DE29" s="12">
        <f t="shared" si="79"/>
        <v>-2.9227688985342004E-2</v>
      </c>
      <c r="DF29">
        <f t="shared" si="80"/>
        <v>-1.1879351176385802</v>
      </c>
    </row>
    <row r="30" spans="1:110" x14ac:dyDescent="0.25">
      <c r="D30">
        <f t="shared" si="18"/>
        <v>8</v>
      </c>
      <c r="E30">
        <f t="shared" si="19"/>
        <v>-3</v>
      </c>
      <c r="G30">
        <v>25</v>
      </c>
      <c r="H30">
        <f t="shared" si="0"/>
        <v>3888.8888888888887</v>
      </c>
      <c r="I30" s="3">
        <f t="shared" si="20"/>
        <v>24368</v>
      </c>
      <c r="J30">
        <f t="shared" si="21"/>
        <v>48</v>
      </c>
      <c r="K30">
        <f t="shared" si="22"/>
        <v>76</v>
      </c>
      <c r="L30" s="11">
        <f t="shared" si="81"/>
        <v>23641</v>
      </c>
      <c r="M30" s="17">
        <f t="shared" si="23"/>
        <v>727</v>
      </c>
      <c r="N30">
        <f t="shared" si="24"/>
        <v>53.285714285714285</v>
      </c>
      <c r="O30">
        <f t="shared" si="25"/>
        <v>73.714285714285708</v>
      </c>
      <c r="P30" s="11">
        <f t="shared" si="82"/>
        <v>22915</v>
      </c>
      <c r="Q30" s="17">
        <f t="shared" si="26"/>
        <v>726</v>
      </c>
      <c r="R30">
        <f t="shared" si="27"/>
        <v>58.571428571428569</v>
      </c>
      <c r="S30">
        <f t="shared" si="28"/>
        <v>71.428571428571416</v>
      </c>
      <c r="T30" s="11">
        <f t="shared" si="29"/>
        <v>22189</v>
      </c>
      <c r="U30" s="17">
        <f t="shared" si="30"/>
        <v>726</v>
      </c>
      <c r="V30">
        <f t="shared" si="31"/>
        <v>63.857142857142854</v>
      </c>
      <c r="W30">
        <f t="shared" si="32"/>
        <v>69.142857142857125</v>
      </c>
      <c r="Z30">
        <v>25</v>
      </c>
      <c r="AB30" s="3">
        <f t="shared" si="33"/>
        <v>27317</v>
      </c>
      <c r="AC30" s="18">
        <f t="shared" si="34"/>
        <v>117</v>
      </c>
      <c r="AD30" s="18">
        <f t="shared" si="1"/>
        <v>85</v>
      </c>
      <c r="AE30" s="18">
        <f t="shared" si="35"/>
        <v>26354</v>
      </c>
      <c r="AF30" s="18">
        <f t="shared" si="36"/>
        <v>963</v>
      </c>
      <c r="AG30" s="18">
        <f t="shared" si="37"/>
        <v>114</v>
      </c>
      <c r="AH30" s="18">
        <f t="shared" si="38"/>
        <v>82</v>
      </c>
      <c r="AI30" s="18">
        <f t="shared" si="39"/>
        <v>963</v>
      </c>
      <c r="AJ30" s="18">
        <f t="shared" si="40"/>
        <v>111</v>
      </c>
      <c r="AK30" s="18">
        <f t="shared" si="41"/>
        <v>79</v>
      </c>
      <c r="AL30" s="18">
        <f t="shared" si="42"/>
        <v>963</v>
      </c>
      <c r="AM30" s="18">
        <f t="shared" si="43"/>
        <v>108</v>
      </c>
      <c r="AN30" s="18">
        <f t="shared" si="44"/>
        <v>76</v>
      </c>
      <c r="AQ30">
        <f t="shared" si="45"/>
        <v>-1.0733911922362185</v>
      </c>
      <c r="AR30" s="10">
        <f t="shared" si="46"/>
        <v>42.602385574509242</v>
      </c>
      <c r="AS30" s="10">
        <f t="shared" si="47"/>
        <v>-1.7576473014654386</v>
      </c>
      <c r="AT30" s="10"/>
      <c r="AV30">
        <v>25</v>
      </c>
      <c r="AW30">
        <f t="shared" si="2"/>
        <v>3477.3333333333335</v>
      </c>
      <c r="AX30" s="3">
        <f t="shared" si="48"/>
        <v>23958</v>
      </c>
      <c r="AY30">
        <f t="shared" si="49"/>
        <v>278</v>
      </c>
      <c r="AZ30">
        <f t="shared" si="50"/>
        <v>74</v>
      </c>
      <c r="BA30" s="18">
        <f t="shared" si="51"/>
        <v>23129</v>
      </c>
      <c r="BB30" s="20">
        <f t="shared" si="52"/>
        <v>829</v>
      </c>
      <c r="BC30">
        <f t="shared" si="53"/>
        <v>272.42857142857144</v>
      </c>
      <c r="BD30">
        <f t="shared" si="54"/>
        <v>71.428571428571431</v>
      </c>
      <c r="BE30" s="8">
        <f t="shared" si="55"/>
        <v>-828.42857142857065</v>
      </c>
      <c r="BF30">
        <f t="shared" si="56"/>
        <v>266.85714285714289</v>
      </c>
      <c r="BG30">
        <f t="shared" si="57"/>
        <v>68.857142857142861</v>
      </c>
      <c r="BH30" s="8">
        <f t="shared" si="58"/>
        <v>-828.42857142857122</v>
      </c>
      <c r="BI30">
        <f t="shared" si="59"/>
        <v>261.28571428571433</v>
      </c>
      <c r="BJ30">
        <f t="shared" si="60"/>
        <v>66.285714285714292</v>
      </c>
      <c r="BM30">
        <v>25</v>
      </c>
      <c r="BO30" s="3">
        <f t="shared" si="3"/>
        <v>12442</v>
      </c>
      <c r="BP30" s="18">
        <f t="shared" si="61"/>
        <v>282</v>
      </c>
      <c r="BQ30" s="18">
        <f t="shared" si="62"/>
        <v>38</v>
      </c>
      <c r="BR30" s="18">
        <f t="shared" si="63"/>
        <v>13312</v>
      </c>
      <c r="BS30" s="18">
        <f t="shared" si="64"/>
        <v>870</v>
      </c>
      <c r="BT30" s="18">
        <f t="shared" si="4"/>
        <v>279.5</v>
      </c>
      <c r="BU30" s="18">
        <f t="shared" si="5"/>
        <v>40.727272727272727</v>
      </c>
      <c r="BV30" s="18">
        <f t="shared" si="65"/>
        <v>14182.454545454544</v>
      </c>
      <c r="BW30" s="18">
        <f t="shared" si="66"/>
        <v>870.45454545454413</v>
      </c>
      <c r="BX30" s="18">
        <f t="shared" si="6"/>
        <v>277</v>
      </c>
      <c r="BY30" s="18">
        <f t="shared" si="7"/>
        <v>43.454545454545453</v>
      </c>
      <c r="BZ30" s="18">
        <f t="shared" si="67"/>
        <v>15052.681818181818</v>
      </c>
      <c r="CA30" s="18">
        <f t="shared" si="68"/>
        <v>870.22727272727388</v>
      </c>
      <c r="CB30" s="18">
        <f t="shared" si="8"/>
        <v>274.5</v>
      </c>
      <c r="CC30" s="18">
        <f t="shared" si="9"/>
        <v>46.18181818181818</v>
      </c>
      <c r="CD30" s="10"/>
      <c r="CE30" s="10">
        <f t="shared" si="69"/>
        <v>17.5</v>
      </c>
      <c r="CF30" s="10">
        <f t="shared" si="70"/>
        <v>17.5</v>
      </c>
      <c r="CG30" s="13">
        <f t="shared" si="71"/>
        <v>0.84593018317955548</v>
      </c>
      <c r="CH30" s="10">
        <f t="shared" si="10"/>
        <v>48.468229258917148</v>
      </c>
      <c r="CI30" s="10">
        <f t="shared" si="83"/>
        <v>1.5742218102537677</v>
      </c>
      <c r="CJ30" s="10">
        <f t="shared" si="11"/>
        <v>23.377339455121923</v>
      </c>
      <c r="CK30" s="10">
        <f t="shared" si="72"/>
        <v>0.76335451914911323</v>
      </c>
      <c r="CL30" s="10">
        <f t="shared" si="73"/>
        <v>-53.53559315625057</v>
      </c>
      <c r="CM30" s="10"/>
      <c r="CN30" s="10"/>
      <c r="CQ30">
        <f t="shared" si="74"/>
        <v>-2.0825079838134251</v>
      </c>
      <c r="CR30">
        <f t="shared" si="75"/>
        <v>-119.31891827480761</v>
      </c>
      <c r="CS30" s="14">
        <f>$CR$6+ABS(SUM($CI$6:CI30))</f>
        <v>-138.47630705098447</v>
      </c>
      <c r="CT30" s="10">
        <f t="shared" si="12"/>
        <v>-80.204629616805704</v>
      </c>
      <c r="CU30" s="13">
        <f t="shared" si="13"/>
        <v>-122.62889097107831</v>
      </c>
      <c r="CV30" s="10"/>
      <c r="CW30" s="10"/>
      <c r="CX30" s="10">
        <f t="shared" si="14"/>
        <v>80.204629616805704</v>
      </c>
      <c r="CY30" s="10">
        <f t="shared" si="15"/>
        <v>82.831225569429023</v>
      </c>
      <c r="CZ30" s="10">
        <f t="shared" si="16"/>
        <v>-92.831225569429023</v>
      </c>
      <c r="DA30" s="10">
        <f t="shared" si="17"/>
        <v>-81.978321471535125</v>
      </c>
      <c r="DB30" s="12">
        <f t="shared" si="76"/>
        <v>4.1410506415835187</v>
      </c>
      <c r="DC30" s="12">
        <f t="shared" si="77"/>
        <v>-4.1410506415835187</v>
      </c>
      <c r="DD30" s="12">
        <f t="shared" si="78"/>
        <v>2.2127543891921349</v>
      </c>
      <c r="DE30" s="12">
        <f t="shared" si="79"/>
        <v>-2.7830306317747411E-2</v>
      </c>
      <c r="DF30">
        <f t="shared" si="80"/>
        <v>-1.1665634875638069</v>
      </c>
    </row>
    <row r="31" spans="1:110" x14ac:dyDescent="0.25">
      <c r="D31">
        <f t="shared" si="18"/>
        <v>8</v>
      </c>
      <c r="E31">
        <f t="shared" si="19"/>
        <v>-3</v>
      </c>
      <c r="G31">
        <v>26</v>
      </c>
      <c r="H31">
        <f t="shared" si="0"/>
        <v>4210.4444444444443</v>
      </c>
      <c r="I31" s="3">
        <f t="shared" si="20"/>
        <v>24689</v>
      </c>
      <c r="J31">
        <f t="shared" si="21"/>
        <v>49</v>
      </c>
      <c r="K31">
        <f t="shared" si="22"/>
        <v>77</v>
      </c>
      <c r="L31" s="11">
        <f t="shared" si="81"/>
        <v>23962</v>
      </c>
      <c r="M31" s="17">
        <f t="shared" si="23"/>
        <v>727</v>
      </c>
      <c r="N31">
        <f t="shared" si="24"/>
        <v>54.285714285714285</v>
      </c>
      <c r="O31">
        <f t="shared" si="25"/>
        <v>74.714285714285708</v>
      </c>
      <c r="P31" s="11">
        <f t="shared" si="82"/>
        <v>23236</v>
      </c>
      <c r="Q31" s="17">
        <f t="shared" si="26"/>
        <v>726</v>
      </c>
      <c r="R31">
        <f t="shared" si="27"/>
        <v>59.571428571428569</v>
      </c>
      <c r="S31">
        <f t="shared" si="28"/>
        <v>72.428571428571416</v>
      </c>
      <c r="T31" s="11">
        <f t="shared" si="29"/>
        <v>22510</v>
      </c>
      <c r="U31" s="17">
        <f t="shared" si="30"/>
        <v>726</v>
      </c>
      <c r="V31">
        <f t="shared" si="31"/>
        <v>64.857142857142861</v>
      </c>
      <c r="W31">
        <f t="shared" si="32"/>
        <v>70.142857142857125</v>
      </c>
      <c r="Z31">
        <v>26</v>
      </c>
      <c r="AB31" s="3">
        <f t="shared" si="33"/>
        <v>27319</v>
      </c>
      <c r="AC31" s="18">
        <f t="shared" si="34"/>
        <v>119</v>
      </c>
      <c r="AD31" s="18">
        <f t="shared" si="1"/>
        <v>85</v>
      </c>
      <c r="AE31" s="18">
        <f t="shared" si="35"/>
        <v>26356</v>
      </c>
      <c r="AF31" s="18">
        <f t="shared" si="36"/>
        <v>963</v>
      </c>
      <c r="AG31" s="18">
        <f t="shared" si="37"/>
        <v>116</v>
      </c>
      <c r="AH31" s="18">
        <f t="shared" si="38"/>
        <v>82</v>
      </c>
      <c r="AI31" s="18">
        <f t="shared" si="39"/>
        <v>963</v>
      </c>
      <c r="AJ31" s="18">
        <f t="shared" si="40"/>
        <v>113</v>
      </c>
      <c r="AK31" s="18">
        <f t="shared" si="41"/>
        <v>79</v>
      </c>
      <c r="AL31" s="18">
        <f t="shared" si="42"/>
        <v>963</v>
      </c>
      <c r="AM31" s="18">
        <f t="shared" si="43"/>
        <v>110</v>
      </c>
      <c r="AN31" s="18">
        <f t="shared" si="44"/>
        <v>76</v>
      </c>
      <c r="AQ31">
        <f t="shared" si="45"/>
        <v>-1.1018143427824285</v>
      </c>
      <c r="AR31" s="10">
        <f t="shared" si="46"/>
        <v>40.355216079345219</v>
      </c>
      <c r="AS31" s="10">
        <f t="shared" si="47"/>
        <v>-1.7840577432069322</v>
      </c>
      <c r="AT31" s="10"/>
      <c r="AV31">
        <v>26</v>
      </c>
      <c r="AW31">
        <f t="shared" si="2"/>
        <v>3478.8888888888887</v>
      </c>
      <c r="AX31" s="3">
        <f t="shared" si="48"/>
        <v>23639</v>
      </c>
      <c r="AY31">
        <f t="shared" si="49"/>
        <v>279</v>
      </c>
      <c r="AZ31">
        <f t="shared" si="50"/>
        <v>73</v>
      </c>
      <c r="BA31" s="18">
        <f t="shared" si="51"/>
        <v>22810</v>
      </c>
      <c r="BB31" s="20">
        <f t="shared" si="52"/>
        <v>829</v>
      </c>
      <c r="BC31">
        <f t="shared" si="53"/>
        <v>273.42857142857144</v>
      </c>
      <c r="BD31">
        <f t="shared" si="54"/>
        <v>70.428571428571431</v>
      </c>
      <c r="BE31" s="8">
        <f t="shared" si="55"/>
        <v>-828.42857142857065</v>
      </c>
      <c r="BF31">
        <f t="shared" si="56"/>
        <v>267.85714285714289</v>
      </c>
      <c r="BG31">
        <f t="shared" si="57"/>
        <v>67.857142857142861</v>
      </c>
      <c r="BH31" s="8">
        <f t="shared" si="58"/>
        <v>-828.42857142857122</v>
      </c>
      <c r="BI31">
        <f t="shared" si="59"/>
        <v>262.28571428571433</v>
      </c>
      <c r="BJ31">
        <f t="shared" si="60"/>
        <v>65.285714285714292</v>
      </c>
      <c r="BM31">
        <v>26</v>
      </c>
      <c r="BO31" s="3">
        <f t="shared" si="3"/>
        <v>11479</v>
      </c>
      <c r="BP31" s="18">
        <f t="shared" si="61"/>
        <v>279</v>
      </c>
      <c r="BQ31" s="18">
        <f t="shared" si="62"/>
        <v>35</v>
      </c>
      <c r="BR31" s="18">
        <f t="shared" si="63"/>
        <v>12349</v>
      </c>
      <c r="BS31" s="18">
        <f t="shared" si="64"/>
        <v>870</v>
      </c>
      <c r="BT31" s="18">
        <f t="shared" si="4"/>
        <v>276.5</v>
      </c>
      <c r="BU31" s="18">
        <f t="shared" si="5"/>
        <v>37.727272727272727</v>
      </c>
      <c r="BV31" s="18">
        <f t="shared" si="65"/>
        <v>13219.454545454544</v>
      </c>
      <c r="BW31" s="18">
        <f t="shared" si="66"/>
        <v>870.45454545454413</v>
      </c>
      <c r="BX31" s="18">
        <f t="shared" si="6"/>
        <v>274</v>
      </c>
      <c r="BY31" s="18">
        <f t="shared" si="7"/>
        <v>40.454545454545453</v>
      </c>
      <c r="BZ31" s="18">
        <f t="shared" si="67"/>
        <v>14089.681818181818</v>
      </c>
      <c r="CA31" s="18">
        <f t="shared" si="68"/>
        <v>870.22727272727388</v>
      </c>
      <c r="CB31" s="18">
        <f t="shared" si="8"/>
        <v>271.5</v>
      </c>
      <c r="CC31" s="18">
        <f t="shared" si="9"/>
        <v>43.18181818181818</v>
      </c>
      <c r="CD31" s="10"/>
      <c r="CE31" s="10">
        <f t="shared" si="69"/>
        <v>16.5</v>
      </c>
      <c r="CF31" s="10">
        <f t="shared" si="70"/>
        <v>16.5</v>
      </c>
      <c r="CG31" s="13">
        <f t="shared" si="71"/>
        <v>0.81663799682771654</v>
      </c>
      <c r="CH31" s="10">
        <f t="shared" si="10"/>
        <v>46.789910608246068</v>
      </c>
      <c r="CI31" s="10">
        <f t="shared" si="83"/>
        <v>1.6783186506710805</v>
      </c>
      <c r="CJ31" s="10">
        <f t="shared" si="11"/>
        <v>22.638462845343543</v>
      </c>
      <c r="CK31" s="10">
        <f t="shared" si="72"/>
        <v>0.74766164381643774</v>
      </c>
      <c r="CL31" s="10">
        <f t="shared" si="73"/>
        <v>-50.777731033280709</v>
      </c>
      <c r="CM31" s="10"/>
      <c r="CN31" s="10"/>
      <c r="CQ31">
        <f t="shared" si="74"/>
        <v>-2.0532673176980807</v>
      </c>
      <c r="CR31">
        <f t="shared" si="75"/>
        <v>-117.64355151624719</v>
      </c>
      <c r="CS31" s="14">
        <f>$CR$6+ABS(SUM($CI$6:CI31))</f>
        <v>-136.79798840031339</v>
      </c>
      <c r="CT31" s="10">
        <f t="shared" si="12"/>
        <v>-75.995007575138501</v>
      </c>
      <c r="CU31" s="13">
        <f t="shared" si="13"/>
        <v>-119.39609715911152</v>
      </c>
      <c r="CV31" s="10"/>
      <c r="CW31" s="10"/>
      <c r="CX31" s="10">
        <f t="shared" si="14"/>
        <v>75.995007575138501</v>
      </c>
      <c r="CY31" s="10">
        <f t="shared" si="15"/>
        <v>84.155860570000826</v>
      </c>
      <c r="CZ31" s="10">
        <f t="shared" si="16"/>
        <v>-94.155860570000826</v>
      </c>
      <c r="DA31" s="10">
        <f t="shared" si="17"/>
        <v>-84.034406394915791</v>
      </c>
      <c r="DB31" s="12">
        <f t="shared" si="76"/>
        <v>4.2096220416672026</v>
      </c>
      <c r="DC31" s="12">
        <f t="shared" si="77"/>
        <v>-4.2096220416672026</v>
      </c>
      <c r="DD31" s="12">
        <f t="shared" si="78"/>
        <v>2.2471694951640231</v>
      </c>
      <c r="DE31" s="12">
        <f t="shared" si="79"/>
        <v>-2.6410441741493651E-2</v>
      </c>
      <c r="DF31">
        <f t="shared" si="80"/>
        <v>-1.1469104718289014</v>
      </c>
    </row>
    <row r="32" spans="1:110" x14ac:dyDescent="0.25">
      <c r="D32">
        <f t="shared" si="18"/>
        <v>7</v>
      </c>
      <c r="E32">
        <f t="shared" si="19"/>
        <v>-3</v>
      </c>
      <c r="G32">
        <v>27</v>
      </c>
      <c r="H32">
        <f t="shared" si="0"/>
        <v>4212</v>
      </c>
      <c r="I32" s="3">
        <f t="shared" si="20"/>
        <v>24691</v>
      </c>
      <c r="J32">
        <f t="shared" si="21"/>
        <v>51</v>
      </c>
      <c r="K32">
        <f t="shared" si="22"/>
        <v>77</v>
      </c>
      <c r="L32" s="11">
        <f t="shared" si="81"/>
        <v>24056</v>
      </c>
      <c r="M32" s="17">
        <f t="shared" si="23"/>
        <v>635</v>
      </c>
      <c r="N32">
        <f t="shared" si="24"/>
        <v>56</v>
      </c>
      <c r="O32">
        <f t="shared" si="25"/>
        <v>75</v>
      </c>
      <c r="P32" s="11">
        <f t="shared" si="82"/>
        <v>23421</v>
      </c>
      <c r="Q32" s="17">
        <f t="shared" si="26"/>
        <v>635</v>
      </c>
      <c r="R32">
        <f t="shared" si="27"/>
        <v>61</v>
      </c>
      <c r="S32">
        <f t="shared" si="28"/>
        <v>73</v>
      </c>
      <c r="T32" s="11">
        <f t="shared" si="29"/>
        <v>22786</v>
      </c>
      <c r="U32" s="17">
        <f t="shared" si="30"/>
        <v>635</v>
      </c>
      <c r="V32">
        <f t="shared" si="31"/>
        <v>66</v>
      </c>
      <c r="W32">
        <f t="shared" si="32"/>
        <v>71</v>
      </c>
      <c r="Z32">
        <v>27</v>
      </c>
      <c r="AB32" s="3">
        <f t="shared" si="33"/>
        <v>27321</v>
      </c>
      <c r="AC32" s="18">
        <f t="shared" si="34"/>
        <v>121</v>
      </c>
      <c r="AD32" s="18">
        <f t="shared" si="1"/>
        <v>85</v>
      </c>
      <c r="AE32" s="18">
        <f t="shared" si="35"/>
        <v>26358</v>
      </c>
      <c r="AF32" s="18">
        <f t="shared" si="36"/>
        <v>963</v>
      </c>
      <c r="AG32" s="18">
        <f t="shared" si="37"/>
        <v>118</v>
      </c>
      <c r="AH32" s="18">
        <f t="shared" si="38"/>
        <v>82</v>
      </c>
      <c r="AI32" s="18">
        <f t="shared" si="39"/>
        <v>963</v>
      </c>
      <c r="AJ32" s="18">
        <f t="shared" si="40"/>
        <v>115</v>
      </c>
      <c r="AK32" s="18">
        <f t="shared" si="41"/>
        <v>79</v>
      </c>
      <c r="AL32" s="18">
        <f t="shared" si="42"/>
        <v>963</v>
      </c>
      <c r="AM32" s="18">
        <f t="shared" si="43"/>
        <v>112</v>
      </c>
      <c r="AN32" s="18">
        <f t="shared" si="44"/>
        <v>76</v>
      </c>
      <c r="AQ32">
        <f t="shared" si="45"/>
        <v>-1.1302374933286388</v>
      </c>
      <c r="AR32" s="10">
        <f t="shared" si="46"/>
        <v>38.075446789142468</v>
      </c>
      <c r="AS32" s="10">
        <f t="shared" si="47"/>
        <v>-1.8090269854600762</v>
      </c>
      <c r="AT32" s="10"/>
      <c r="AV32">
        <v>27</v>
      </c>
      <c r="AW32">
        <f t="shared" si="2"/>
        <v>3160.4444444444443</v>
      </c>
      <c r="AX32" s="3">
        <f t="shared" si="48"/>
        <v>23641</v>
      </c>
      <c r="AY32">
        <f t="shared" si="49"/>
        <v>281</v>
      </c>
      <c r="AZ32">
        <f t="shared" si="50"/>
        <v>73</v>
      </c>
      <c r="BA32" s="18">
        <f t="shared" si="51"/>
        <v>22720</v>
      </c>
      <c r="BB32" s="20">
        <f t="shared" si="52"/>
        <v>921</v>
      </c>
      <c r="BC32">
        <f t="shared" si="53"/>
        <v>275.14285714285717</v>
      </c>
      <c r="BD32">
        <f t="shared" si="54"/>
        <v>70.142857142857139</v>
      </c>
      <c r="BE32" s="8">
        <f t="shared" si="55"/>
        <v>-920.1428571428587</v>
      </c>
      <c r="BF32">
        <f t="shared" si="56"/>
        <v>269.28571428571433</v>
      </c>
      <c r="BG32">
        <f t="shared" si="57"/>
        <v>67.285714285714278</v>
      </c>
      <c r="BH32" s="8">
        <f t="shared" si="58"/>
        <v>-920.14285714285745</v>
      </c>
      <c r="BI32">
        <f t="shared" si="59"/>
        <v>263.4285714285715</v>
      </c>
      <c r="BJ32">
        <f t="shared" si="60"/>
        <v>64.428571428571416</v>
      </c>
      <c r="BM32">
        <v>27</v>
      </c>
      <c r="BO32" s="3">
        <f t="shared" si="3"/>
        <v>10835</v>
      </c>
      <c r="BP32" s="18">
        <f t="shared" si="61"/>
        <v>275</v>
      </c>
      <c r="BQ32" s="18">
        <f t="shared" si="62"/>
        <v>33</v>
      </c>
      <c r="BR32" s="18">
        <f t="shared" si="63"/>
        <v>11705</v>
      </c>
      <c r="BS32" s="18">
        <f t="shared" si="64"/>
        <v>870</v>
      </c>
      <c r="BT32" s="18">
        <f t="shared" si="4"/>
        <v>272.5</v>
      </c>
      <c r="BU32" s="18">
        <f t="shared" si="5"/>
        <v>35.727272727272727</v>
      </c>
      <c r="BV32" s="18">
        <f t="shared" si="65"/>
        <v>12575.454545454544</v>
      </c>
      <c r="BW32" s="18">
        <f t="shared" si="66"/>
        <v>870.45454545454413</v>
      </c>
      <c r="BX32" s="18">
        <f t="shared" si="6"/>
        <v>270</v>
      </c>
      <c r="BY32" s="18">
        <f t="shared" si="7"/>
        <v>38.454545454545453</v>
      </c>
      <c r="BZ32" s="18">
        <f t="shared" si="67"/>
        <v>13445.681818181818</v>
      </c>
      <c r="CA32" s="18">
        <f t="shared" si="68"/>
        <v>870.22727272727388</v>
      </c>
      <c r="CB32" s="18">
        <f t="shared" si="8"/>
        <v>267.5</v>
      </c>
      <c r="CC32" s="18">
        <f t="shared" si="9"/>
        <v>41.18181818181818</v>
      </c>
      <c r="CD32" s="10"/>
      <c r="CE32" s="10">
        <f t="shared" si="69"/>
        <v>15.5</v>
      </c>
      <c r="CF32" s="10">
        <f t="shared" si="70"/>
        <v>15.5</v>
      </c>
      <c r="CG32" s="13">
        <f t="shared" si="71"/>
        <v>0.78539816339744828</v>
      </c>
      <c r="CH32" s="10">
        <f t="shared" si="10"/>
        <v>45</v>
      </c>
      <c r="CI32" s="10">
        <f t="shared" si="83"/>
        <v>1.7899106082460676</v>
      </c>
      <c r="CJ32" s="10">
        <f t="shared" si="11"/>
        <v>21.920310216782973</v>
      </c>
      <c r="CK32" s="10">
        <f t="shared" si="72"/>
        <v>0.73098734350491701</v>
      </c>
      <c r="CL32" s="10">
        <f t="shared" si="73"/>
        <v>-48.070408002509637</v>
      </c>
      <c r="CM32" s="10"/>
      <c r="CN32" s="10"/>
      <c r="CQ32">
        <f t="shared" si="74"/>
        <v>-2.0240266515827363</v>
      </c>
      <c r="CR32">
        <f t="shared" si="75"/>
        <v>-115.96818475768676</v>
      </c>
      <c r="CS32" s="14">
        <f>$CR$6+ABS(SUM($CI$6:CI32))</f>
        <v>-135.0080777920673</v>
      </c>
      <c r="CT32" s="10">
        <f t="shared" si="12"/>
        <v>-71.72041317347535</v>
      </c>
      <c r="CU32" s="13">
        <f t="shared" si="13"/>
        <v>-115.83554167272001</v>
      </c>
      <c r="CV32" s="10"/>
      <c r="CW32" s="10"/>
      <c r="CX32" s="10">
        <f t="shared" si="14"/>
        <v>71.72041317347535</v>
      </c>
      <c r="CY32" s="10">
        <f t="shared" si="15"/>
        <v>85.408546043318296</v>
      </c>
      <c r="CZ32" s="10">
        <f t="shared" si="16"/>
        <v>-95.408546043318296</v>
      </c>
      <c r="DA32" s="10">
        <f t="shared" si="17"/>
        <v>-86.16567292005918</v>
      </c>
      <c r="DB32" s="12">
        <f t="shared" si="76"/>
        <v>4.2745944016631512</v>
      </c>
      <c r="DC32" s="12">
        <f t="shared" si="77"/>
        <v>-4.2745944016631512</v>
      </c>
      <c r="DD32" s="12">
        <f t="shared" si="78"/>
        <v>2.2797692902027507</v>
      </c>
      <c r="DE32" s="12">
        <f t="shared" si="79"/>
        <v>-2.4969242253144008E-2</v>
      </c>
      <c r="DF32">
        <f t="shared" si="80"/>
        <v>-1.1288578045135551</v>
      </c>
    </row>
    <row r="33" spans="4:110" x14ac:dyDescent="0.25">
      <c r="D33">
        <f t="shared" si="18"/>
        <v>7</v>
      </c>
      <c r="E33">
        <f t="shared" si="19"/>
        <v>-2</v>
      </c>
      <c r="G33">
        <v>28</v>
      </c>
      <c r="H33">
        <f t="shared" si="0"/>
        <v>4533.5555555555557</v>
      </c>
      <c r="I33" s="3">
        <f t="shared" si="20"/>
        <v>25012</v>
      </c>
      <c r="J33">
        <f t="shared" si="21"/>
        <v>52</v>
      </c>
      <c r="K33">
        <f t="shared" si="22"/>
        <v>78</v>
      </c>
      <c r="L33" s="11">
        <f t="shared" si="81"/>
        <v>24377</v>
      </c>
      <c r="M33" s="17">
        <f t="shared" si="23"/>
        <v>635</v>
      </c>
      <c r="N33">
        <f t="shared" si="24"/>
        <v>57</v>
      </c>
      <c r="O33">
        <f t="shared" si="25"/>
        <v>76</v>
      </c>
      <c r="P33" s="11">
        <f t="shared" si="82"/>
        <v>23742</v>
      </c>
      <c r="Q33" s="17">
        <f t="shared" si="26"/>
        <v>635</v>
      </c>
      <c r="R33">
        <f t="shared" si="27"/>
        <v>62</v>
      </c>
      <c r="S33">
        <f t="shared" si="28"/>
        <v>74</v>
      </c>
      <c r="T33" s="11">
        <f t="shared" si="29"/>
        <v>23107</v>
      </c>
      <c r="U33" s="17">
        <f t="shared" si="30"/>
        <v>635</v>
      </c>
      <c r="V33">
        <f t="shared" si="31"/>
        <v>67</v>
      </c>
      <c r="W33">
        <f t="shared" si="32"/>
        <v>72</v>
      </c>
      <c r="Z33">
        <v>28</v>
      </c>
      <c r="AB33" s="3">
        <f t="shared" si="33"/>
        <v>27324</v>
      </c>
      <c r="AC33" s="18">
        <f t="shared" si="34"/>
        <v>124</v>
      </c>
      <c r="AD33" s="18">
        <f t="shared" si="1"/>
        <v>85</v>
      </c>
      <c r="AE33" s="18">
        <f t="shared" si="35"/>
        <v>26362</v>
      </c>
      <c r="AF33" s="18">
        <f t="shared" si="36"/>
        <v>962</v>
      </c>
      <c r="AG33" s="18">
        <f t="shared" si="37"/>
        <v>122</v>
      </c>
      <c r="AH33" s="18">
        <f t="shared" si="38"/>
        <v>82</v>
      </c>
      <c r="AI33" s="18">
        <f t="shared" si="39"/>
        <v>962</v>
      </c>
      <c r="AJ33" s="18">
        <f t="shared" si="40"/>
        <v>120</v>
      </c>
      <c r="AK33" s="18">
        <f t="shared" si="41"/>
        <v>79</v>
      </c>
      <c r="AL33" s="18">
        <f t="shared" si="42"/>
        <v>962</v>
      </c>
      <c r="AM33" s="18">
        <f t="shared" si="43"/>
        <v>118</v>
      </c>
      <c r="AN33" s="18">
        <f t="shared" si="44"/>
        <v>76</v>
      </c>
      <c r="AQ33">
        <f t="shared" si="45"/>
        <v>-1.1586606438748488</v>
      </c>
      <c r="AR33" s="10">
        <f t="shared" si="46"/>
        <v>35.764919349636472</v>
      </c>
      <c r="AS33" s="10">
        <f t="shared" si="47"/>
        <v>-1.8325348575441309</v>
      </c>
      <c r="AT33" s="10"/>
      <c r="AV33">
        <v>28</v>
      </c>
      <c r="AW33">
        <f t="shared" si="2"/>
        <v>3162</v>
      </c>
      <c r="AX33" s="3">
        <f t="shared" si="48"/>
        <v>23322</v>
      </c>
      <c r="AY33">
        <f t="shared" si="49"/>
        <v>282</v>
      </c>
      <c r="AZ33">
        <f t="shared" si="50"/>
        <v>72</v>
      </c>
      <c r="BA33" s="18">
        <f t="shared" si="51"/>
        <v>22401</v>
      </c>
      <c r="BB33" s="20">
        <f t="shared" si="52"/>
        <v>921</v>
      </c>
      <c r="BC33">
        <f t="shared" si="53"/>
        <v>276.14285714285717</v>
      </c>
      <c r="BD33">
        <f t="shared" si="54"/>
        <v>69.142857142857139</v>
      </c>
      <c r="BE33" s="8">
        <f t="shared" si="55"/>
        <v>-920.1428571428587</v>
      </c>
      <c r="BF33">
        <f t="shared" si="56"/>
        <v>270.28571428571433</v>
      </c>
      <c r="BG33">
        <f t="shared" si="57"/>
        <v>66.285714285714278</v>
      </c>
      <c r="BH33" s="8">
        <f t="shared" si="58"/>
        <v>-920.14285714285745</v>
      </c>
      <c r="BI33">
        <f t="shared" si="59"/>
        <v>264.4285714285715</v>
      </c>
      <c r="BJ33">
        <f t="shared" si="60"/>
        <v>63.428571428571423</v>
      </c>
      <c r="BM33">
        <v>28</v>
      </c>
      <c r="BO33" s="3">
        <f t="shared" si="3"/>
        <v>10191</v>
      </c>
      <c r="BP33" s="18">
        <f t="shared" si="61"/>
        <v>271</v>
      </c>
      <c r="BQ33" s="18">
        <f t="shared" si="62"/>
        <v>31</v>
      </c>
      <c r="BR33" s="18">
        <f t="shared" si="63"/>
        <v>11207</v>
      </c>
      <c r="BS33" s="18">
        <f t="shared" si="64"/>
        <v>1016</v>
      </c>
      <c r="BT33" s="18">
        <f t="shared" si="4"/>
        <v>269.33333333333331</v>
      </c>
      <c r="BU33" s="18">
        <f t="shared" si="5"/>
        <v>34.18181818181818</v>
      </c>
      <c r="BV33" s="18">
        <f t="shared" si="65"/>
        <v>12224.030303030302</v>
      </c>
      <c r="BW33" s="18">
        <f t="shared" si="66"/>
        <v>1017.0303030303021</v>
      </c>
      <c r="BX33" s="18">
        <f t="shared" si="6"/>
        <v>267.66666666666663</v>
      </c>
      <c r="BY33" s="18">
        <f t="shared" si="7"/>
        <v>37.36363636363636</v>
      </c>
      <c r="BZ33" s="18">
        <f t="shared" si="67"/>
        <v>13240.545454545452</v>
      </c>
      <c r="CA33" s="18">
        <f t="shared" si="68"/>
        <v>1016.5151515151501</v>
      </c>
      <c r="CB33" s="18">
        <f t="shared" si="8"/>
        <v>265.99999999999994</v>
      </c>
      <c r="CC33" s="18">
        <f t="shared" si="9"/>
        <v>40.54545454545454</v>
      </c>
      <c r="CD33" s="10"/>
      <c r="CE33" s="10">
        <f t="shared" si="69"/>
        <v>14.5</v>
      </c>
      <c r="CF33" s="10">
        <f t="shared" si="70"/>
        <v>14.5</v>
      </c>
      <c r="CG33" s="13">
        <f t="shared" si="71"/>
        <v>0.75207716751920106</v>
      </c>
      <c r="CH33" s="10">
        <f t="shared" si="10"/>
        <v>43.090847567003621</v>
      </c>
      <c r="CI33" s="10">
        <f t="shared" si="83"/>
        <v>1.9091524329963789</v>
      </c>
      <c r="CJ33" s="10">
        <f t="shared" si="11"/>
        <v>21.224985276791124</v>
      </c>
      <c r="CK33" s="10">
        <f t="shared" si="72"/>
        <v>0.71320062474208334</v>
      </c>
      <c r="CL33" s="10">
        <f t="shared" si="73"/>
        <v>-45.413018278646852</v>
      </c>
      <c r="CM33" s="10"/>
      <c r="CN33" s="10"/>
      <c r="CQ33">
        <f t="shared" si="74"/>
        <v>-1.9947859854673917</v>
      </c>
      <c r="CR33">
        <f t="shared" si="75"/>
        <v>-114.29281799912631</v>
      </c>
      <c r="CS33" s="14">
        <f>$CR$6+ABS(SUM($CI$6:CI33))</f>
        <v>-133.09892535907093</v>
      </c>
      <c r="CT33" s="10">
        <f t="shared" si="12"/>
        <v>-67.384501000389378</v>
      </c>
      <c r="CU33" s="13">
        <f t="shared" si="13"/>
        <v>-111.9132887395704</v>
      </c>
      <c r="CV33" s="10"/>
      <c r="CW33" s="10"/>
      <c r="CX33" s="10">
        <f t="shared" si="14"/>
        <v>67.384501000389378</v>
      </c>
      <c r="CY33" s="10">
        <f t="shared" si="15"/>
        <v>86.588210998876477</v>
      </c>
      <c r="CZ33" s="10">
        <f t="shared" si="16"/>
        <v>-96.588210998876477</v>
      </c>
      <c r="DA33" s="10">
        <f t="shared" si="17"/>
        <v>-88.366633739105637</v>
      </c>
      <c r="DB33" s="12">
        <f t="shared" si="76"/>
        <v>4.3359121730859727</v>
      </c>
      <c r="DC33" s="12">
        <f t="shared" si="77"/>
        <v>-4.3359121730859727</v>
      </c>
      <c r="DD33" s="12">
        <f t="shared" si="78"/>
        <v>2.3105274395059965</v>
      </c>
      <c r="DE33" s="12">
        <f t="shared" si="79"/>
        <v>-2.3507872084054693E-2</v>
      </c>
      <c r="DF33">
        <f t="shared" si="80"/>
        <v>-1.1123008691872243</v>
      </c>
    </row>
    <row r="34" spans="4:110" x14ac:dyDescent="0.25">
      <c r="D34">
        <f t="shared" si="18"/>
        <v>7</v>
      </c>
      <c r="E34">
        <f t="shared" si="19"/>
        <v>-2</v>
      </c>
      <c r="G34">
        <v>29</v>
      </c>
      <c r="H34">
        <f t="shared" si="0"/>
        <v>4535.1111111111113</v>
      </c>
      <c r="I34" s="3">
        <f t="shared" si="20"/>
        <v>25014</v>
      </c>
      <c r="J34">
        <f t="shared" si="21"/>
        <v>54</v>
      </c>
      <c r="K34">
        <f t="shared" si="22"/>
        <v>78</v>
      </c>
      <c r="L34" s="11">
        <f t="shared" si="81"/>
        <v>24379</v>
      </c>
      <c r="M34" s="17">
        <f t="shared" si="23"/>
        <v>635</v>
      </c>
      <c r="N34">
        <f t="shared" si="24"/>
        <v>59</v>
      </c>
      <c r="O34">
        <f t="shared" si="25"/>
        <v>76</v>
      </c>
      <c r="P34" s="11">
        <f t="shared" si="82"/>
        <v>23744</v>
      </c>
      <c r="Q34" s="17">
        <f t="shared" si="26"/>
        <v>635</v>
      </c>
      <c r="R34">
        <f t="shared" si="27"/>
        <v>64</v>
      </c>
      <c r="S34">
        <f t="shared" si="28"/>
        <v>74</v>
      </c>
      <c r="T34" s="11">
        <f t="shared" si="29"/>
        <v>23109</v>
      </c>
      <c r="U34" s="17">
        <f t="shared" si="30"/>
        <v>635</v>
      </c>
      <c r="V34">
        <f t="shared" si="31"/>
        <v>69</v>
      </c>
      <c r="W34">
        <f t="shared" si="32"/>
        <v>72</v>
      </c>
      <c r="Z34">
        <v>29</v>
      </c>
      <c r="AB34" s="3">
        <f t="shared" si="33"/>
        <v>27326</v>
      </c>
      <c r="AC34" s="18">
        <f t="shared" si="34"/>
        <v>126</v>
      </c>
      <c r="AD34" s="18">
        <f t="shared" si="1"/>
        <v>85</v>
      </c>
      <c r="AE34" s="18">
        <f t="shared" si="35"/>
        <v>26364</v>
      </c>
      <c r="AF34" s="18">
        <f t="shared" si="36"/>
        <v>962</v>
      </c>
      <c r="AG34" s="18">
        <f t="shared" si="37"/>
        <v>124</v>
      </c>
      <c r="AH34" s="18">
        <f t="shared" si="38"/>
        <v>82</v>
      </c>
      <c r="AI34" s="18">
        <f t="shared" si="39"/>
        <v>962</v>
      </c>
      <c r="AJ34" s="18">
        <f t="shared" si="40"/>
        <v>122</v>
      </c>
      <c r="AK34" s="18">
        <f t="shared" si="41"/>
        <v>79</v>
      </c>
      <c r="AL34" s="18">
        <f t="shared" si="42"/>
        <v>962</v>
      </c>
      <c r="AM34" s="18">
        <f t="shared" si="43"/>
        <v>120</v>
      </c>
      <c r="AN34" s="18">
        <f t="shared" si="44"/>
        <v>76</v>
      </c>
      <c r="AQ34">
        <f t="shared" si="45"/>
        <v>-1.187083794421059</v>
      </c>
      <c r="AR34" s="10">
        <f t="shared" si="46"/>
        <v>33.425500253644664</v>
      </c>
      <c r="AS34" s="10">
        <f t="shared" si="47"/>
        <v>-1.8545623693040139</v>
      </c>
      <c r="AT34" s="10"/>
      <c r="AV34">
        <v>29</v>
      </c>
      <c r="AW34">
        <f t="shared" si="2"/>
        <v>2843.5555555555557</v>
      </c>
      <c r="AX34" s="3">
        <f t="shared" si="48"/>
        <v>23324</v>
      </c>
      <c r="AY34">
        <f t="shared" si="49"/>
        <v>284</v>
      </c>
      <c r="AZ34">
        <f t="shared" si="50"/>
        <v>72</v>
      </c>
      <c r="BA34" s="18">
        <f t="shared" si="51"/>
        <v>22403</v>
      </c>
      <c r="BB34" s="20">
        <f t="shared" si="52"/>
        <v>921</v>
      </c>
      <c r="BC34">
        <f t="shared" si="53"/>
        <v>278.14285714285717</v>
      </c>
      <c r="BD34">
        <f t="shared" si="54"/>
        <v>69.142857142857139</v>
      </c>
      <c r="BE34" s="8">
        <f t="shared" si="55"/>
        <v>-920.1428571428587</v>
      </c>
      <c r="BF34">
        <f t="shared" si="56"/>
        <v>272.28571428571433</v>
      </c>
      <c r="BG34">
        <f t="shared" si="57"/>
        <v>66.285714285714278</v>
      </c>
      <c r="BH34" s="8">
        <f t="shared" si="58"/>
        <v>-920.14285714285745</v>
      </c>
      <c r="BI34">
        <f t="shared" si="59"/>
        <v>266.4285714285715</v>
      </c>
      <c r="BJ34">
        <f t="shared" si="60"/>
        <v>63.428571428571423</v>
      </c>
      <c r="BM34">
        <v>29</v>
      </c>
      <c r="BO34" s="3">
        <f t="shared" si="3"/>
        <v>9547</v>
      </c>
      <c r="BP34" s="18">
        <f t="shared" si="61"/>
        <v>267</v>
      </c>
      <c r="BQ34" s="18">
        <f t="shared" si="62"/>
        <v>29</v>
      </c>
      <c r="BR34" s="18">
        <f t="shared" si="63"/>
        <v>10563</v>
      </c>
      <c r="BS34" s="18">
        <f t="shared" si="64"/>
        <v>1016</v>
      </c>
      <c r="BT34" s="18">
        <f t="shared" si="4"/>
        <v>265.33333333333331</v>
      </c>
      <c r="BU34" s="18">
        <f t="shared" si="5"/>
        <v>32.18181818181818</v>
      </c>
      <c r="BV34" s="18">
        <f t="shared" si="65"/>
        <v>11580.030303030302</v>
      </c>
      <c r="BW34" s="18">
        <f t="shared" si="66"/>
        <v>1017.0303030303021</v>
      </c>
      <c r="BX34" s="18">
        <f t="shared" si="6"/>
        <v>263.66666666666663</v>
      </c>
      <c r="BY34" s="18">
        <f t="shared" si="7"/>
        <v>35.36363636363636</v>
      </c>
      <c r="BZ34" s="18">
        <f t="shared" si="67"/>
        <v>12596.545454545452</v>
      </c>
      <c r="CA34" s="18">
        <f t="shared" si="68"/>
        <v>1016.5151515151501</v>
      </c>
      <c r="CB34" s="18">
        <f t="shared" si="8"/>
        <v>261.99999999999994</v>
      </c>
      <c r="CC34" s="18">
        <f t="shared" si="9"/>
        <v>38.54545454545454</v>
      </c>
      <c r="CD34" s="10"/>
      <c r="CE34" s="10">
        <f t="shared" si="69"/>
        <v>13.5</v>
      </c>
      <c r="CF34" s="10">
        <f t="shared" si="70"/>
        <v>13.5</v>
      </c>
      <c r="CG34" s="13">
        <f t="shared" si="71"/>
        <v>0.71654167409640368</v>
      </c>
      <c r="CH34" s="10">
        <f t="shared" si="10"/>
        <v>41.05481377096244</v>
      </c>
      <c r="CI34" s="10">
        <f t="shared" si="83"/>
        <v>2.0360337960411812</v>
      </c>
      <c r="CJ34" s="10">
        <f t="shared" si="11"/>
        <v>20.554804791094469</v>
      </c>
      <c r="CK34" s="10">
        <f t="shared" si="72"/>
        <v>0.69414238062898326</v>
      </c>
      <c r="CL34" s="10">
        <f t="shared" si="73"/>
        <v>-42.803883393163034</v>
      </c>
      <c r="CM34" s="10"/>
      <c r="CN34" s="10"/>
      <c r="CQ34">
        <f t="shared" si="74"/>
        <v>-1.9655453193520471</v>
      </c>
      <c r="CR34">
        <f t="shared" si="75"/>
        <v>-112.61745124056587</v>
      </c>
      <c r="CS34" s="14">
        <f>$CR$6+ABS(SUM($CI$6:CI34))</f>
        <v>-131.06289156302975</v>
      </c>
      <c r="CT34" s="10">
        <f t="shared" si="12"/>
        <v>-62.990978068428028</v>
      </c>
      <c r="CU34" s="13">
        <f t="shared" si="13"/>
        <v>-107.59356882398494</v>
      </c>
      <c r="CV34" s="10"/>
      <c r="CW34" s="10"/>
      <c r="CX34" s="10">
        <f t="shared" si="14"/>
        <v>62.990978068428028</v>
      </c>
      <c r="CY34" s="10">
        <f t="shared" si="15"/>
        <v>87.693846875473653</v>
      </c>
      <c r="CZ34" s="10">
        <f t="shared" si="16"/>
        <v>-97.693846875473653</v>
      </c>
      <c r="DA34" s="10">
        <f t="shared" si="17"/>
        <v>-90.628954313269688</v>
      </c>
      <c r="DB34" s="12">
        <f t="shared" si="76"/>
        <v>4.3935229319613498</v>
      </c>
      <c r="DC34" s="12">
        <f t="shared" si="77"/>
        <v>-4.3935229319613498</v>
      </c>
      <c r="DD34" s="12">
        <f t="shared" si="78"/>
        <v>2.3394190959918078</v>
      </c>
      <c r="DE34" s="12">
        <f t="shared" si="79"/>
        <v>-2.2027511759882934E-2</v>
      </c>
      <c r="DF34">
        <f t="shared" si="80"/>
        <v>-1.0971470469719331</v>
      </c>
    </row>
    <row r="35" spans="4:110" x14ac:dyDescent="0.25">
      <c r="D35">
        <f t="shared" si="18"/>
        <v>6</v>
      </c>
      <c r="E35">
        <f t="shared" si="19"/>
        <v>-2</v>
      </c>
      <c r="G35">
        <v>30</v>
      </c>
      <c r="H35">
        <f t="shared" si="0"/>
        <v>4856.666666666667</v>
      </c>
      <c r="I35" s="3">
        <f t="shared" si="20"/>
        <v>25336</v>
      </c>
      <c r="J35">
        <f t="shared" si="21"/>
        <v>56</v>
      </c>
      <c r="K35">
        <f t="shared" si="22"/>
        <v>79</v>
      </c>
      <c r="L35" s="11">
        <f t="shared" si="81"/>
        <v>24792</v>
      </c>
      <c r="M35" s="17">
        <f t="shared" si="23"/>
        <v>544</v>
      </c>
      <c r="N35">
        <f t="shared" si="24"/>
        <v>60.714285714285715</v>
      </c>
      <c r="O35">
        <f t="shared" si="25"/>
        <v>77.285714285714292</v>
      </c>
      <c r="P35" s="11">
        <f t="shared" si="82"/>
        <v>24248</v>
      </c>
      <c r="Q35" s="17">
        <f t="shared" si="26"/>
        <v>544</v>
      </c>
      <c r="R35">
        <f t="shared" si="27"/>
        <v>65.428571428571431</v>
      </c>
      <c r="S35">
        <f t="shared" si="28"/>
        <v>75.571428571428584</v>
      </c>
      <c r="T35" s="11">
        <f t="shared" si="29"/>
        <v>23704</v>
      </c>
      <c r="U35" s="17">
        <f t="shared" si="30"/>
        <v>544</v>
      </c>
      <c r="V35">
        <f t="shared" si="31"/>
        <v>70.142857142857139</v>
      </c>
      <c r="W35">
        <f t="shared" si="32"/>
        <v>73.857142857142875</v>
      </c>
      <c r="Z35">
        <v>30</v>
      </c>
      <c r="AB35" s="3">
        <f t="shared" si="33"/>
        <v>27328</v>
      </c>
      <c r="AC35" s="18">
        <f t="shared" si="34"/>
        <v>128</v>
      </c>
      <c r="AD35" s="18">
        <f t="shared" si="1"/>
        <v>85</v>
      </c>
      <c r="AE35" s="18">
        <f t="shared" si="35"/>
        <v>26366</v>
      </c>
      <c r="AF35" s="18">
        <f t="shared" si="36"/>
        <v>962</v>
      </c>
      <c r="AG35" s="18">
        <f t="shared" si="37"/>
        <v>126</v>
      </c>
      <c r="AH35" s="18">
        <f t="shared" si="38"/>
        <v>82</v>
      </c>
      <c r="AI35" s="18">
        <f t="shared" si="39"/>
        <v>962</v>
      </c>
      <c r="AJ35" s="18">
        <f t="shared" si="40"/>
        <v>124</v>
      </c>
      <c r="AK35" s="18">
        <f t="shared" si="41"/>
        <v>79</v>
      </c>
      <c r="AL35" s="18">
        <f t="shared" si="42"/>
        <v>962</v>
      </c>
      <c r="AM35" s="18">
        <f t="shared" si="43"/>
        <v>122</v>
      </c>
      <c r="AN35" s="18">
        <f t="shared" si="44"/>
        <v>76</v>
      </c>
      <c r="AQ35">
        <f t="shared" si="45"/>
        <v>-1.2155069449672693</v>
      </c>
      <c r="AR35" s="10">
        <f t="shared" si="46"/>
        <v>31.059079333274241</v>
      </c>
      <c r="AS35" s="10">
        <f t="shared" si="47"/>
        <v>-1.8750917264509475</v>
      </c>
      <c r="AT35" s="10"/>
      <c r="AV35">
        <v>30</v>
      </c>
      <c r="AW35">
        <f t="shared" si="2"/>
        <v>2845.1111111111113</v>
      </c>
      <c r="AX35" s="3">
        <f t="shared" si="48"/>
        <v>23006</v>
      </c>
      <c r="AY35">
        <f t="shared" si="49"/>
        <v>286</v>
      </c>
      <c r="AZ35">
        <f t="shared" si="50"/>
        <v>71</v>
      </c>
      <c r="BA35" s="18">
        <f t="shared" si="51"/>
        <v>21994</v>
      </c>
      <c r="BB35" s="20">
        <f t="shared" si="52"/>
        <v>1012</v>
      </c>
      <c r="BC35">
        <f t="shared" si="53"/>
        <v>279.85714285714283</v>
      </c>
      <c r="BD35">
        <f t="shared" si="54"/>
        <v>67.857142857142861</v>
      </c>
      <c r="BE35" s="8">
        <f t="shared" si="55"/>
        <v>-1011.8571428571413</v>
      </c>
      <c r="BF35">
        <f t="shared" si="56"/>
        <v>273.71428571428567</v>
      </c>
      <c r="BG35">
        <f t="shared" si="57"/>
        <v>64.714285714285722</v>
      </c>
      <c r="BH35" s="8">
        <f t="shared" si="58"/>
        <v>-1011.8571428571425</v>
      </c>
      <c r="BI35">
        <f t="shared" si="59"/>
        <v>267.5714285714285</v>
      </c>
      <c r="BJ35">
        <f t="shared" si="60"/>
        <v>61.571428571428577</v>
      </c>
      <c r="BM35">
        <v>30</v>
      </c>
      <c r="BO35" s="3">
        <f t="shared" si="3"/>
        <v>8902</v>
      </c>
      <c r="BP35" s="18">
        <f t="shared" si="61"/>
        <v>262</v>
      </c>
      <c r="BQ35" s="18">
        <f t="shared" si="62"/>
        <v>27</v>
      </c>
      <c r="BR35" s="18">
        <f t="shared" si="63"/>
        <v>9918</v>
      </c>
      <c r="BS35" s="18">
        <f t="shared" si="64"/>
        <v>1016</v>
      </c>
      <c r="BT35" s="18">
        <f t="shared" si="4"/>
        <v>260.33333333333331</v>
      </c>
      <c r="BU35" s="18">
        <f t="shared" si="5"/>
        <v>30.18181818181818</v>
      </c>
      <c r="BV35" s="18">
        <f t="shared" si="65"/>
        <v>10935.030303030302</v>
      </c>
      <c r="BW35" s="18">
        <f t="shared" si="66"/>
        <v>1017.0303030303021</v>
      </c>
      <c r="BX35" s="18">
        <f t="shared" si="6"/>
        <v>258.66666666666663</v>
      </c>
      <c r="BY35" s="18">
        <f t="shared" si="7"/>
        <v>33.36363636363636</v>
      </c>
      <c r="BZ35" s="18">
        <f t="shared" si="67"/>
        <v>11951.545454545452</v>
      </c>
      <c r="CA35" s="18">
        <f t="shared" si="68"/>
        <v>1016.5151515151501</v>
      </c>
      <c r="CB35" s="18">
        <f t="shared" si="8"/>
        <v>256.99999999999994</v>
      </c>
      <c r="CC35" s="18">
        <f t="shared" si="9"/>
        <v>36.54545454545454</v>
      </c>
      <c r="CD35" s="10"/>
      <c r="CE35" s="10">
        <f t="shared" si="69"/>
        <v>12.5</v>
      </c>
      <c r="CF35" s="10">
        <f t="shared" si="70"/>
        <v>12.5</v>
      </c>
      <c r="CG35" s="13">
        <f t="shared" si="71"/>
        <v>0.67866249074831264</v>
      </c>
      <c r="CH35" s="10">
        <f t="shared" si="10"/>
        <v>38.884496433714595</v>
      </c>
      <c r="CI35" s="10">
        <f t="shared" si="83"/>
        <v>2.1703173372478446</v>
      </c>
      <c r="CJ35" s="10">
        <f t="shared" si="11"/>
        <v>19.912307751739878</v>
      </c>
      <c r="CK35" s="10">
        <f t="shared" si="72"/>
        <v>0.67361672188115762</v>
      </c>
      <c r="CL35" s="10">
        <f t="shared" si="73"/>
        <v>-40.239790418447342</v>
      </c>
      <c r="CM35" s="10"/>
      <c r="CN35" s="10"/>
      <c r="CQ35">
        <f t="shared" si="74"/>
        <v>-1.9363046532367028</v>
      </c>
      <c r="CR35">
        <f t="shared" si="75"/>
        <v>-110.94208448200544</v>
      </c>
      <c r="CS35" s="14">
        <f>$CR$6+ABS(SUM($CI$6:CI35))</f>
        <v>-128.89257422578191</v>
      </c>
      <c r="CT35" s="10">
        <f t="shared" si="12"/>
        <v>-58.543600644781691</v>
      </c>
      <c r="CU35" s="13">
        <f t="shared" si="13"/>
        <v>-102.83949643932216</v>
      </c>
      <c r="CV35" s="10"/>
      <c r="CW35" s="10"/>
      <c r="CX35" s="10">
        <f t="shared" si="14"/>
        <v>58.543600644781691</v>
      </c>
      <c r="CY35" s="10">
        <f t="shared" si="15"/>
        <v>88.724508403486283</v>
      </c>
      <c r="CZ35" s="10">
        <f t="shared" si="16"/>
        <v>-98.724508403486283</v>
      </c>
      <c r="DA35" s="10">
        <f t="shared" si="17"/>
        <v>-92.940830221310577</v>
      </c>
      <c r="DB35" s="12">
        <f t="shared" si="76"/>
        <v>4.447377423646337</v>
      </c>
      <c r="DC35" s="12">
        <f t="shared" si="77"/>
        <v>-4.447377423646337</v>
      </c>
      <c r="DD35" s="12">
        <f t="shared" si="78"/>
        <v>2.3664209203704232</v>
      </c>
      <c r="DE35" s="12">
        <f t="shared" si="79"/>
        <v>-2.0529357146933602E-2</v>
      </c>
      <c r="DF35">
        <f t="shared" si="80"/>
        <v>-1.0833143189042804</v>
      </c>
    </row>
    <row r="36" spans="4:110" x14ac:dyDescent="0.25">
      <c r="D36">
        <f t="shared" si="18"/>
        <v>6</v>
      </c>
      <c r="E36">
        <f t="shared" si="19"/>
        <v>-2</v>
      </c>
      <c r="G36">
        <v>31</v>
      </c>
      <c r="H36">
        <f t="shared" si="0"/>
        <v>4858.2222222222226</v>
      </c>
      <c r="I36" s="3">
        <f t="shared" si="20"/>
        <v>25337</v>
      </c>
      <c r="J36">
        <f t="shared" si="21"/>
        <v>57</v>
      </c>
      <c r="K36">
        <f t="shared" si="22"/>
        <v>79</v>
      </c>
      <c r="L36" s="11">
        <f t="shared" si="81"/>
        <v>24793</v>
      </c>
      <c r="M36" s="17">
        <f t="shared" si="23"/>
        <v>544</v>
      </c>
      <c r="N36">
        <f t="shared" si="24"/>
        <v>61.714285714285715</v>
      </c>
      <c r="O36">
        <f t="shared" si="25"/>
        <v>77.285714285714292</v>
      </c>
      <c r="P36" s="11">
        <f t="shared" si="82"/>
        <v>24249</v>
      </c>
      <c r="Q36" s="17">
        <f t="shared" si="26"/>
        <v>544</v>
      </c>
      <c r="R36">
        <f t="shared" si="27"/>
        <v>66.428571428571431</v>
      </c>
      <c r="S36">
        <f t="shared" si="28"/>
        <v>75.571428571428584</v>
      </c>
      <c r="T36" s="11">
        <f t="shared" si="29"/>
        <v>23705</v>
      </c>
      <c r="U36" s="17">
        <f t="shared" si="30"/>
        <v>544</v>
      </c>
      <c r="V36">
        <f t="shared" si="31"/>
        <v>71.142857142857139</v>
      </c>
      <c r="W36">
        <f t="shared" si="32"/>
        <v>73.857142857142875</v>
      </c>
      <c r="Z36">
        <v>31</v>
      </c>
      <c r="AB36" s="3">
        <f t="shared" si="33"/>
        <v>27331</v>
      </c>
      <c r="AC36" s="18">
        <f t="shared" si="34"/>
        <v>131</v>
      </c>
      <c r="AD36" s="18">
        <f t="shared" si="1"/>
        <v>85</v>
      </c>
      <c r="AE36" s="18">
        <f t="shared" si="35"/>
        <v>26369</v>
      </c>
      <c r="AF36" s="18">
        <f t="shared" si="36"/>
        <v>962</v>
      </c>
      <c r="AG36" s="18">
        <f t="shared" si="37"/>
        <v>129</v>
      </c>
      <c r="AH36" s="18">
        <f t="shared" si="38"/>
        <v>82</v>
      </c>
      <c r="AI36" s="18">
        <f t="shared" si="39"/>
        <v>962</v>
      </c>
      <c r="AJ36" s="18">
        <f t="shared" si="40"/>
        <v>127</v>
      </c>
      <c r="AK36" s="18">
        <f t="shared" si="41"/>
        <v>79</v>
      </c>
      <c r="AL36" s="18">
        <f t="shared" si="42"/>
        <v>962</v>
      </c>
      <c r="AM36" s="18">
        <f t="shared" si="43"/>
        <v>125</v>
      </c>
      <c r="AN36" s="18">
        <f t="shared" si="44"/>
        <v>76</v>
      </c>
      <c r="AQ36">
        <f t="shared" si="45"/>
        <v>-1.2439300955134793</v>
      </c>
      <c r="AR36" s="10">
        <f t="shared" si="46"/>
        <v>28.667568233275873</v>
      </c>
      <c r="AS36" s="10">
        <f t="shared" si="47"/>
        <v>-1.8941063449370616</v>
      </c>
      <c r="AT36" s="10"/>
      <c r="AV36">
        <v>31</v>
      </c>
      <c r="AW36">
        <f t="shared" si="2"/>
        <v>2526.6666666666665</v>
      </c>
      <c r="AX36" s="3">
        <f t="shared" si="48"/>
        <v>23007</v>
      </c>
      <c r="AY36">
        <f t="shared" si="49"/>
        <v>287</v>
      </c>
      <c r="AZ36">
        <f t="shared" si="50"/>
        <v>71</v>
      </c>
      <c r="BA36" s="18">
        <f t="shared" si="51"/>
        <v>21995</v>
      </c>
      <c r="BB36" s="20">
        <f t="shared" si="52"/>
        <v>1012</v>
      </c>
      <c r="BC36">
        <f t="shared" si="53"/>
        <v>280.85714285714283</v>
      </c>
      <c r="BD36">
        <f t="shared" si="54"/>
        <v>67.857142857142861</v>
      </c>
      <c r="BE36" s="8">
        <f t="shared" si="55"/>
        <v>-1011.8571428571413</v>
      </c>
      <c r="BF36">
        <f t="shared" si="56"/>
        <v>274.71428571428567</v>
      </c>
      <c r="BG36">
        <f t="shared" si="57"/>
        <v>64.714285714285722</v>
      </c>
      <c r="BH36" s="8">
        <f t="shared" si="58"/>
        <v>-1011.8571428571425</v>
      </c>
      <c r="BI36">
        <f t="shared" si="59"/>
        <v>268.5714285714285</v>
      </c>
      <c r="BJ36">
        <f t="shared" si="60"/>
        <v>61.571428571428577</v>
      </c>
      <c r="BM36">
        <v>31</v>
      </c>
      <c r="BO36" s="3">
        <f t="shared" si="3"/>
        <v>7937</v>
      </c>
      <c r="BP36" s="18">
        <f t="shared" si="61"/>
        <v>257</v>
      </c>
      <c r="BQ36" s="18">
        <f t="shared" si="62"/>
        <v>24</v>
      </c>
      <c r="BR36" s="18">
        <f t="shared" si="63"/>
        <v>8953</v>
      </c>
      <c r="BS36" s="18">
        <f t="shared" si="64"/>
        <v>1016</v>
      </c>
      <c r="BT36" s="18">
        <f t="shared" si="4"/>
        <v>255.33333333333334</v>
      </c>
      <c r="BU36" s="18">
        <f t="shared" si="5"/>
        <v>27.18181818181818</v>
      </c>
      <c r="BV36" s="18">
        <f t="shared" si="65"/>
        <v>9970.0303030303021</v>
      </c>
      <c r="BW36" s="18">
        <f t="shared" si="66"/>
        <v>1017.0303030303021</v>
      </c>
      <c r="BX36" s="18">
        <f t="shared" si="6"/>
        <v>253.66666666666669</v>
      </c>
      <c r="BY36" s="18">
        <f t="shared" si="7"/>
        <v>30.36363636363636</v>
      </c>
      <c r="BZ36" s="18">
        <f t="shared" si="67"/>
        <v>10986.545454545452</v>
      </c>
      <c r="CA36" s="18">
        <f t="shared" si="68"/>
        <v>1016.5151515151501</v>
      </c>
      <c r="CB36" s="18">
        <f t="shared" si="8"/>
        <v>252.00000000000003</v>
      </c>
      <c r="CC36" s="18">
        <f t="shared" si="9"/>
        <v>33.54545454545454</v>
      </c>
      <c r="CD36" s="10"/>
      <c r="CE36" s="10">
        <f t="shared" si="69"/>
        <v>11.5</v>
      </c>
      <c r="CF36" s="10">
        <f t="shared" si="70"/>
        <v>11.5</v>
      </c>
      <c r="CG36" s="13">
        <f t="shared" si="71"/>
        <v>0.63831980800904586</v>
      </c>
      <c r="CH36" s="10">
        <f t="shared" si="10"/>
        <v>36.573030978519334</v>
      </c>
      <c r="CI36" s="10">
        <f t="shared" si="83"/>
        <v>2.3114654551952611</v>
      </c>
      <c r="CJ36" s="10">
        <f t="shared" si="11"/>
        <v>19.300259065618782</v>
      </c>
      <c r="CK36" s="10">
        <f t="shared" si="72"/>
        <v>0.6513786852633785</v>
      </c>
      <c r="CL36" s="10">
        <f t="shared" si="73"/>
        <v>-37.715332126216097</v>
      </c>
      <c r="CM36" s="10"/>
      <c r="CN36" s="10"/>
      <c r="CQ36">
        <f t="shared" si="74"/>
        <v>-1.9070639871213584</v>
      </c>
      <c r="CR36">
        <f t="shared" si="75"/>
        <v>-109.26671772344501</v>
      </c>
      <c r="CS36" s="14">
        <f>$CR$6+ABS(SUM($CI$6:CI36))</f>
        <v>-126.58110877058664</v>
      </c>
      <c r="CT36" s="10">
        <f t="shared" si="12"/>
        <v>-54.046171039841852</v>
      </c>
      <c r="CU36" s="13">
        <f t="shared" si="13"/>
        <v>-97.614161235243444</v>
      </c>
      <c r="CV36" s="10"/>
      <c r="CW36" s="10"/>
      <c r="CX36" s="10">
        <f t="shared" si="14"/>
        <v>54.046171039841852</v>
      </c>
      <c r="CY36" s="10">
        <f t="shared" si="15"/>
        <v>89.679314413032728</v>
      </c>
      <c r="CZ36" s="10">
        <f t="shared" si="16"/>
        <v>-99.679314413032728</v>
      </c>
      <c r="DA36" s="10">
        <f t="shared" si="17"/>
        <v>-95.286331456301809</v>
      </c>
      <c r="DB36" s="12">
        <f t="shared" si="76"/>
        <v>4.497429604939839</v>
      </c>
      <c r="DC36" s="12">
        <f t="shared" si="77"/>
        <v>-4.497429604939839</v>
      </c>
      <c r="DD36" s="12">
        <f t="shared" si="78"/>
        <v>2.3915110999983682</v>
      </c>
      <c r="DE36" s="12">
        <f t="shared" si="79"/>
        <v>-1.9014618486114188E-2</v>
      </c>
      <c r="DF36">
        <f t="shared" si="80"/>
        <v>-1.0707300802161124</v>
      </c>
    </row>
    <row r="37" spans="4:110" x14ac:dyDescent="0.25">
      <c r="D37">
        <f t="shared" si="18"/>
        <v>6</v>
      </c>
      <c r="E37">
        <f t="shared" si="19"/>
        <v>-2</v>
      </c>
      <c r="G37">
        <v>32</v>
      </c>
      <c r="H37">
        <f t="shared" si="0"/>
        <v>5179.7777777777774</v>
      </c>
      <c r="I37" s="3">
        <f t="shared" si="20"/>
        <v>25659</v>
      </c>
      <c r="J37">
        <f t="shared" si="21"/>
        <v>59</v>
      </c>
      <c r="K37">
        <f t="shared" si="22"/>
        <v>80</v>
      </c>
      <c r="L37" s="11">
        <f t="shared" si="81"/>
        <v>25115</v>
      </c>
      <c r="M37" s="17">
        <f t="shared" si="23"/>
        <v>544</v>
      </c>
      <c r="N37">
        <f t="shared" si="24"/>
        <v>63.714285714285715</v>
      </c>
      <c r="O37">
        <f t="shared" si="25"/>
        <v>78.285714285714292</v>
      </c>
      <c r="P37" s="11">
        <f t="shared" si="82"/>
        <v>24571</v>
      </c>
      <c r="Q37" s="17">
        <f t="shared" si="26"/>
        <v>544</v>
      </c>
      <c r="R37">
        <f t="shared" si="27"/>
        <v>68.428571428571431</v>
      </c>
      <c r="S37">
        <f t="shared" si="28"/>
        <v>76.571428571428584</v>
      </c>
      <c r="T37" s="11">
        <f t="shared" si="29"/>
        <v>24027</v>
      </c>
      <c r="U37" s="17">
        <f t="shared" si="30"/>
        <v>544</v>
      </c>
      <c r="V37">
        <f t="shared" si="31"/>
        <v>73.142857142857139</v>
      </c>
      <c r="W37">
        <f t="shared" si="32"/>
        <v>74.857142857142875</v>
      </c>
      <c r="Z37">
        <v>32</v>
      </c>
      <c r="AB37" s="3">
        <f t="shared" si="33"/>
        <v>27333</v>
      </c>
      <c r="AC37" s="18">
        <f t="shared" si="34"/>
        <v>133</v>
      </c>
      <c r="AD37" s="18">
        <f t="shared" si="1"/>
        <v>85</v>
      </c>
      <c r="AE37" s="18">
        <f t="shared" si="35"/>
        <v>26371</v>
      </c>
      <c r="AF37" s="18">
        <f t="shared" si="36"/>
        <v>962</v>
      </c>
      <c r="AG37" s="18">
        <f t="shared" si="37"/>
        <v>131</v>
      </c>
      <c r="AH37" s="18">
        <f t="shared" si="38"/>
        <v>82</v>
      </c>
      <c r="AI37" s="18">
        <f t="shared" si="39"/>
        <v>962</v>
      </c>
      <c r="AJ37" s="18">
        <f t="shared" si="40"/>
        <v>129</v>
      </c>
      <c r="AK37" s="18">
        <f t="shared" si="41"/>
        <v>79</v>
      </c>
      <c r="AL37" s="18">
        <f t="shared" si="42"/>
        <v>962</v>
      </c>
      <c r="AM37" s="18">
        <f t="shared" si="43"/>
        <v>127</v>
      </c>
      <c r="AN37" s="18">
        <f t="shared" si="44"/>
        <v>76</v>
      </c>
      <c r="AQ37">
        <f t="shared" si="45"/>
        <v>-1.2723532460596896</v>
      </c>
      <c r="AR37" s="10">
        <f t="shared" si="46"/>
        <v>26.252898866776675</v>
      </c>
      <c r="AS37" s="10">
        <f t="shared" si="47"/>
        <v>-1.9115908643523378</v>
      </c>
      <c r="AT37" s="10"/>
      <c r="AV37">
        <v>32</v>
      </c>
      <c r="AW37">
        <f t="shared" si="2"/>
        <v>2528.2222222222222</v>
      </c>
      <c r="AX37" s="3">
        <f t="shared" si="48"/>
        <v>22689</v>
      </c>
      <c r="AY37">
        <f t="shared" si="49"/>
        <v>289</v>
      </c>
      <c r="AZ37">
        <f t="shared" si="50"/>
        <v>70</v>
      </c>
      <c r="BA37" s="18">
        <f t="shared" si="51"/>
        <v>21677</v>
      </c>
      <c r="BB37" s="20">
        <f t="shared" si="52"/>
        <v>1012</v>
      </c>
      <c r="BC37">
        <f t="shared" si="53"/>
        <v>282.85714285714283</v>
      </c>
      <c r="BD37">
        <f t="shared" si="54"/>
        <v>66.857142857142861</v>
      </c>
      <c r="BE37" s="8">
        <f t="shared" si="55"/>
        <v>-1011.8571428571431</v>
      </c>
      <c r="BF37">
        <f t="shared" si="56"/>
        <v>276.71428571428567</v>
      </c>
      <c r="BG37">
        <f t="shared" si="57"/>
        <v>63.714285714285715</v>
      </c>
      <c r="BH37" s="8">
        <f t="shared" si="58"/>
        <v>-1011.8571428571437</v>
      </c>
      <c r="BI37">
        <f t="shared" si="59"/>
        <v>270.5714285714285</v>
      </c>
      <c r="BJ37">
        <f t="shared" si="60"/>
        <v>60.571428571428569</v>
      </c>
      <c r="BM37">
        <v>32</v>
      </c>
      <c r="BO37" s="3">
        <f t="shared" si="3"/>
        <v>7291</v>
      </c>
      <c r="BP37" s="18">
        <f t="shared" si="61"/>
        <v>251</v>
      </c>
      <c r="BQ37" s="18">
        <f t="shared" si="62"/>
        <v>22</v>
      </c>
      <c r="BR37" s="18">
        <f t="shared" si="63"/>
        <v>8307</v>
      </c>
      <c r="BS37" s="18">
        <f t="shared" si="64"/>
        <v>1016</v>
      </c>
      <c r="BT37" s="18">
        <f t="shared" si="4"/>
        <v>249.33333333333334</v>
      </c>
      <c r="BU37" s="18">
        <f t="shared" si="5"/>
        <v>25.18181818181818</v>
      </c>
      <c r="BV37" s="18">
        <f t="shared" si="65"/>
        <v>9324.0303030303021</v>
      </c>
      <c r="BW37" s="18">
        <f t="shared" si="66"/>
        <v>1017.0303030303021</v>
      </c>
      <c r="BX37" s="18">
        <f t="shared" si="6"/>
        <v>247.66666666666669</v>
      </c>
      <c r="BY37" s="18">
        <f t="shared" si="7"/>
        <v>28.36363636363636</v>
      </c>
      <c r="BZ37" s="18">
        <f t="shared" si="67"/>
        <v>10340.545454545452</v>
      </c>
      <c r="CA37" s="18">
        <f t="shared" si="68"/>
        <v>1016.5151515151501</v>
      </c>
      <c r="CB37" s="18">
        <f t="shared" si="8"/>
        <v>246.00000000000003</v>
      </c>
      <c r="CC37" s="18">
        <f t="shared" si="9"/>
        <v>31.54545454545454</v>
      </c>
      <c r="CD37" s="10"/>
      <c r="CE37" s="10">
        <f t="shared" si="69"/>
        <v>10.5</v>
      </c>
      <c r="CF37" s="10">
        <f t="shared" si="70"/>
        <v>10.5</v>
      </c>
      <c r="CG37" s="13">
        <f t="shared" si="71"/>
        <v>0.59540987547873259</v>
      </c>
      <c r="CH37" s="10">
        <f t="shared" si="10"/>
        <v>34.114472945341262</v>
      </c>
      <c r="CI37" s="10">
        <f t="shared" si="83"/>
        <v>2.4585580331780719</v>
      </c>
      <c r="CJ37" s="10">
        <f t="shared" si="11"/>
        <v>18.721645226849052</v>
      </c>
      <c r="CK37" s="10">
        <f t="shared" si="72"/>
        <v>0.6271163357996955</v>
      </c>
      <c r="CL37" s="10">
        <f t="shared" si="73"/>
        <v>-35.221948664410306</v>
      </c>
      <c r="CM37" s="10"/>
      <c r="CN37" s="10"/>
      <c r="CQ37">
        <f t="shared" si="74"/>
        <v>-1.8778233210060138</v>
      </c>
      <c r="CR37">
        <f t="shared" si="75"/>
        <v>-107.59135096488457</v>
      </c>
      <c r="CS37" s="14">
        <f>$CR$6+ABS(SUM($CI$6:CI37))</f>
        <v>-124.12255073740857</v>
      </c>
      <c r="CT37" s="10">
        <f t="shared" si="12"/>
        <v>-49.502534356394484</v>
      </c>
      <c r="CU37" s="13">
        <f t="shared" si="13"/>
        <v>-91.882175826399745</v>
      </c>
      <c r="CV37" s="10"/>
      <c r="CW37" s="10"/>
      <c r="CX37" s="10">
        <f t="shared" si="14"/>
        <v>49.502534356394484</v>
      </c>
      <c r="CY37" s="10">
        <f t="shared" si="15"/>
        <v>90.557448587334306</v>
      </c>
      <c r="CZ37" s="10">
        <f t="shared" si="16"/>
        <v>-100.55744858733431</v>
      </c>
      <c r="DA37" s="10">
        <f t="shared" si="17"/>
        <v>-97.644763102718841</v>
      </c>
      <c r="DB37" s="12">
        <f t="shared" si="76"/>
        <v>4.5436366834473674</v>
      </c>
      <c r="DC37" s="12">
        <f t="shared" si="77"/>
        <v>-4.5436366834473674</v>
      </c>
      <c r="DD37" s="12">
        <f t="shared" si="78"/>
        <v>2.4146693664991972</v>
      </c>
      <c r="DE37" s="12">
        <f t="shared" si="79"/>
        <v>-1.7484519415276178E-2</v>
      </c>
      <c r="DF37">
        <f t="shared" si="80"/>
        <v>-1.0593301322806952</v>
      </c>
    </row>
    <row r="38" spans="4:110" x14ac:dyDescent="0.25">
      <c r="D38">
        <f t="shared" si="18"/>
        <v>5</v>
      </c>
      <c r="E38">
        <f t="shared" si="19"/>
        <v>-1</v>
      </c>
      <c r="G38">
        <v>33</v>
      </c>
      <c r="H38">
        <f t="shared" si="0"/>
        <v>5181.333333333333</v>
      </c>
      <c r="I38" s="3">
        <f t="shared" si="20"/>
        <v>25660</v>
      </c>
      <c r="J38">
        <f t="shared" si="21"/>
        <v>60</v>
      </c>
      <c r="K38">
        <f t="shared" si="22"/>
        <v>80</v>
      </c>
      <c r="L38" s="11">
        <f t="shared" si="81"/>
        <v>25207</v>
      </c>
      <c r="M38" s="17">
        <f t="shared" si="23"/>
        <v>453</v>
      </c>
      <c r="N38">
        <f t="shared" si="24"/>
        <v>64.428571428571431</v>
      </c>
      <c r="O38">
        <f t="shared" si="25"/>
        <v>78.571428571428569</v>
      </c>
      <c r="P38" s="11">
        <f t="shared" si="82"/>
        <v>24754</v>
      </c>
      <c r="Q38" s="17">
        <f t="shared" si="26"/>
        <v>453</v>
      </c>
      <c r="R38">
        <f t="shared" si="27"/>
        <v>68.857142857142861</v>
      </c>
      <c r="S38">
        <f t="shared" si="28"/>
        <v>77.142857142857139</v>
      </c>
      <c r="T38" s="11">
        <f t="shared" si="29"/>
        <v>24301</v>
      </c>
      <c r="U38" s="17">
        <f t="shared" si="30"/>
        <v>453</v>
      </c>
      <c r="V38">
        <f t="shared" si="31"/>
        <v>73.285714285714292</v>
      </c>
      <c r="W38">
        <f t="shared" si="32"/>
        <v>75.714285714285708</v>
      </c>
      <c r="Z38">
        <v>33</v>
      </c>
      <c r="AB38" s="3">
        <f t="shared" si="33"/>
        <v>27336</v>
      </c>
      <c r="AC38" s="18">
        <f t="shared" si="34"/>
        <v>136</v>
      </c>
      <c r="AD38" s="18">
        <f t="shared" ref="AD38:AD69" si="84">ROUNDDOWN($J$2/2-($B$5+ABS(AS38)),0)</f>
        <v>85</v>
      </c>
      <c r="AE38" s="18">
        <f t="shared" si="35"/>
        <v>26375</v>
      </c>
      <c r="AF38" s="18">
        <f t="shared" si="36"/>
        <v>961</v>
      </c>
      <c r="AG38" s="18">
        <f t="shared" si="37"/>
        <v>135</v>
      </c>
      <c r="AH38" s="18">
        <f t="shared" si="38"/>
        <v>82</v>
      </c>
      <c r="AI38" s="18">
        <f t="shared" si="39"/>
        <v>961</v>
      </c>
      <c r="AJ38" s="18">
        <f t="shared" si="40"/>
        <v>134</v>
      </c>
      <c r="AK38" s="18">
        <f t="shared" si="41"/>
        <v>79</v>
      </c>
      <c r="AL38" s="18">
        <f t="shared" si="42"/>
        <v>961</v>
      </c>
      <c r="AM38" s="18">
        <f t="shared" si="43"/>
        <v>133</v>
      </c>
      <c r="AN38" s="18">
        <f t="shared" si="44"/>
        <v>76</v>
      </c>
      <c r="AQ38">
        <f t="shared" si="45"/>
        <v>-1.3007763966058998</v>
      </c>
      <c r="AR38" s="10">
        <f t="shared" ref="AR38:AR69" si="85">$B$16*COS(AQ38)</f>
        <v>23.817021854640139</v>
      </c>
      <c r="AS38" s="10">
        <f t="shared" ref="AS38:AS69" si="86">$B$15*SIN(AQ38)</f>
        <v>-1.9275311603330707</v>
      </c>
      <c r="AT38" s="10"/>
      <c r="AV38">
        <v>33</v>
      </c>
      <c r="AW38">
        <f t="shared" si="2"/>
        <v>2209.7777777777778</v>
      </c>
      <c r="AX38" s="3">
        <f t="shared" si="48"/>
        <v>22690</v>
      </c>
      <c r="AY38">
        <f t="shared" si="49"/>
        <v>290</v>
      </c>
      <c r="AZ38">
        <f t="shared" si="50"/>
        <v>70</v>
      </c>
      <c r="BA38" s="18">
        <f t="shared" si="51"/>
        <v>21586</v>
      </c>
      <c r="BB38" s="20">
        <f t="shared" si="52"/>
        <v>1104</v>
      </c>
      <c r="BC38">
        <f t="shared" si="53"/>
        <v>283.57142857142856</v>
      </c>
      <c r="BD38">
        <f t="shared" si="54"/>
        <v>66.571428571428569</v>
      </c>
      <c r="BE38" s="8">
        <f t="shared" si="55"/>
        <v>-1103.5714285714294</v>
      </c>
      <c r="BF38">
        <f t="shared" si="56"/>
        <v>277.14285714285711</v>
      </c>
      <c r="BG38">
        <f t="shared" si="57"/>
        <v>63.142857142857139</v>
      </c>
      <c r="BH38" s="8">
        <f t="shared" si="58"/>
        <v>-1103.5714285714287</v>
      </c>
      <c r="BI38">
        <f t="shared" si="59"/>
        <v>270.71428571428567</v>
      </c>
      <c r="BJ38">
        <f t="shared" si="60"/>
        <v>59.714285714285708</v>
      </c>
      <c r="BM38">
        <v>33</v>
      </c>
      <c r="BO38" s="3">
        <f t="shared" si="3"/>
        <v>6645</v>
      </c>
      <c r="BP38" s="18">
        <f t="shared" si="61"/>
        <v>245</v>
      </c>
      <c r="BQ38" s="18">
        <f t="shared" si="62"/>
        <v>20</v>
      </c>
      <c r="BR38" s="18">
        <f t="shared" si="63"/>
        <v>7807</v>
      </c>
      <c r="BS38" s="18">
        <f t="shared" si="64"/>
        <v>1162</v>
      </c>
      <c r="BT38" s="18">
        <f t="shared" ref="BT38:BT69" si="87">BP38+$E38/$BP$3</f>
        <v>244.16666666666666</v>
      </c>
      <c r="BU38" s="18">
        <f t="shared" ref="BU38:BU69" si="88">BQ38+(9-ABS($E38))/$BQ$3</f>
        <v>23.636363636363637</v>
      </c>
      <c r="BV38" s="18">
        <f t="shared" si="65"/>
        <v>8970.6060606060619</v>
      </c>
      <c r="BW38" s="18">
        <f t="shared" si="66"/>
        <v>1163.6060606060619</v>
      </c>
      <c r="BX38" s="18">
        <f t="shared" ref="BX38:BX69" si="89">BT38+$E38/$BP$3</f>
        <v>243.33333333333331</v>
      </c>
      <c r="BY38" s="18">
        <f t="shared" ref="BY38:BY69" si="90">BU38+(9-ABS($E38))/$BQ$3</f>
        <v>27.272727272727273</v>
      </c>
      <c r="BZ38" s="18">
        <f t="shared" si="67"/>
        <v>10133.409090909092</v>
      </c>
      <c r="CA38" s="18">
        <f t="shared" si="68"/>
        <v>1162.80303030303</v>
      </c>
      <c r="CB38" s="18">
        <f t="shared" ref="CB38:CB69" si="91">BX38+$E38/$BP$3</f>
        <v>242.49999999999997</v>
      </c>
      <c r="CC38" s="18">
        <f t="shared" ref="CC38:CC69" si="92">BY38+(9-ABS($E38))/$BQ$3</f>
        <v>30.90909090909091</v>
      </c>
      <c r="CD38" s="10"/>
      <c r="CE38" s="10">
        <f t="shared" si="69"/>
        <v>9.5</v>
      </c>
      <c r="CF38" s="10">
        <f t="shared" si="70"/>
        <v>9.5</v>
      </c>
      <c r="CG38" s="13">
        <f t="shared" ref="CG38:CG69" si="93">ATAN2($B$27,CF38)</f>
        <v>0.54985318267658501</v>
      </c>
      <c r="CH38" s="10">
        <f t="shared" ref="CH38:CH69" si="94">DEGREES(ATAN2($B$27,CF38))</f>
        <v>31.504266719204193</v>
      </c>
      <c r="CI38" s="10">
        <f t="shared" si="83"/>
        <v>2.6102062261370698</v>
      </c>
      <c r="CJ38" s="10">
        <f t="shared" ref="CJ38:CJ69" si="95">$B$27*_xlfn.SEC(RADIANS(CH38))</f>
        <v>18.179658962697843</v>
      </c>
      <c r="CK38" s="10">
        <f t="shared" si="72"/>
        <v>0.60042388353661891</v>
      </c>
      <c r="CL38" s="10">
        <f t="shared" si="73"/>
        <v>-32.746504307263024</v>
      </c>
      <c r="CM38" s="10"/>
      <c r="CN38" s="10"/>
      <c r="CQ38">
        <f t="shared" si="74"/>
        <v>-1.8485826548906692</v>
      </c>
      <c r="CR38">
        <f t="shared" si="75"/>
        <v>-105.91598420632414</v>
      </c>
      <c r="CS38" s="14">
        <f>$CR$6+ABS(SUM($CI$6:CI38))</f>
        <v>-121.51234451127151</v>
      </c>
      <c r="CT38" s="10">
        <f t="shared" ref="CT38:CT69" si="96">$B$9*COS(CQ38)</f>
        <v>-44.916575202227762</v>
      </c>
      <c r="CU38" s="13">
        <f t="shared" ref="CU38:CU69" si="97">$B$9*COS(RADIANS(CS38))</f>
        <v>-85.611748815853304</v>
      </c>
      <c r="CV38" s="10"/>
      <c r="CW38" s="10"/>
      <c r="CX38" s="10">
        <f t="shared" ref="CX38:CX69" si="98">ABS($B$9*COS(CQ38))</f>
        <v>44.916575202227762</v>
      </c>
      <c r="CY38" s="10">
        <f t="shared" ref="CY38:CY69" si="99">ABS($B$8*SIN(CQ38))</f>
        <v>91.358160160629993</v>
      </c>
      <c r="CZ38" s="10">
        <f t="shared" ref="CZ38:CZ69" si="100">($B$8*SIN(CQ38))-10</f>
        <v>-101.35816016062999</v>
      </c>
      <c r="DA38" s="10">
        <f t="shared" ref="DA38:DA69" si="101">($B$8*SIN(RADIANS(CS38)))-19</f>
        <v>-99.990119246252092</v>
      </c>
      <c r="DB38" s="12">
        <f t="shared" si="76"/>
        <v>4.5859591541667228</v>
      </c>
      <c r="DC38" s="12">
        <f t="shared" si="77"/>
        <v>-4.5859591541667228</v>
      </c>
      <c r="DD38" s="12">
        <f t="shared" si="78"/>
        <v>2.4358770121365367</v>
      </c>
      <c r="DE38" s="12">
        <f t="shared" si="79"/>
        <v>-1.5940295980732877E-2</v>
      </c>
      <c r="DF38">
        <f t="shared" si="80"/>
        <v>-1.0490578244193935</v>
      </c>
    </row>
    <row r="39" spans="4:110" x14ac:dyDescent="0.25">
      <c r="D39">
        <f t="shared" si="18"/>
        <v>5</v>
      </c>
      <c r="E39">
        <f t="shared" si="19"/>
        <v>-1</v>
      </c>
      <c r="G39">
        <v>34</v>
      </c>
      <c r="H39">
        <f t="shared" si="0"/>
        <v>5502.8888888888887</v>
      </c>
      <c r="I39" s="3">
        <f t="shared" si="20"/>
        <v>25982</v>
      </c>
      <c r="J39">
        <f t="shared" si="21"/>
        <v>62</v>
      </c>
      <c r="K39">
        <f t="shared" si="22"/>
        <v>81</v>
      </c>
      <c r="L39" s="11">
        <f t="shared" si="81"/>
        <v>25529</v>
      </c>
      <c r="M39" s="17">
        <f t="shared" si="23"/>
        <v>453</v>
      </c>
      <c r="N39">
        <f t="shared" si="24"/>
        <v>66.428571428571431</v>
      </c>
      <c r="O39">
        <f t="shared" si="25"/>
        <v>79.571428571428569</v>
      </c>
      <c r="P39" s="11">
        <f t="shared" si="82"/>
        <v>25076</v>
      </c>
      <c r="Q39" s="17">
        <f t="shared" si="26"/>
        <v>453</v>
      </c>
      <c r="R39">
        <f t="shared" si="27"/>
        <v>70.857142857142861</v>
      </c>
      <c r="S39">
        <f t="shared" si="28"/>
        <v>78.142857142857139</v>
      </c>
      <c r="T39" s="11">
        <f t="shared" si="29"/>
        <v>24623</v>
      </c>
      <c r="U39" s="17">
        <f t="shared" si="30"/>
        <v>453</v>
      </c>
      <c r="V39">
        <f t="shared" si="31"/>
        <v>75.285714285714292</v>
      </c>
      <c r="W39">
        <f t="shared" si="32"/>
        <v>76.714285714285708</v>
      </c>
      <c r="Z39">
        <v>34</v>
      </c>
      <c r="AB39" s="3">
        <f t="shared" si="33"/>
        <v>27338</v>
      </c>
      <c r="AC39" s="18">
        <f t="shared" si="34"/>
        <v>138</v>
      </c>
      <c r="AD39" s="18">
        <f t="shared" si="84"/>
        <v>85</v>
      </c>
      <c r="AE39" s="18">
        <f t="shared" si="35"/>
        <v>26377</v>
      </c>
      <c r="AF39" s="18">
        <f t="shared" si="36"/>
        <v>961</v>
      </c>
      <c r="AG39" s="18">
        <f t="shared" si="37"/>
        <v>137</v>
      </c>
      <c r="AH39" s="18">
        <f t="shared" si="38"/>
        <v>82</v>
      </c>
      <c r="AI39" s="18">
        <f t="shared" si="39"/>
        <v>961</v>
      </c>
      <c r="AJ39" s="18">
        <f t="shared" si="40"/>
        <v>136</v>
      </c>
      <c r="AK39" s="18">
        <f t="shared" si="41"/>
        <v>79</v>
      </c>
      <c r="AL39" s="18">
        <f t="shared" si="42"/>
        <v>961</v>
      </c>
      <c r="AM39" s="18">
        <f t="shared" si="43"/>
        <v>135</v>
      </c>
      <c r="AN39" s="18">
        <f t="shared" si="44"/>
        <v>76</v>
      </c>
      <c r="AQ39">
        <f t="shared" ref="AQ39:AQ70" si="102">AQ$6-(AQ$6-AQ$89)/($AA$4-1)*Z38</f>
        <v>-1.3291995471521099</v>
      </c>
      <c r="AR39" s="10">
        <f t="shared" si="85"/>
        <v>21.361904949713367</v>
      </c>
      <c r="AS39" s="10">
        <f t="shared" si="86"/>
        <v>-1.941914355971829</v>
      </c>
      <c r="AT39" s="10"/>
      <c r="AV39">
        <v>34</v>
      </c>
      <c r="AW39">
        <f t="shared" si="2"/>
        <v>2211.3333333333335</v>
      </c>
      <c r="AX39" s="3">
        <f t="shared" si="48"/>
        <v>22372</v>
      </c>
      <c r="AY39">
        <f t="shared" si="49"/>
        <v>292</v>
      </c>
      <c r="AZ39">
        <f t="shared" si="50"/>
        <v>69</v>
      </c>
      <c r="BA39" s="18">
        <f t="shared" si="51"/>
        <v>21268</v>
      </c>
      <c r="BB39" s="20">
        <f t="shared" si="52"/>
        <v>1104</v>
      </c>
      <c r="BC39">
        <f t="shared" si="53"/>
        <v>285.57142857142856</v>
      </c>
      <c r="BD39">
        <f t="shared" si="54"/>
        <v>65.571428571428569</v>
      </c>
      <c r="BE39" s="8">
        <f t="shared" si="55"/>
        <v>-1103.5714285714294</v>
      </c>
      <c r="BF39">
        <f t="shared" si="56"/>
        <v>279.14285714285711</v>
      </c>
      <c r="BG39">
        <f t="shared" si="57"/>
        <v>62.142857142857139</v>
      </c>
      <c r="BH39" s="8">
        <f t="shared" si="58"/>
        <v>-1103.5714285714287</v>
      </c>
      <c r="BI39">
        <f t="shared" si="59"/>
        <v>272.71428571428567</v>
      </c>
      <c r="BJ39">
        <f t="shared" si="60"/>
        <v>58.714285714285708</v>
      </c>
      <c r="BM39">
        <v>34</v>
      </c>
      <c r="BO39" s="3">
        <f t="shared" si="3"/>
        <v>5678</v>
      </c>
      <c r="BP39" s="18">
        <f t="shared" si="61"/>
        <v>238</v>
      </c>
      <c r="BQ39" s="18">
        <f t="shared" si="62"/>
        <v>17</v>
      </c>
      <c r="BR39" s="18">
        <f t="shared" si="63"/>
        <v>6840</v>
      </c>
      <c r="BS39" s="18">
        <f t="shared" si="64"/>
        <v>1162</v>
      </c>
      <c r="BT39" s="18">
        <f t="shared" si="87"/>
        <v>237.16666666666666</v>
      </c>
      <c r="BU39" s="18">
        <f t="shared" si="88"/>
        <v>20.636363636363637</v>
      </c>
      <c r="BV39" s="18">
        <f t="shared" si="65"/>
        <v>8003.606060606061</v>
      </c>
      <c r="BW39" s="18">
        <f t="shared" si="66"/>
        <v>1163.606060606061</v>
      </c>
      <c r="BX39" s="18">
        <f t="shared" si="89"/>
        <v>236.33333333333331</v>
      </c>
      <c r="BY39" s="18">
        <f t="shared" si="90"/>
        <v>24.272727272727273</v>
      </c>
      <c r="BZ39" s="18">
        <f t="shared" si="67"/>
        <v>9166.4090909090919</v>
      </c>
      <c r="CA39" s="18">
        <f t="shared" si="68"/>
        <v>1162.8030303030309</v>
      </c>
      <c r="CB39" s="18">
        <f t="shared" si="91"/>
        <v>235.49999999999997</v>
      </c>
      <c r="CC39" s="18">
        <f t="shared" si="92"/>
        <v>27.90909090909091</v>
      </c>
      <c r="CD39" s="10"/>
      <c r="CE39" s="10">
        <f t="shared" si="69"/>
        <v>8.5</v>
      </c>
      <c r="CF39" s="10">
        <f t="shared" si="70"/>
        <v>8.5</v>
      </c>
      <c r="CG39" s="13">
        <f t="shared" si="93"/>
        <v>0.50160405418912046</v>
      </c>
      <c r="CH39" s="10">
        <f t="shared" si="94"/>
        <v>28.739795291688043</v>
      </c>
      <c r="CI39" s="10">
        <f t="shared" si="83"/>
        <v>2.764471427516149</v>
      </c>
      <c r="CJ39" s="10">
        <f t="shared" si="95"/>
        <v>17.677669529663689</v>
      </c>
      <c r="CK39" s="10">
        <f t="shared" si="72"/>
        <v>0.5707597912039214</v>
      </c>
      <c r="CL39" s="10">
        <f t="shared" si="73"/>
        <v>-30.26910890916831</v>
      </c>
      <c r="CM39" s="10"/>
      <c r="CN39" s="10"/>
      <c r="CQ39">
        <f t="shared" ref="CQ39:CQ70" si="103">CQ$6-(CQ$6-CQ$89)/($AA$4-1)*BM38</f>
        <v>-1.8193419887753248</v>
      </c>
      <c r="CR39">
        <f t="shared" si="75"/>
        <v>-104.24061744776371</v>
      </c>
      <c r="CS39" s="14">
        <f>$CR$6+ABS(SUM($CI$6:CI39))</f>
        <v>-118.74787308375537</v>
      </c>
      <c r="CT39" s="10">
        <f t="shared" si="96"/>
        <v>-40.292214368964743</v>
      </c>
      <c r="CU39" s="13">
        <f t="shared" si="97"/>
        <v>-78.777312389230943</v>
      </c>
      <c r="CV39" s="10"/>
      <c r="CW39" s="10"/>
      <c r="CX39" s="10">
        <f t="shared" si="98"/>
        <v>40.292214368964743</v>
      </c>
      <c r="CY39" s="10">
        <f t="shared" si="99"/>
        <v>92.080764560047768</v>
      </c>
      <c r="CZ39" s="10">
        <f t="shared" si="100"/>
        <v>-102.08076456004777</v>
      </c>
      <c r="DA39" s="10">
        <f t="shared" si="101"/>
        <v>-102.29073797090653</v>
      </c>
      <c r="DB39" s="12">
        <f t="shared" ref="DB39:DB70" si="104">CT39-CT38</f>
        <v>4.6243608332630188</v>
      </c>
      <c r="DC39" s="12">
        <f t="shared" ref="DC39:DC70" si="105">CX39-CX38</f>
        <v>-4.6243608332630188</v>
      </c>
      <c r="DD39" s="12">
        <f t="shared" ref="DD39:DD70" si="106">AR38-AR39</f>
        <v>2.455116904926772</v>
      </c>
      <c r="DE39" s="12">
        <f t="shared" ref="DE39:DE70" si="107">AS39-AS38</f>
        <v>-1.4383195638758339E-2</v>
      </c>
      <c r="DF39">
        <f t="shared" ref="DF39:DF70" si="108">_xlfn.CSC(CQ38)</f>
        <v>-1.0398633229146337</v>
      </c>
    </row>
    <row r="40" spans="4:110" x14ac:dyDescent="0.25">
      <c r="D40">
        <f t="shared" si="18"/>
        <v>5</v>
      </c>
      <c r="E40">
        <f t="shared" si="19"/>
        <v>-1</v>
      </c>
      <c r="G40">
        <v>35</v>
      </c>
      <c r="H40">
        <f t="shared" si="0"/>
        <v>5504.4444444444443</v>
      </c>
      <c r="I40" s="3">
        <f t="shared" si="20"/>
        <v>25984</v>
      </c>
      <c r="J40">
        <f t="shared" si="21"/>
        <v>64</v>
      </c>
      <c r="K40">
        <f t="shared" si="22"/>
        <v>81</v>
      </c>
      <c r="L40" s="11">
        <f t="shared" si="81"/>
        <v>25531</v>
      </c>
      <c r="M40" s="17">
        <f t="shared" si="23"/>
        <v>453</v>
      </c>
      <c r="N40">
        <f t="shared" si="24"/>
        <v>68.428571428571431</v>
      </c>
      <c r="O40">
        <f t="shared" si="25"/>
        <v>79.571428571428569</v>
      </c>
      <c r="P40" s="11">
        <f t="shared" si="82"/>
        <v>25078</v>
      </c>
      <c r="Q40" s="17">
        <f t="shared" si="26"/>
        <v>453</v>
      </c>
      <c r="R40">
        <f t="shared" si="27"/>
        <v>72.857142857142861</v>
      </c>
      <c r="S40">
        <f t="shared" si="28"/>
        <v>78.142857142857139</v>
      </c>
      <c r="T40" s="11">
        <f t="shared" si="29"/>
        <v>24625</v>
      </c>
      <c r="U40" s="17">
        <f t="shared" si="30"/>
        <v>453</v>
      </c>
      <c r="V40">
        <f t="shared" si="31"/>
        <v>77.285714285714292</v>
      </c>
      <c r="W40">
        <f t="shared" si="32"/>
        <v>76.714285714285708</v>
      </c>
      <c r="Z40">
        <v>35</v>
      </c>
      <c r="AB40" s="3">
        <f t="shared" si="33"/>
        <v>27341</v>
      </c>
      <c r="AC40" s="18">
        <f t="shared" si="34"/>
        <v>141</v>
      </c>
      <c r="AD40" s="18">
        <f t="shared" si="84"/>
        <v>85</v>
      </c>
      <c r="AE40" s="18">
        <f t="shared" si="35"/>
        <v>26380</v>
      </c>
      <c r="AF40" s="18">
        <f t="shared" si="36"/>
        <v>961</v>
      </c>
      <c r="AG40" s="18">
        <f t="shared" si="37"/>
        <v>140</v>
      </c>
      <c r="AH40" s="18">
        <f t="shared" si="38"/>
        <v>82</v>
      </c>
      <c r="AI40" s="18">
        <f t="shared" si="39"/>
        <v>961</v>
      </c>
      <c r="AJ40" s="18">
        <f t="shared" si="40"/>
        <v>139</v>
      </c>
      <c r="AK40" s="18">
        <f t="shared" si="41"/>
        <v>79</v>
      </c>
      <c r="AL40" s="18">
        <f t="shared" si="42"/>
        <v>961</v>
      </c>
      <c r="AM40" s="18">
        <f t="shared" si="43"/>
        <v>138</v>
      </c>
      <c r="AN40" s="18">
        <f t="shared" si="44"/>
        <v>76</v>
      </c>
      <c r="AQ40">
        <f t="shared" si="102"/>
        <v>-1.3576226976983201</v>
      </c>
      <c r="AR40" s="10">
        <f t="shared" si="85"/>
        <v>18.889531447234777</v>
      </c>
      <c r="AS40" s="10">
        <f t="shared" si="86"/>
        <v>-1.9547288322196925</v>
      </c>
      <c r="AT40" s="10"/>
      <c r="AV40">
        <v>35</v>
      </c>
      <c r="AW40">
        <f t="shared" si="2"/>
        <v>1892.8888888888889</v>
      </c>
      <c r="AX40" s="3">
        <f t="shared" si="48"/>
        <v>22374</v>
      </c>
      <c r="AY40">
        <f t="shared" si="49"/>
        <v>294</v>
      </c>
      <c r="AZ40">
        <f t="shared" si="50"/>
        <v>69</v>
      </c>
      <c r="BA40" s="18">
        <f t="shared" si="51"/>
        <v>21270</v>
      </c>
      <c r="BB40" s="20">
        <f t="shared" si="52"/>
        <v>1104</v>
      </c>
      <c r="BC40">
        <f t="shared" si="53"/>
        <v>287.57142857142856</v>
      </c>
      <c r="BD40">
        <f t="shared" si="54"/>
        <v>65.571428571428569</v>
      </c>
      <c r="BE40" s="8">
        <f t="shared" si="55"/>
        <v>-1103.5714285714294</v>
      </c>
      <c r="BF40">
        <f t="shared" si="56"/>
        <v>281.14285714285711</v>
      </c>
      <c r="BG40">
        <f t="shared" si="57"/>
        <v>62.142857142857139</v>
      </c>
      <c r="BH40" s="8">
        <f t="shared" si="58"/>
        <v>-1103.5714285714287</v>
      </c>
      <c r="BI40">
        <f t="shared" si="59"/>
        <v>274.71428571428567</v>
      </c>
      <c r="BJ40">
        <f t="shared" si="60"/>
        <v>58.714285714285708</v>
      </c>
      <c r="BM40">
        <v>35</v>
      </c>
      <c r="BO40" s="3">
        <f t="shared" si="3"/>
        <v>5031</v>
      </c>
      <c r="BP40" s="18">
        <f t="shared" si="61"/>
        <v>231</v>
      </c>
      <c r="BQ40" s="18">
        <f t="shared" si="62"/>
        <v>15</v>
      </c>
      <c r="BR40" s="18">
        <f t="shared" si="63"/>
        <v>6193</v>
      </c>
      <c r="BS40" s="18">
        <f t="shared" si="64"/>
        <v>1162</v>
      </c>
      <c r="BT40" s="18">
        <f t="shared" si="87"/>
        <v>230.16666666666666</v>
      </c>
      <c r="BU40" s="18">
        <f t="shared" si="88"/>
        <v>18.636363636363637</v>
      </c>
      <c r="BV40" s="18">
        <f t="shared" si="65"/>
        <v>7356.606060606061</v>
      </c>
      <c r="BW40" s="18">
        <f t="shared" si="66"/>
        <v>1163.606060606061</v>
      </c>
      <c r="BX40" s="18">
        <f t="shared" si="89"/>
        <v>229.33333333333331</v>
      </c>
      <c r="BY40" s="18">
        <f t="shared" si="90"/>
        <v>22.272727272727273</v>
      </c>
      <c r="BZ40" s="18">
        <f t="shared" si="67"/>
        <v>8519.4090909090919</v>
      </c>
      <c r="CA40" s="18">
        <f t="shared" si="68"/>
        <v>1162.8030303030309</v>
      </c>
      <c r="CB40" s="18">
        <f t="shared" si="91"/>
        <v>228.49999999999997</v>
      </c>
      <c r="CC40" s="18">
        <f t="shared" si="92"/>
        <v>25.90909090909091</v>
      </c>
      <c r="CD40" s="10"/>
      <c r="CE40" s="10">
        <f t="shared" si="69"/>
        <v>7.5</v>
      </c>
      <c r="CF40" s="10">
        <f t="shared" si="70"/>
        <v>7.5</v>
      </c>
      <c r="CG40" s="13">
        <f t="shared" si="93"/>
        <v>0.45066132608063364</v>
      </c>
      <c r="CH40" s="10">
        <f t="shared" si="94"/>
        <v>25.82099197418928</v>
      </c>
      <c r="CI40" s="10">
        <f t="shared" si="83"/>
        <v>2.9188033174987638</v>
      </c>
      <c r="CJ40" s="10">
        <f t="shared" si="95"/>
        <v>17.219175357722566</v>
      </c>
      <c r="CK40" s="10">
        <f t="shared" si="72"/>
        <v>0.53737853853173989</v>
      </c>
      <c r="CL40" s="10">
        <f t="shared" si="73"/>
        <v>-27.759645865364106</v>
      </c>
      <c r="CM40" s="10"/>
      <c r="CN40" s="10"/>
      <c r="CQ40">
        <f t="shared" si="103"/>
        <v>-1.7901013226599805</v>
      </c>
      <c r="CR40">
        <f t="shared" si="75"/>
        <v>-102.56525068920328</v>
      </c>
      <c r="CS40" s="14">
        <f>$CR$6+ABS(SUM($CI$6:CI40))</f>
        <v>-115.82906976625659</v>
      </c>
      <c r="CT40" s="10">
        <f t="shared" si="96"/>
        <v>-35.633405479960359</v>
      </c>
      <c r="CU40" s="13">
        <f t="shared" si="97"/>
        <v>-71.362662119608672</v>
      </c>
      <c r="CV40" s="10"/>
      <c r="CW40" s="10"/>
      <c r="CX40" s="10">
        <f t="shared" si="98"/>
        <v>35.633405479960359</v>
      </c>
      <c r="CY40" s="10">
        <f t="shared" si="99"/>
        <v>92.724643990884147</v>
      </c>
      <c r="CZ40" s="10">
        <f t="shared" si="100"/>
        <v>-102.72464399088415</v>
      </c>
      <c r="DA40" s="10">
        <f t="shared" si="101"/>
        <v>-104.50929435523453</v>
      </c>
      <c r="DB40" s="12">
        <f t="shared" si="104"/>
        <v>4.6588088890043835</v>
      </c>
      <c r="DC40" s="12">
        <f t="shared" si="105"/>
        <v>-4.6588088890043835</v>
      </c>
      <c r="DD40" s="12">
        <f t="shared" si="106"/>
        <v>2.4723735024785896</v>
      </c>
      <c r="DE40" s="12">
        <f t="shared" si="107"/>
        <v>-1.2814476247863471E-2</v>
      </c>
      <c r="DF40">
        <f t="shared" si="108"/>
        <v>-1.0317029887175679</v>
      </c>
    </row>
    <row r="41" spans="4:110" x14ac:dyDescent="0.25">
      <c r="D41">
        <f t="shared" si="18"/>
        <v>4</v>
      </c>
      <c r="E41">
        <f t="shared" si="19"/>
        <v>-1</v>
      </c>
      <c r="G41">
        <v>36</v>
      </c>
      <c r="H41">
        <f t="shared" si="0"/>
        <v>5826</v>
      </c>
      <c r="I41" s="3">
        <f t="shared" si="20"/>
        <v>26305</v>
      </c>
      <c r="J41">
        <f t="shared" si="21"/>
        <v>65</v>
      </c>
      <c r="K41">
        <f t="shared" si="22"/>
        <v>82</v>
      </c>
      <c r="L41" s="11">
        <f t="shared" si="81"/>
        <v>25943</v>
      </c>
      <c r="M41" s="17">
        <f t="shared" si="23"/>
        <v>362</v>
      </c>
      <c r="N41">
        <f t="shared" si="24"/>
        <v>69.142857142857139</v>
      </c>
      <c r="O41">
        <f t="shared" si="25"/>
        <v>80.857142857142861</v>
      </c>
      <c r="P41" s="11">
        <f t="shared" si="82"/>
        <v>25581</v>
      </c>
      <c r="Q41" s="17">
        <f t="shared" si="26"/>
        <v>362</v>
      </c>
      <c r="R41">
        <f t="shared" si="27"/>
        <v>73.285714285714278</v>
      </c>
      <c r="S41">
        <f t="shared" si="28"/>
        <v>79.714285714285722</v>
      </c>
      <c r="T41" s="11">
        <f t="shared" si="29"/>
        <v>25220</v>
      </c>
      <c r="U41" s="17">
        <f t="shared" si="30"/>
        <v>361</v>
      </c>
      <c r="V41">
        <f t="shared" si="31"/>
        <v>77.428571428571416</v>
      </c>
      <c r="W41">
        <f t="shared" si="32"/>
        <v>78.571428571428584</v>
      </c>
      <c r="Z41">
        <v>36</v>
      </c>
      <c r="AB41" s="3">
        <f t="shared" si="33"/>
        <v>27343</v>
      </c>
      <c r="AC41" s="18">
        <f t="shared" si="34"/>
        <v>143</v>
      </c>
      <c r="AD41" s="18">
        <f t="shared" si="84"/>
        <v>85</v>
      </c>
      <c r="AE41" s="18">
        <f t="shared" si="35"/>
        <v>26382</v>
      </c>
      <c r="AF41" s="18">
        <f t="shared" si="36"/>
        <v>961</v>
      </c>
      <c r="AG41" s="18">
        <f t="shared" si="37"/>
        <v>142</v>
      </c>
      <c r="AH41" s="18">
        <f t="shared" si="38"/>
        <v>82</v>
      </c>
      <c r="AI41" s="18">
        <f t="shared" si="39"/>
        <v>961</v>
      </c>
      <c r="AJ41" s="18">
        <f t="shared" si="40"/>
        <v>141</v>
      </c>
      <c r="AK41" s="18">
        <f t="shared" si="41"/>
        <v>79</v>
      </c>
      <c r="AL41" s="18">
        <f t="shared" si="42"/>
        <v>961</v>
      </c>
      <c r="AM41" s="18">
        <f t="shared" si="43"/>
        <v>140</v>
      </c>
      <c r="AN41" s="18">
        <f t="shared" si="44"/>
        <v>76</v>
      </c>
      <c r="AQ41">
        <f t="shared" si="102"/>
        <v>-1.3860458482445304</v>
      </c>
      <c r="AR41" s="10">
        <f t="shared" si="85"/>
        <v>16.401898582686446</v>
      </c>
      <c r="AS41" s="10">
        <f t="shared" si="86"/>
        <v>-1.9659642372723642</v>
      </c>
      <c r="AT41" s="10"/>
      <c r="AV41">
        <v>36</v>
      </c>
      <c r="AW41">
        <f t="shared" si="2"/>
        <v>1894.4444444444443</v>
      </c>
      <c r="AX41" s="3">
        <f t="shared" si="48"/>
        <v>22055</v>
      </c>
      <c r="AY41">
        <f t="shared" si="49"/>
        <v>295</v>
      </c>
      <c r="AZ41">
        <f t="shared" si="50"/>
        <v>68</v>
      </c>
      <c r="BA41" s="18">
        <f t="shared" si="51"/>
        <v>20859</v>
      </c>
      <c r="BB41" s="20">
        <f t="shared" si="52"/>
        <v>1196</v>
      </c>
      <c r="BC41">
        <f t="shared" si="53"/>
        <v>288.28571428571428</v>
      </c>
      <c r="BD41">
        <f t="shared" si="54"/>
        <v>64.285714285714292</v>
      </c>
      <c r="BE41" s="8">
        <f t="shared" si="55"/>
        <v>-1195.2857142857138</v>
      </c>
      <c r="BF41">
        <f t="shared" si="56"/>
        <v>281.57142857142856</v>
      </c>
      <c r="BG41">
        <f t="shared" si="57"/>
        <v>60.571428571428577</v>
      </c>
      <c r="BH41" s="8">
        <f t="shared" si="58"/>
        <v>-1195.2857142857138</v>
      </c>
      <c r="BI41">
        <f t="shared" si="59"/>
        <v>274.85714285714283</v>
      </c>
      <c r="BJ41">
        <f t="shared" si="60"/>
        <v>56.857142857142861</v>
      </c>
      <c r="BM41">
        <v>36</v>
      </c>
      <c r="BO41" s="3">
        <f t="shared" si="3"/>
        <v>4383</v>
      </c>
      <c r="BP41" s="18">
        <f t="shared" si="61"/>
        <v>223</v>
      </c>
      <c r="BQ41" s="18">
        <f t="shared" si="62"/>
        <v>13</v>
      </c>
      <c r="BR41" s="18">
        <f t="shared" si="63"/>
        <v>5545</v>
      </c>
      <c r="BS41" s="18">
        <f t="shared" si="64"/>
        <v>1162</v>
      </c>
      <c r="BT41" s="18">
        <f t="shared" si="87"/>
        <v>222.16666666666666</v>
      </c>
      <c r="BU41" s="18">
        <f t="shared" si="88"/>
        <v>16.636363636363637</v>
      </c>
      <c r="BV41" s="18">
        <f t="shared" si="65"/>
        <v>6708.606060606061</v>
      </c>
      <c r="BW41" s="18">
        <f t="shared" si="66"/>
        <v>1163.606060606061</v>
      </c>
      <c r="BX41" s="18">
        <f t="shared" si="89"/>
        <v>221.33333333333331</v>
      </c>
      <c r="BY41" s="18">
        <f t="shared" si="90"/>
        <v>20.272727272727273</v>
      </c>
      <c r="BZ41" s="18">
        <f t="shared" si="67"/>
        <v>7871.409090909091</v>
      </c>
      <c r="CA41" s="18">
        <f t="shared" si="68"/>
        <v>1162.80303030303</v>
      </c>
      <c r="CB41" s="18">
        <f t="shared" si="91"/>
        <v>220.49999999999997</v>
      </c>
      <c r="CC41" s="18">
        <f t="shared" si="92"/>
        <v>23.90909090909091</v>
      </c>
      <c r="CD41" s="10"/>
      <c r="CE41" s="10">
        <f t="shared" si="69"/>
        <v>6.5</v>
      </c>
      <c r="CF41" s="10">
        <f t="shared" si="70"/>
        <v>6.5</v>
      </c>
      <c r="CG41" s="13">
        <f t="shared" si="93"/>
        <v>0.39707944522498234</v>
      </c>
      <c r="CH41" s="10">
        <f t="shared" si="94"/>
        <v>22.750976342787638</v>
      </c>
      <c r="CI41" s="10">
        <f t="shared" si="83"/>
        <v>3.0700156314016418</v>
      </c>
      <c r="CJ41" s="10">
        <f t="shared" si="95"/>
        <v>16.807736313971613</v>
      </c>
      <c r="CK41" s="10">
        <f t="shared" si="72"/>
        <v>0.49921326634033264</v>
      </c>
      <c r="CL41" s="10">
        <f t="shared" si="73"/>
        <v>-25.171934835254376</v>
      </c>
      <c r="CM41" s="10"/>
      <c r="CN41" s="10"/>
      <c r="CQ41">
        <f t="shared" si="103"/>
        <v>-1.7608606565446359</v>
      </c>
      <c r="CR41">
        <f t="shared" si="75"/>
        <v>-100.88988393064284</v>
      </c>
      <c r="CS41" s="14">
        <f>$CR$6+ABS(SUM($CI$6:CI41))</f>
        <v>-112.75905413485495</v>
      </c>
      <c r="CT41" s="10">
        <f t="shared" si="96"/>
        <v>-30.94413161012892</v>
      </c>
      <c r="CU41" s="13">
        <f t="shared" si="97"/>
        <v>-63.364457373458748</v>
      </c>
      <c r="CV41" s="10"/>
      <c r="CW41" s="10"/>
      <c r="CX41" s="10">
        <f t="shared" si="98"/>
        <v>30.94413161012892</v>
      </c>
      <c r="CY41" s="10">
        <f t="shared" si="99"/>
        <v>93.289247964791116</v>
      </c>
      <c r="CZ41" s="10">
        <f t="shared" si="100"/>
        <v>-103.28924796479112</v>
      </c>
      <c r="DA41" s="10">
        <f t="shared" si="101"/>
        <v>-106.60328578455525</v>
      </c>
      <c r="DB41" s="12">
        <f t="shared" si="104"/>
        <v>4.6892738698314389</v>
      </c>
      <c r="DC41" s="12">
        <f t="shared" si="105"/>
        <v>-4.6892738698314389</v>
      </c>
      <c r="DD41" s="12">
        <f t="shared" si="106"/>
        <v>2.4876328645483312</v>
      </c>
      <c r="DE41" s="12">
        <f t="shared" si="107"/>
        <v>-1.1235405052671732E-2</v>
      </c>
      <c r="DF41">
        <f t="shared" si="108"/>
        <v>-1.0245388486942</v>
      </c>
    </row>
    <row r="42" spans="4:110" x14ac:dyDescent="0.25">
      <c r="D42">
        <f t="shared" si="18"/>
        <v>4</v>
      </c>
      <c r="E42">
        <f t="shared" si="19"/>
        <v>-1</v>
      </c>
      <c r="G42">
        <v>37</v>
      </c>
      <c r="H42">
        <f t="shared" si="0"/>
        <v>5827.5555555555557</v>
      </c>
      <c r="I42" s="3">
        <f t="shared" si="20"/>
        <v>26307</v>
      </c>
      <c r="J42">
        <f t="shared" si="21"/>
        <v>67</v>
      </c>
      <c r="K42">
        <f t="shared" si="22"/>
        <v>82</v>
      </c>
      <c r="L42" s="11">
        <f t="shared" si="81"/>
        <v>25945</v>
      </c>
      <c r="M42" s="17">
        <f t="shared" si="23"/>
        <v>362</v>
      </c>
      <c r="N42">
        <f t="shared" si="24"/>
        <v>71.142857142857139</v>
      </c>
      <c r="O42">
        <f t="shared" si="25"/>
        <v>80.857142857142861</v>
      </c>
      <c r="P42" s="11">
        <f t="shared" si="82"/>
        <v>25583</v>
      </c>
      <c r="Q42" s="17">
        <f t="shared" si="26"/>
        <v>362</v>
      </c>
      <c r="R42">
        <f t="shared" si="27"/>
        <v>75.285714285714278</v>
      </c>
      <c r="S42">
        <f t="shared" si="28"/>
        <v>79.714285714285722</v>
      </c>
      <c r="T42" s="11">
        <f t="shared" si="29"/>
        <v>25222</v>
      </c>
      <c r="U42" s="17">
        <f t="shared" si="30"/>
        <v>361</v>
      </c>
      <c r="V42">
        <f t="shared" si="31"/>
        <v>79.428571428571416</v>
      </c>
      <c r="W42">
        <f t="shared" si="32"/>
        <v>78.571428571428584</v>
      </c>
      <c r="Z42">
        <v>37</v>
      </c>
      <c r="AB42" s="3">
        <f t="shared" si="33"/>
        <v>27346</v>
      </c>
      <c r="AC42" s="18">
        <f t="shared" si="34"/>
        <v>146</v>
      </c>
      <c r="AD42" s="18">
        <f t="shared" si="84"/>
        <v>85</v>
      </c>
      <c r="AE42" s="18">
        <f t="shared" si="35"/>
        <v>26385</v>
      </c>
      <c r="AF42" s="18">
        <f t="shared" si="36"/>
        <v>961</v>
      </c>
      <c r="AG42" s="18">
        <f t="shared" si="37"/>
        <v>145</v>
      </c>
      <c r="AH42" s="18">
        <f t="shared" si="38"/>
        <v>82</v>
      </c>
      <c r="AI42" s="18">
        <f t="shared" si="39"/>
        <v>961</v>
      </c>
      <c r="AJ42" s="18">
        <f t="shared" si="40"/>
        <v>144</v>
      </c>
      <c r="AK42" s="18">
        <f t="shared" si="41"/>
        <v>79</v>
      </c>
      <c r="AL42" s="18">
        <f t="shared" si="42"/>
        <v>961</v>
      </c>
      <c r="AM42" s="18">
        <f t="shared" si="43"/>
        <v>143</v>
      </c>
      <c r="AN42" s="18">
        <f t="shared" si="44"/>
        <v>76</v>
      </c>
      <c r="AQ42">
        <f t="shared" si="102"/>
        <v>-1.4144689987907406</v>
      </c>
      <c r="AR42" s="10">
        <f t="shared" si="85"/>
        <v>13.901015918385088</v>
      </c>
      <c r="AS42" s="10">
        <f t="shared" si="86"/>
        <v>-1.9756114949325767</v>
      </c>
      <c r="AT42" s="10"/>
      <c r="AV42">
        <v>37</v>
      </c>
      <c r="AW42">
        <f t="shared" si="2"/>
        <v>1576</v>
      </c>
      <c r="AX42" s="3">
        <f t="shared" si="48"/>
        <v>22057</v>
      </c>
      <c r="AY42">
        <f t="shared" si="49"/>
        <v>297</v>
      </c>
      <c r="AZ42">
        <f t="shared" si="50"/>
        <v>68</v>
      </c>
      <c r="BA42" s="18">
        <f t="shared" si="51"/>
        <v>20861</v>
      </c>
      <c r="BB42" s="20">
        <f t="shared" si="52"/>
        <v>1196</v>
      </c>
      <c r="BC42">
        <f t="shared" si="53"/>
        <v>290.28571428571428</v>
      </c>
      <c r="BD42">
        <f t="shared" si="54"/>
        <v>64.285714285714292</v>
      </c>
      <c r="BE42" s="8">
        <f t="shared" si="55"/>
        <v>-1195.2857142857138</v>
      </c>
      <c r="BF42">
        <f t="shared" si="56"/>
        <v>283.57142857142856</v>
      </c>
      <c r="BG42">
        <f t="shared" si="57"/>
        <v>60.571428571428577</v>
      </c>
      <c r="BH42" s="8">
        <f t="shared" si="58"/>
        <v>-1195.2857142857138</v>
      </c>
      <c r="BI42">
        <f t="shared" si="59"/>
        <v>276.85714285714283</v>
      </c>
      <c r="BJ42">
        <f t="shared" si="60"/>
        <v>56.857142857142861</v>
      </c>
      <c r="BM42">
        <v>37</v>
      </c>
      <c r="BO42" s="3">
        <f t="shared" si="3"/>
        <v>3734</v>
      </c>
      <c r="BP42" s="18">
        <f t="shared" si="61"/>
        <v>214</v>
      </c>
      <c r="BQ42" s="18">
        <f t="shared" si="62"/>
        <v>11</v>
      </c>
      <c r="BR42" s="18">
        <f t="shared" si="63"/>
        <v>4896</v>
      </c>
      <c r="BS42" s="18">
        <f t="shared" si="64"/>
        <v>1162</v>
      </c>
      <c r="BT42" s="18">
        <f t="shared" si="87"/>
        <v>213.16666666666666</v>
      </c>
      <c r="BU42" s="18">
        <f t="shared" si="88"/>
        <v>14.636363636363637</v>
      </c>
      <c r="BV42" s="18">
        <f t="shared" si="65"/>
        <v>6059.606060606061</v>
      </c>
      <c r="BW42" s="18">
        <f t="shared" si="66"/>
        <v>1163.606060606061</v>
      </c>
      <c r="BX42" s="18">
        <f t="shared" si="89"/>
        <v>212.33333333333331</v>
      </c>
      <c r="BY42" s="18">
        <f t="shared" si="90"/>
        <v>18.272727272727273</v>
      </c>
      <c r="BZ42" s="18">
        <f t="shared" si="67"/>
        <v>7222.409090909091</v>
      </c>
      <c r="CA42" s="18">
        <f t="shared" si="68"/>
        <v>1162.80303030303</v>
      </c>
      <c r="CB42" s="18">
        <f t="shared" si="91"/>
        <v>211.49999999999997</v>
      </c>
      <c r="CC42" s="18">
        <f t="shared" si="92"/>
        <v>21.90909090909091</v>
      </c>
      <c r="CD42" s="10"/>
      <c r="CE42" s="10">
        <f t="shared" si="69"/>
        <v>5.5</v>
      </c>
      <c r="CF42" s="10">
        <f t="shared" si="70"/>
        <v>5.5</v>
      </c>
      <c r="CG42" s="13">
        <f t="shared" si="93"/>
        <v>0.34097895349634944</v>
      </c>
      <c r="CH42" s="10">
        <f t="shared" si="94"/>
        <v>19.53665493812839</v>
      </c>
      <c r="CI42" s="10">
        <f t="shared" si="83"/>
        <v>3.2143214046592483</v>
      </c>
      <c r="CJ42" s="10">
        <f t="shared" si="95"/>
        <v>16.446884203398529</v>
      </c>
      <c r="CK42" s="10">
        <f t="shared" si="72"/>
        <v>0.45465961836977681</v>
      </c>
      <c r="CL42" s="10">
        <f t="shared" si="73"/>
        <v>-22.433202285867257</v>
      </c>
      <c r="CM42" s="10"/>
      <c r="CN42" s="10"/>
      <c r="CQ42">
        <f t="shared" si="103"/>
        <v>-1.7316199904292913</v>
      </c>
      <c r="CR42">
        <f t="shared" si="75"/>
        <v>-99.214517172082395</v>
      </c>
      <c r="CS42" s="14">
        <f>$CR$6+ABS(SUM($CI$6:CI42))</f>
        <v>-109.5447327301957</v>
      </c>
      <c r="CT42" s="10">
        <f t="shared" si="96"/>
        <v>-26.228401880591864</v>
      </c>
      <c r="CU42" s="13">
        <f t="shared" si="97"/>
        <v>-54.795788566706477</v>
      </c>
      <c r="CV42" s="10"/>
      <c r="CW42" s="10"/>
      <c r="CX42" s="10">
        <f t="shared" si="98"/>
        <v>26.228401880591864</v>
      </c>
      <c r="CY42" s="10">
        <f t="shared" si="99"/>
        <v>93.774093770419412</v>
      </c>
      <c r="CZ42" s="10">
        <f t="shared" si="100"/>
        <v>-103.77409377041941</v>
      </c>
      <c r="DA42" s="10">
        <f t="shared" si="101"/>
        <v>-108.52615601722596</v>
      </c>
      <c r="DB42" s="12">
        <f t="shared" si="104"/>
        <v>4.7157297295370562</v>
      </c>
      <c r="DC42" s="12">
        <f t="shared" si="105"/>
        <v>-4.7157297295370562</v>
      </c>
      <c r="DD42" s="12">
        <f t="shared" si="106"/>
        <v>2.5008826643013577</v>
      </c>
      <c r="DE42" s="12">
        <f t="shared" si="107"/>
        <v>-9.6472576602124605E-3</v>
      </c>
      <c r="DF42">
        <f t="shared" si="108"/>
        <v>-1.0183381479916587</v>
      </c>
    </row>
    <row r="43" spans="4:110" x14ac:dyDescent="0.25">
      <c r="D43">
        <f t="shared" si="18"/>
        <v>4</v>
      </c>
      <c r="E43">
        <f t="shared" si="19"/>
        <v>0</v>
      </c>
      <c r="G43">
        <v>38</v>
      </c>
      <c r="H43">
        <f t="shared" si="0"/>
        <v>6149.1111111111113</v>
      </c>
      <c r="I43" s="3">
        <f t="shared" si="20"/>
        <v>26628</v>
      </c>
      <c r="J43">
        <f t="shared" si="21"/>
        <v>68</v>
      </c>
      <c r="K43">
        <f t="shared" si="22"/>
        <v>83</v>
      </c>
      <c r="L43" s="11">
        <f t="shared" si="81"/>
        <v>26266</v>
      </c>
      <c r="M43" s="17">
        <f t="shared" si="23"/>
        <v>362</v>
      </c>
      <c r="N43">
        <f t="shared" si="24"/>
        <v>72.142857142857139</v>
      </c>
      <c r="O43">
        <f t="shared" si="25"/>
        <v>81.857142857142861</v>
      </c>
      <c r="P43" s="11">
        <f t="shared" si="82"/>
        <v>25904</v>
      </c>
      <c r="Q43" s="17">
        <f t="shared" si="26"/>
        <v>362</v>
      </c>
      <c r="R43">
        <f t="shared" si="27"/>
        <v>76.285714285714278</v>
      </c>
      <c r="S43">
        <f t="shared" si="28"/>
        <v>80.714285714285722</v>
      </c>
      <c r="T43" s="11">
        <f t="shared" si="29"/>
        <v>25543</v>
      </c>
      <c r="U43" s="17">
        <f t="shared" si="30"/>
        <v>361</v>
      </c>
      <c r="V43">
        <f t="shared" si="31"/>
        <v>80.428571428571416</v>
      </c>
      <c r="W43">
        <f t="shared" si="32"/>
        <v>79.571428571428584</v>
      </c>
      <c r="Z43">
        <v>38</v>
      </c>
      <c r="AB43" s="3">
        <f t="shared" si="33"/>
        <v>27348</v>
      </c>
      <c r="AC43" s="18">
        <f t="shared" si="34"/>
        <v>148</v>
      </c>
      <c r="AD43" s="18">
        <f t="shared" si="84"/>
        <v>85</v>
      </c>
      <c r="AE43" s="18">
        <f t="shared" si="35"/>
        <v>26388</v>
      </c>
      <c r="AF43" s="18">
        <f t="shared" si="36"/>
        <v>960</v>
      </c>
      <c r="AG43" s="18">
        <f t="shared" si="37"/>
        <v>148</v>
      </c>
      <c r="AH43" s="18">
        <f t="shared" si="38"/>
        <v>82</v>
      </c>
      <c r="AI43" s="18">
        <f t="shared" si="39"/>
        <v>960</v>
      </c>
      <c r="AJ43" s="18">
        <f t="shared" si="40"/>
        <v>148</v>
      </c>
      <c r="AK43" s="18">
        <f t="shared" si="41"/>
        <v>79</v>
      </c>
      <c r="AL43" s="18">
        <f t="shared" si="42"/>
        <v>960</v>
      </c>
      <c r="AM43" s="18">
        <f t="shared" si="43"/>
        <v>148</v>
      </c>
      <c r="AN43" s="18">
        <f t="shared" si="44"/>
        <v>76</v>
      </c>
      <c r="AQ43">
        <f t="shared" si="102"/>
        <v>-1.4428921493369506</v>
      </c>
      <c r="AR43" s="10">
        <f t="shared" si="85"/>
        <v>11.388903720115247</v>
      </c>
      <c r="AS43" s="10">
        <f t="shared" si="86"/>
        <v>-1.9836628119420365</v>
      </c>
      <c r="AT43" s="10"/>
      <c r="AV43">
        <v>38</v>
      </c>
      <c r="AW43">
        <f t="shared" si="2"/>
        <v>1577.5555555555557</v>
      </c>
      <c r="AX43" s="3">
        <f t="shared" si="48"/>
        <v>21738</v>
      </c>
      <c r="AY43">
        <f t="shared" si="49"/>
        <v>298</v>
      </c>
      <c r="AZ43">
        <f t="shared" si="50"/>
        <v>67</v>
      </c>
      <c r="BA43" s="18">
        <f t="shared" si="51"/>
        <v>20542</v>
      </c>
      <c r="BB43" s="20">
        <f t="shared" si="52"/>
        <v>1196</v>
      </c>
      <c r="BC43">
        <f t="shared" si="53"/>
        <v>291.28571428571428</v>
      </c>
      <c r="BD43">
        <f t="shared" si="54"/>
        <v>63.285714285714285</v>
      </c>
      <c r="BE43" s="8">
        <f t="shared" si="55"/>
        <v>-1195.2857142857156</v>
      </c>
      <c r="BF43">
        <f t="shared" si="56"/>
        <v>284.57142857142856</v>
      </c>
      <c r="BG43">
        <f t="shared" si="57"/>
        <v>59.571428571428569</v>
      </c>
      <c r="BH43" s="8">
        <f t="shared" si="58"/>
        <v>-1195.2857142857149</v>
      </c>
      <c r="BI43">
        <f t="shared" si="59"/>
        <v>277.85714285714283</v>
      </c>
      <c r="BJ43">
        <f t="shared" si="60"/>
        <v>55.857142857142854</v>
      </c>
      <c r="BM43">
        <v>38</v>
      </c>
      <c r="BO43" s="3">
        <f t="shared" si="3"/>
        <v>3085</v>
      </c>
      <c r="BP43" s="18">
        <f t="shared" si="61"/>
        <v>205</v>
      </c>
      <c r="BQ43" s="18">
        <f t="shared" si="62"/>
        <v>9</v>
      </c>
      <c r="BR43" s="18">
        <f t="shared" si="63"/>
        <v>4394</v>
      </c>
      <c r="BS43" s="18">
        <f t="shared" si="64"/>
        <v>1309</v>
      </c>
      <c r="BT43" s="18">
        <f t="shared" si="87"/>
        <v>205</v>
      </c>
      <c r="BU43" s="18">
        <f t="shared" si="88"/>
        <v>13.09090909090909</v>
      </c>
      <c r="BV43" s="18">
        <f t="shared" si="65"/>
        <v>5703.181818181818</v>
      </c>
      <c r="BW43" s="18">
        <f t="shared" si="66"/>
        <v>1309.181818181818</v>
      </c>
      <c r="BX43" s="18">
        <f t="shared" si="89"/>
        <v>205</v>
      </c>
      <c r="BY43" s="18">
        <f t="shared" si="90"/>
        <v>17.18181818181818</v>
      </c>
      <c r="BZ43" s="18">
        <f t="shared" si="67"/>
        <v>7012.2727272727261</v>
      </c>
      <c r="CA43" s="18">
        <f t="shared" si="68"/>
        <v>1309.0909090909081</v>
      </c>
      <c r="CB43" s="18">
        <f t="shared" si="91"/>
        <v>205</v>
      </c>
      <c r="CC43" s="18">
        <f t="shared" si="92"/>
        <v>21.27272727272727</v>
      </c>
      <c r="CD43" s="10"/>
      <c r="CE43" s="10">
        <f t="shared" si="69"/>
        <v>4.5</v>
      </c>
      <c r="CF43" s="10">
        <f t="shared" si="70"/>
        <v>4.5</v>
      </c>
      <c r="CG43" s="13">
        <f t="shared" si="93"/>
        <v>0.28255495246958751</v>
      </c>
      <c r="CH43" s="10">
        <f t="shared" si="94"/>
        <v>16.189206257026942</v>
      </c>
      <c r="CI43" s="10">
        <f t="shared" si="83"/>
        <v>3.3474486811014472</v>
      </c>
      <c r="CJ43" s="10">
        <f t="shared" si="95"/>
        <v>16.14001239156897</v>
      </c>
      <c r="CK43" s="10">
        <f t="shared" si="72"/>
        <v>0.40114035518232227</v>
      </c>
      <c r="CL43" s="10">
        <f t="shared" si="73"/>
        <v>-19.423230910203181</v>
      </c>
      <c r="CM43" s="10"/>
      <c r="CN43" s="10"/>
      <c r="CQ43">
        <f t="shared" si="103"/>
        <v>-1.7023793243139469</v>
      </c>
      <c r="CR43">
        <f t="shared" si="75"/>
        <v>-97.539150413521966</v>
      </c>
      <c r="CS43" s="14">
        <f>$CR$6+ABS(SUM($CI$6:CI43))</f>
        <v>-106.19728404909426</v>
      </c>
      <c r="CT43" s="10">
        <f t="shared" si="96"/>
        <v>-21.490248031056975</v>
      </c>
      <c r="CU43" s="13">
        <f t="shared" si="97"/>
        <v>-45.689363160295983</v>
      </c>
      <c r="CV43" s="10"/>
      <c r="CW43" s="10"/>
      <c r="CX43" s="10">
        <f t="shared" si="98"/>
        <v>21.490248031056975</v>
      </c>
      <c r="CY43" s="10">
        <f t="shared" si="99"/>
        <v>94.178766886115113</v>
      </c>
      <c r="CZ43" s="10">
        <f t="shared" si="100"/>
        <v>-104.17876688611511</v>
      </c>
      <c r="DA43" s="10">
        <f t="shared" si="101"/>
        <v>-110.22915639434477</v>
      </c>
      <c r="DB43" s="12">
        <f t="shared" si="104"/>
        <v>4.7381538495348892</v>
      </c>
      <c r="DC43" s="12">
        <f t="shared" si="105"/>
        <v>-4.7381538495348892</v>
      </c>
      <c r="DD43" s="12">
        <f t="shared" si="106"/>
        <v>2.5121121982698416</v>
      </c>
      <c r="DE43" s="12">
        <f t="shared" si="107"/>
        <v>-8.0513170094598241E-3</v>
      </c>
      <c r="DF43">
        <f t="shared" si="108"/>
        <v>-1.0130729733585258</v>
      </c>
    </row>
    <row r="44" spans="4:110" x14ac:dyDescent="0.25">
      <c r="D44">
        <f t="shared" si="18"/>
        <v>3</v>
      </c>
      <c r="E44">
        <f t="shared" si="19"/>
        <v>0</v>
      </c>
      <c r="G44">
        <v>39</v>
      </c>
      <c r="H44">
        <f t="shared" si="0"/>
        <v>6150.666666666667</v>
      </c>
      <c r="I44" s="3">
        <f t="shared" si="20"/>
        <v>26630</v>
      </c>
      <c r="J44">
        <f t="shared" si="21"/>
        <v>70</v>
      </c>
      <c r="K44">
        <f t="shared" si="22"/>
        <v>83</v>
      </c>
      <c r="L44" s="11">
        <f t="shared" si="81"/>
        <v>26359</v>
      </c>
      <c r="M44" s="17">
        <f t="shared" si="23"/>
        <v>271</v>
      </c>
      <c r="N44">
        <f t="shared" si="24"/>
        <v>73.857142857142861</v>
      </c>
      <c r="O44">
        <f t="shared" si="25"/>
        <v>82.142857142857139</v>
      </c>
      <c r="P44" s="11">
        <f t="shared" si="82"/>
        <v>26089</v>
      </c>
      <c r="Q44" s="17">
        <f t="shared" si="26"/>
        <v>270</v>
      </c>
      <c r="R44">
        <f t="shared" si="27"/>
        <v>77.714285714285722</v>
      </c>
      <c r="S44">
        <f t="shared" si="28"/>
        <v>81.285714285714278</v>
      </c>
      <c r="T44" s="11">
        <f t="shared" si="29"/>
        <v>25818</v>
      </c>
      <c r="U44" s="17">
        <f t="shared" si="30"/>
        <v>271</v>
      </c>
      <c r="V44">
        <f t="shared" si="31"/>
        <v>81.571428571428584</v>
      </c>
      <c r="W44">
        <f t="shared" si="32"/>
        <v>80.428571428571416</v>
      </c>
      <c r="Z44">
        <v>39</v>
      </c>
      <c r="AB44" s="3">
        <f t="shared" si="33"/>
        <v>27351</v>
      </c>
      <c r="AC44" s="18">
        <f t="shared" si="34"/>
        <v>151</v>
      </c>
      <c r="AD44" s="18">
        <f t="shared" si="84"/>
        <v>85</v>
      </c>
      <c r="AE44" s="18">
        <f t="shared" si="35"/>
        <v>26391</v>
      </c>
      <c r="AF44" s="18">
        <f t="shared" si="36"/>
        <v>960</v>
      </c>
      <c r="AG44" s="18">
        <f t="shared" si="37"/>
        <v>151</v>
      </c>
      <c r="AH44" s="18">
        <f t="shared" si="38"/>
        <v>82</v>
      </c>
      <c r="AI44" s="18">
        <f t="shared" si="39"/>
        <v>960</v>
      </c>
      <c r="AJ44" s="18">
        <f t="shared" si="40"/>
        <v>151</v>
      </c>
      <c r="AK44" s="18">
        <f t="shared" si="41"/>
        <v>79</v>
      </c>
      <c r="AL44" s="18">
        <f t="shared" si="42"/>
        <v>960</v>
      </c>
      <c r="AM44" s="18">
        <f t="shared" si="43"/>
        <v>151</v>
      </c>
      <c r="AN44" s="18">
        <f t="shared" si="44"/>
        <v>76</v>
      </c>
      <c r="AQ44">
        <f t="shared" si="102"/>
        <v>-1.4713152998831609</v>
      </c>
      <c r="AR44" s="10">
        <f t="shared" si="85"/>
        <v>8.8675913251158835</v>
      </c>
      <c r="AS44" s="10">
        <f t="shared" si="86"/>
        <v>-1.9901116842769815</v>
      </c>
      <c r="AT44" s="10"/>
      <c r="AV44">
        <v>39</v>
      </c>
      <c r="AW44">
        <f t="shared" si="2"/>
        <v>1259.1111111111111</v>
      </c>
      <c r="AX44" s="3">
        <f t="shared" si="48"/>
        <v>21740</v>
      </c>
      <c r="AY44">
        <f t="shared" si="49"/>
        <v>300</v>
      </c>
      <c r="AZ44">
        <f t="shared" si="50"/>
        <v>67</v>
      </c>
      <c r="BA44" s="18">
        <f t="shared" si="51"/>
        <v>20453</v>
      </c>
      <c r="BB44" s="20">
        <f t="shared" si="52"/>
        <v>1287</v>
      </c>
      <c r="BC44">
        <f t="shared" si="53"/>
        <v>293</v>
      </c>
      <c r="BD44">
        <f t="shared" si="54"/>
        <v>63</v>
      </c>
      <c r="BE44" s="8">
        <f t="shared" si="55"/>
        <v>-1287</v>
      </c>
      <c r="BF44">
        <f t="shared" si="56"/>
        <v>286</v>
      </c>
      <c r="BG44">
        <f t="shared" si="57"/>
        <v>59</v>
      </c>
      <c r="BH44" s="8">
        <f t="shared" si="58"/>
        <v>-1287</v>
      </c>
      <c r="BI44">
        <f t="shared" si="59"/>
        <v>279</v>
      </c>
      <c r="BJ44">
        <f t="shared" si="60"/>
        <v>55</v>
      </c>
      <c r="BM44">
        <v>39</v>
      </c>
      <c r="BO44" s="3">
        <f t="shared" si="3"/>
        <v>2756</v>
      </c>
      <c r="BP44" s="18">
        <f t="shared" si="61"/>
        <v>196</v>
      </c>
      <c r="BQ44" s="18">
        <f t="shared" si="62"/>
        <v>8</v>
      </c>
      <c r="BR44" s="18">
        <f t="shared" si="63"/>
        <v>4065</v>
      </c>
      <c r="BS44" s="18">
        <f t="shared" si="64"/>
        <v>1309</v>
      </c>
      <c r="BT44" s="18">
        <f t="shared" si="87"/>
        <v>196</v>
      </c>
      <c r="BU44" s="18">
        <f t="shared" si="88"/>
        <v>12.09090909090909</v>
      </c>
      <c r="BV44" s="18">
        <f t="shared" si="65"/>
        <v>5374.181818181818</v>
      </c>
      <c r="BW44" s="18">
        <f t="shared" si="66"/>
        <v>1309.181818181818</v>
      </c>
      <c r="BX44" s="18">
        <f t="shared" si="89"/>
        <v>196</v>
      </c>
      <c r="BY44" s="18">
        <f t="shared" si="90"/>
        <v>16.18181818181818</v>
      </c>
      <c r="BZ44" s="18">
        <f t="shared" si="67"/>
        <v>6683.2727272727261</v>
      </c>
      <c r="CA44" s="18">
        <f t="shared" si="68"/>
        <v>1309.0909090909081</v>
      </c>
      <c r="CB44" s="18">
        <f t="shared" si="91"/>
        <v>196</v>
      </c>
      <c r="CC44" s="18">
        <f t="shared" si="92"/>
        <v>20.27272727272727</v>
      </c>
      <c r="CD44" s="10"/>
      <c r="CE44" s="10">
        <f t="shared" si="69"/>
        <v>3.5</v>
      </c>
      <c r="CF44" s="10">
        <f t="shared" si="70"/>
        <v>3.5</v>
      </c>
      <c r="CG44" s="13">
        <f t="shared" si="93"/>
        <v>0.22208190190548016</v>
      </c>
      <c r="CH44" s="10">
        <f t="shared" si="94"/>
        <v>12.724355685422369</v>
      </c>
      <c r="CI44" s="10">
        <f t="shared" si="83"/>
        <v>3.4648505716045737</v>
      </c>
      <c r="CJ44" s="10">
        <f t="shared" si="95"/>
        <v>15.890248582070702</v>
      </c>
      <c r="CK44" s="10">
        <f t="shared" si="72"/>
        <v>0.33411431035303452</v>
      </c>
      <c r="CL44" s="10">
        <f t="shared" si="73"/>
        <v>-15.927478339010511</v>
      </c>
      <c r="CM44" s="10"/>
      <c r="CN44" s="10"/>
      <c r="CQ44">
        <f t="shared" si="103"/>
        <v>-1.6731386581986023</v>
      </c>
      <c r="CR44">
        <f t="shared" si="75"/>
        <v>-95.863783654961523</v>
      </c>
      <c r="CS44" s="14">
        <f>$CR$6+ABS(SUM($CI$6:CI44))</f>
        <v>-102.73243347748968</v>
      </c>
      <c r="CT44" s="10">
        <f t="shared" si="96"/>
        <v>-16.733720972859686</v>
      </c>
      <c r="CU44" s="13">
        <f t="shared" si="97"/>
        <v>-36.099736438160946</v>
      </c>
      <c r="CV44" s="10"/>
      <c r="CW44" s="10"/>
      <c r="CX44" s="10">
        <f t="shared" si="98"/>
        <v>16.733720972859686</v>
      </c>
      <c r="CY44" s="10">
        <f t="shared" si="99"/>
        <v>94.502921334317449</v>
      </c>
      <c r="CZ44" s="10">
        <f t="shared" si="100"/>
        <v>-104.50292133431745</v>
      </c>
      <c r="DA44" s="10">
        <f t="shared" si="101"/>
        <v>-111.66394421449836</v>
      </c>
      <c r="DB44" s="12">
        <f t="shared" si="104"/>
        <v>4.7565270581972889</v>
      </c>
      <c r="DC44" s="12">
        <f t="shared" si="105"/>
        <v>-4.7565270581972889</v>
      </c>
      <c r="DD44" s="12">
        <f t="shared" si="106"/>
        <v>2.521312394999363</v>
      </c>
      <c r="DE44" s="12">
        <f t="shared" si="107"/>
        <v>-6.448872334944955E-3</v>
      </c>
      <c r="DF44">
        <f t="shared" si="108"/>
        <v>-1.0087199391225621</v>
      </c>
    </row>
    <row r="45" spans="4:110" x14ac:dyDescent="0.25">
      <c r="D45">
        <f t="shared" si="18"/>
        <v>3</v>
      </c>
      <c r="E45">
        <f t="shared" si="19"/>
        <v>0</v>
      </c>
      <c r="G45">
        <v>40</v>
      </c>
      <c r="H45">
        <f t="shared" si="0"/>
        <v>6472.2222222222226</v>
      </c>
      <c r="I45" s="3">
        <f t="shared" si="20"/>
        <v>26952</v>
      </c>
      <c r="J45">
        <f t="shared" si="21"/>
        <v>72</v>
      </c>
      <c r="K45">
        <f t="shared" si="22"/>
        <v>84</v>
      </c>
      <c r="L45" s="11">
        <f t="shared" si="81"/>
        <v>26681</v>
      </c>
      <c r="M45" s="17">
        <f t="shared" si="23"/>
        <v>271</v>
      </c>
      <c r="N45">
        <f t="shared" si="24"/>
        <v>75.857142857142861</v>
      </c>
      <c r="O45">
        <f t="shared" si="25"/>
        <v>83.142857142857139</v>
      </c>
      <c r="P45" s="11">
        <f t="shared" si="82"/>
        <v>26411</v>
      </c>
      <c r="Q45" s="17">
        <f t="shared" si="26"/>
        <v>270</v>
      </c>
      <c r="R45">
        <f t="shared" si="27"/>
        <v>79.714285714285722</v>
      </c>
      <c r="S45">
        <f t="shared" si="28"/>
        <v>82.285714285714278</v>
      </c>
      <c r="T45" s="11">
        <f t="shared" si="29"/>
        <v>26140</v>
      </c>
      <c r="U45" s="17">
        <f t="shared" si="30"/>
        <v>271</v>
      </c>
      <c r="V45">
        <f t="shared" si="31"/>
        <v>83.571428571428584</v>
      </c>
      <c r="W45">
        <f t="shared" si="32"/>
        <v>81.428571428571416</v>
      </c>
      <c r="Z45">
        <v>40</v>
      </c>
      <c r="AB45" s="3">
        <f t="shared" si="33"/>
        <v>27353</v>
      </c>
      <c r="AC45" s="18">
        <f t="shared" si="34"/>
        <v>153</v>
      </c>
      <c r="AD45" s="18">
        <f t="shared" si="84"/>
        <v>85</v>
      </c>
      <c r="AE45" s="18">
        <f t="shared" si="35"/>
        <v>26393</v>
      </c>
      <c r="AF45" s="18">
        <f t="shared" si="36"/>
        <v>960</v>
      </c>
      <c r="AG45" s="18">
        <f t="shared" si="37"/>
        <v>153</v>
      </c>
      <c r="AH45" s="18">
        <f t="shared" si="38"/>
        <v>82</v>
      </c>
      <c r="AI45" s="18">
        <f t="shared" si="39"/>
        <v>960</v>
      </c>
      <c r="AJ45" s="18">
        <f t="shared" si="40"/>
        <v>153</v>
      </c>
      <c r="AK45" s="18">
        <f t="shared" si="41"/>
        <v>79</v>
      </c>
      <c r="AL45" s="18">
        <f t="shared" si="42"/>
        <v>960</v>
      </c>
      <c r="AM45" s="18">
        <f t="shared" si="43"/>
        <v>153</v>
      </c>
      <c r="AN45" s="18">
        <f t="shared" si="44"/>
        <v>76</v>
      </c>
      <c r="AQ45">
        <f t="shared" si="102"/>
        <v>-1.4997384504293712</v>
      </c>
      <c r="AR45" s="10">
        <f t="shared" si="85"/>
        <v>6.3391155027390678</v>
      </c>
      <c r="AS45" s="10">
        <f t="shared" si="86"/>
        <v>-1.9949529024022692</v>
      </c>
      <c r="AT45" s="10"/>
      <c r="AV45">
        <v>40</v>
      </c>
      <c r="AW45">
        <f t="shared" si="2"/>
        <v>1260.6666666666667</v>
      </c>
      <c r="AX45" s="3">
        <f t="shared" si="48"/>
        <v>21422</v>
      </c>
      <c r="AY45">
        <f t="shared" si="49"/>
        <v>302</v>
      </c>
      <c r="AZ45">
        <f t="shared" si="50"/>
        <v>66</v>
      </c>
      <c r="BA45" s="18">
        <f t="shared" si="51"/>
        <v>20135</v>
      </c>
      <c r="BB45" s="20">
        <f t="shared" si="52"/>
        <v>1287</v>
      </c>
      <c r="BC45">
        <f t="shared" si="53"/>
        <v>295</v>
      </c>
      <c r="BD45">
        <f t="shared" si="54"/>
        <v>62</v>
      </c>
      <c r="BE45" s="8">
        <f t="shared" si="55"/>
        <v>-1287</v>
      </c>
      <c r="BF45">
        <f t="shared" si="56"/>
        <v>288</v>
      </c>
      <c r="BG45">
        <f t="shared" si="57"/>
        <v>58</v>
      </c>
      <c r="BH45" s="8">
        <f t="shared" si="58"/>
        <v>-1287</v>
      </c>
      <c r="BI45">
        <f t="shared" si="59"/>
        <v>281</v>
      </c>
      <c r="BJ45">
        <f t="shared" si="60"/>
        <v>54</v>
      </c>
      <c r="BM45">
        <v>40</v>
      </c>
      <c r="BO45" s="3">
        <f t="shared" si="3"/>
        <v>2426</v>
      </c>
      <c r="BP45" s="18">
        <f t="shared" si="61"/>
        <v>186</v>
      </c>
      <c r="BQ45" s="18">
        <f t="shared" si="62"/>
        <v>7</v>
      </c>
      <c r="BR45" s="18">
        <f t="shared" si="63"/>
        <v>3735</v>
      </c>
      <c r="BS45" s="18">
        <f t="shared" si="64"/>
        <v>1309</v>
      </c>
      <c r="BT45" s="18">
        <f t="shared" si="87"/>
        <v>186</v>
      </c>
      <c r="BU45" s="18">
        <f t="shared" si="88"/>
        <v>11.09090909090909</v>
      </c>
      <c r="BV45" s="18">
        <f t="shared" si="65"/>
        <v>5044.181818181818</v>
      </c>
      <c r="BW45" s="18">
        <f t="shared" si="66"/>
        <v>1309.181818181818</v>
      </c>
      <c r="BX45" s="18">
        <f t="shared" si="89"/>
        <v>186</v>
      </c>
      <c r="BY45" s="18">
        <f t="shared" si="90"/>
        <v>15.18181818181818</v>
      </c>
      <c r="BZ45" s="18">
        <f t="shared" si="67"/>
        <v>6353.2727272727261</v>
      </c>
      <c r="CA45" s="18">
        <f t="shared" si="68"/>
        <v>1309.0909090909081</v>
      </c>
      <c r="CB45" s="18">
        <f t="shared" si="91"/>
        <v>186</v>
      </c>
      <c r="CC45" s="18">
        <f t="shared" si="92"/>
        <v>19.27272727272727</v>
      </c>
      <c r="CD45" s="10"/>
      <c r="CE45" s="10">
        <f t="shared" si="69"/>
        <v>2.5</v>
      </c>
      <c r="CF45" s="10">
        <f t="shared" si="70"/>
        <v>2.5</v>
      </c>
      <c r="CG45" s="13">
        <f t="shared" si="93"/>
        <v>0.15991312315821926</v>
      </c>
      <c r="CH45" s="10">
        <f t="shared" si="94"/>
        <v>9.1623470457217095</v>
      </c>
      <c r="CI45" s="10">
        <f t="shared" si="83"/>
        <v>3.5620086397006592</v>
      </c>
      <c r="CJ45" s="10">
        <f t="shared" si="95"/>
        <v>15.70031846810758</v>
      </c>
      <c r="CK45" s="10">
        <f t="shared" si="72"/>
        <v>0.24437651308507891</v>
      </c>
      <c r="CL45" s="10">
        <f t="shared" si="73"/>
        <v>-11.510367244684193</v>
      </c>
      <c r="CM45" s="10"/>
      <c r="CN45" s="10"/>
      <c r="CQ45">
        <f t="shared" si="103"/>
        <v>-1.6438979920832579</v>
      </c>
      <c r="CR45">
        <f t="shared" si="75"/>
        <v>-94.188416896401094</v>
      </c>
      <c r="CS45" s="14">
        <f>$CR$6+ABS(SUM($CI$6:CI45))</f>
        <v>-99.170424837789028</v>
      </c>
      <c r="CT45" s="10">
        <f t="shared" si="96"/>
        <v>-11.962887325613867</v>
      </c>
      <c r="CU45" s="13">
        <f t="shared" si="97"/>
        <v>-26.103972652635928</v>
      </c>
      <c r="CV45" s="10"/>
      <c r="CW45" s="10"/>
      <c r="CX45" s="10">
        <f t="shared" si="98"/>
        <v>11.962887325613867</v>
      </c>
      <c r="CY45" s="10">
        <f t="shared" si="99"/>
        <v>94.746279977354163</v>
      </c>
      <c r="CZ45" s="10">
        <f t="shared" si="100"/>
        <v>-104.74627997735416</v>
      </c>
      <c r="DA45" s="10">
        <f t="shared" si="101"/>
        <v>-112.78577285810917</v>
      </c>
      <c r="DB45" s="12">
        <f t="shared" si="104"/>
        <v>4.7708336472458193</v>
      </c>
      <c r="DC45" s="12">
        <f t="shared" si="105"/>
        <v>-4.7708336472458193</v>
      </c>
      <c r="DD45" s="12">
        <f t="shared" si="106"/>
        <v>2.5284758223768158</v>
      </c>
      <c r="DE45" s="12">
        <f t="shared" si="107"/>
        <v>-4.8412181252877051E-3</v>
      </c>
      <c r="DF45">
        <f t="shared" si="108"/>
        <v>-1.0052599290970494</v>
      </c>
    </row>
    <row r="46" spans="4:110" x14ac:dyDescent="0.25">
      <c r="D46">
        <f t="shared" si="18"/>
        <v>3</v>
      </c>
      <c r="E46">
        <f t="shared" si="19"/>
        <v>0</v>
      </c>
      <c r="G46">
        <v>41</v>
      </c>
      <c r="H46">
        <f t="shared" si="0"/>
        <v>6473.7777777777774</v>
      </c>
      <c r="I46" s="3">
        <f t="shared" si="20"/>
        <v>26953</v>
      </c>
      <c r="J46">
        <f t="shared" si="21"/>
        <v>73</v>
      </c>
      <c r="K46">
        <f t="shared" si="22"/>
        <v>84</v>
      </c>
      <c r="L46" s="11">
        <f t="shared" si="81"/>
        <v>26682</v>
      </c>
      <c r="M46" s="17">
        <f t="shared" si="23"/>
        <v>271</v>
      </c>
      <c r="N46">
        <f t="shared" si="24"/>
        <v>76.857142857142861</v>
      </c>
      <c r="O46">
        <f t="shared" si="25"/>
        <v>83.142857142857139</v>
      </c>
      <c r="P46" s="11">
        <f t="shared" si="82"/>
        <v>26412</v>
      </c>
      <c r="Q46" s="17">
        <f t="shared" si="26"/>
        <v>270</v>
      </c>
      <c r="R46">
        <f t="shared" si="27"/>
        <v>80.714285714285722</v>
      </c>
      <c r="S46">
        <f t="shared" si="28"/>
        <v>82.285714285714278</v>
      </c>
      <c r="T46" s="11">
        <f t="shared" si="29"/>
        <v>26141</v>
      </c>
      <c r="U46" s="17">
        <f t="shared" si="30"/>
        <v>271</v>
      </c>
      <c r="V46">
        <f t="shared" si="31"/>
        <v>84.571428571428584</v>
      </c>
      <c r="W46">
        <f t="shared" si="32"/>
        <v>81.428571428571416</v>
      </c>
      <c r="Z46">
        <v>41</v>
      </c>
      <c r="AB46" s="3">
        <f t="shared" si="33"/>
        <v>27356</v>
      </c>
      <c r="AC46" s="18">
        <f t="shared" si="34"/>
        <v>156</v>
      </c>
      <c r="AD46" s="18">
        <f t="shared" si="84"/>
        <v>85</v>
      </c>
      <c r="AE46" s="18">
        <f t="shared" si="35"/>
        <v>26396</v>
      </c>
      <c r="AF46" s="18">
        <f t="shared" si="36"/>
        <v>960</v>
      </c>
      <c r="AG46" s="18">
        <f t="shared" si="37"/>
        <v>156</v>
      </c>
      <c r="AH46" s="18">
        <f t="shared" si="38"/>
        <v>82</v>
      </c>
      <c r="AI46" s="18">
        <f t="shared" si="39"/>
        <v>960</v>
      </c>
      <c r="AJ46" s="18">
        <f t="shared" si="40"/>
        <v>156</v>
      </c>
      <c r="AK46" s="18">
        <f t="shared" si="41"/>
        <v>79</v>
      </c>
      <c r="AL46" s="18">
        <f t="shared" si="42"/>
        <v>960</v>
      </c>
      <c r="AM46" s="18">
        <f t="shared" si="43"/>
        <v>156</v>
      </c>
      <c r="AN46" s="18">
        <f t="shared" si="44"/>
        <v>76</v>
      </c>
      <c r="AQ46">
        <f t="shared" si="102"/>
        <v>-1.5281616009755812</v>
      </c>
      <c r="AR46" s="10">
        <f t="shared" si="85"/>
        <v>3.8055188091046439</v>
      </c>
      <c r="AS46" s="10">
        <f t="shared" si="86"/>
        <v>-1.998182555479749</v>
      </c>
      <c r="AT46" s="10"/>
      <c r="AV46">
        <v>41</v>
      </c>
      <c r="AW46">
        <f t="shared" si="2"/>
        <v>942.22222222222217</v>
      </c>
      <c r="AX46" s="3">
        <f t="shared" si="48"/>
        <v>21423</v>
      </c>
      <c r="AY46">
        <f t="shared" si="49"/>
        <v>303</v>
      </c>
      <c r="AZ46">
        <f t="shared" si="50"/>
        <v>66</v>
      </c>
      <c r="BA46" s="18">
        <f t="shared" si="51"/>
        <v>20136</v>
      </c>
      <c r="BB46" s="20">
        <f t="shared" si="52"/>
        <v>1287</v>
      </c>
      <c r="BC46">
        <f t="shared" si="53"/>
        <v>296</v>
      </c>
      <c r="BD46">
        <f t="shared" si="54"/>
        <v>62</v>
      </c>
      <c r="BE46" s="8">
        <f t="shared" si="55"/>
        <v>-1287</v>
      </c>
      <c r="BF46">
        <f t="shared" si="56"/>
        <v>289</v>
      </c>
      <c r="BG46">
        <f t="shared" si="57"/>
        <v>58</v>
      </c>
      <c r="BH46" s="8">
        <f t="shared" si="58"/>
        <v>-1287</v>
      </c>
      <c r="BI46">
        <f t="shared" si="59"/>
        <v>282</v>
      </c>
      <c r="BJ46">
        <f t="shared" si="60"/>
        <v>54</v>
      </c>
      <c r="BM46">
        <v>41</v>
      </c>
      <c r="BO46" s="3">
        <f t="shared" si="3"/>
        <v>2095</v>
      </c>
      <c r="BP46" s="18">
        <f t="shared" si="61"/>
        <v>175</v>
      </c>
      <c r="BQ46" s="18">
        <f t="shared" si="62"/>
        <v>6</v>
      </c>
      <c r="BR46" s="18">
        <f t="shared" si="63"/>
        <v>3404</v>
      </c>
      <c r="BS46" s="18">
        <f t="shared" si="64"/>
        <v>1309</v>
      </c>
      <c r="BT46" s="18">
        <f t="shared" si="87"/>
        <v>175</v>
      </c>
      <c r="BU46" s="18">
        <f t="shared" si="88"/>
        <v>10.09090909090909</v>
      </c>
      <c r="BV46" s="18">
        <f t="shared" si="65"/>
        <v>4713.181818181818</v>
      </c>
      <c r="BW46" s="18">
        <f t="shared" si="66"/>
        <v>1309.181818181818</v>
      </c>
      <c r="BX46" s="18">
        <f t="shared" si="89"/>
        <v>175</v>
      </c>
      <c r="BY46" s="18">
        <f t="shared" si="90"/>
        <v>14.18181818181818</v>
      </c>
      <c r="BZ46" s="18">
        <f t="shared" si="67"/>
        <v>6022.2727272727261</v>
      </c>
      <c r="CA46" s="18">
        <f t="shared" si="68"/>
        <v>1309.0909090909081</v>
      </c>
      <c r="CB46" s="18">
        <f t="shared" si="91"/>
        <v>175</v>
      </c>
      <c r="CC46" s="18">
        <f t="shared" si="92"/>
        <v>18.27272727272727</v>
      </c>
      <c r="CD46" s="10"/>
      <c r="CE46" s="10">
        <f t="shared" si="69"/>
        <v>1.5</v>
      </c>
      <c r="CF46" s="10">
        <f t="shared" si="70"/>
        <v>1.5</v>
      </c>
      <c r="CG46" s="13">
        <f t="shared" si="93"/>
        <v>9.6473775182586902E-2</v>
      </c>
      <c r="CH46" s="10">
        <f t="shared" si="94"/>
        <v>5.5275401516561722</v>
      </c>
      <c r="CI46" s="10">
        <f t="shared" si="83"/>
        <v>3.6348068940655374</v>
      </c>
      <c r="CJ46" s="10">
        <f t="shared" si="95"/>
        <v>15.572411502397438</v>
      </c>
      <c r="CK46" s="10">
        <f t="shared" si="72"/>
        <v>0.10813832973566126</v>
      </c>
      <c r="CL46" s="10">
        <f t="shared" si="73"/>
        <v>-5.0519237094769753</v>
      </c>
      <c r="CM46" s="10"/>
      <c r="CN46" s="10"/>
      <c r="CQ46">
        <f t="shared" si="103"/>
        <v>-1.6146573259679133</v>
      </c>
      <c r="CR46">
        <f t="shared" si="75"/>
        <v>-92.513050137840651</v>
      </c>
      <c r="CS46" s="14">
        <f>$CR$6+ABS(SUM($CI$6:CI46))</f>
        <v>-95.535617943723494</v>
      </c>
      <c r="CT46" s="10">
        <f t="shared" si="96"/>
        <v>-7.1818259404321685</v>
      </c>
      <c r="CU46" s="13">
        <f t="shared" si="97"/>
        <v>-15.80022349594452</v>
      </c>
      <c r="CV46" s="10"/>
      <c r="CW46" s="10"/>
      <c r="CX46" s="10">
        <f t="shared" si="98"/>
        <v>7.1818259404321685</v>
      </c>
      <c r="CY46" s="10">
        <f t="shared" si="99"/>
        <v>94.908634754381936</v>
      </c>
      <c r="CZ46" s="10">
        <f t="shared" si="100"/>
        <v>-104.90863475438194</v>
      </c>
      <c r="DA46" s="10">
        <f t="shared" si="101"/>
        <v>-113.55696023121548</v>
      </c>
      <c r="DB46" s="12">
        <f t="shared" si="104"/>
        <v>4.7810613851816983</v>
      </c>
      <c r="DC46" s="12">
        <f t="shared" si="105"/>
        <v>-4.7810613851816983</v>
      </c>
      <c r="DD46" s="12">
        <f t="shared" si="106"/>
        <v>2.5335966936344239</v>
      </c>
      <c r="DE46" s="12">
        <f t="shared" si="107"/>
        <v>-3.2296530774797994E-3</v>
      </c>
      <c r="DF46">
        <f t="shared" si="108"/>
        <v>-1.0026778890179802</v>
      </c>
    </row>
    <row r="47" spans="4:110" x14ac:dyDescent="0.25">
      <c r="D47">
        <f t="shared" si="18"/>
        <v>2</v>
      </c>
      <c r="E47">
        <f t="shared" si="19"/>
        <v>0</v>
      </c>
      <c r="G47">
        <v>42</v>
      </c>
      <c r="H47">
        <f t="shared" si="0"/>
        <v>6795.333333333333</v>
      </c>
      <c r="I47" s="3">
        <f t="shared" si="20"/>
        <v>27275</v>
      </c>
      <c r="J47">
        <f t="shared" si="21"/>
        <v>75</v>
      </c>
      <c r="K47">
        <f t="shared" si="22"/>
        <v>85</v>
      </c>
      <c r="L47" s="11">
        <f t="shared" si="81"/>
        <v>27095</v>
      </c>
      <c r="M47" s="17">
        <f t="shared" si="23"/>
        <v>180</v>
      </c>
      <c r="N47">
        <f t="shared" si="24"/>
        <v>78.571428571428569</v>
      </c>
      <c r="O47">
        <f t="shared" si="25"/>
        <v>84.428571428571431</v>
      </c>
      <c r="P47" s="11">
        <f t="shared" si="82"/>
        <v>26916</v>
      </c>
      <c r="Q47" s="17">
        <f t="shared" si="26"/>
        <v>179</v>
      </c>
      <c r="R47">
        <f t="shared" si="27"/>
        <v>82.142857142857139</v>
      </c>
      <c r="S47">
        <f t="shared" si="28"/>
        <v>83.857142857142861</v>
      </c>
      <c r="T47" s="11">
        <f t="shared" si="29"/>
        <v>26737</v>
      </c>
      <c r="U47" s="17">
        <f t="shared" si="30"/>
        <v>179</v>
      </c>
      <c r="V47">
        <f t="shared" si="31"/>
        <v>85.714285714285708</v>
      </c>
      <c r="W47">
        <f t="shared" si="32"/>
        <v>83.285714285714292</v>
      </c>
      <c r="Z47">
        <v>42</v>
      </c>
      <c r="AB47" s="3">
        <f t="shared" si="33"/>
        <v>27358</v>
      </c>
      <c r="AC47" s="18">
        <f t="shared" si="34"/>
        <v>158</v>
      </c>
      <c r="AD47" s="18">
        <f t="shared" si="84"/>
        <v>85</v>
      </c>
      <c r="AE47" s="18">
        <f t="shared" si="35"/>
        <v>26398</v>
      </c>
      <c r="AF47" s="18">
        <f t="shared" si="36"/>
        <v>960</v>
      </c>
      <c r="AG47" s="18">
        <f t="shared" si="37"/>
        <v>158</v>
      </c>
      <c r="AH47" s="18">
        <f t="shared" si="38"/>
        <v>82</v>
      </c>
      <c r="AI47" s="18">
        <f t="shared" si="39"/>
        <v>960</v>
      </c>
      <c r="AJ47" s="18">
        <f t="shared" si="40"/>
        <v>158</v>
      </c>
      <c r="AK47" s="18">
        <f t="shared" si="41"/>
        <v>79</v>
      </c>
      <c r="AL47" s="18">
        <f t="shared" si="42"/>
        <v>960</v>
      </c>
      <c r="AM47" s="18">
        <f t="shared" si="43"/>
        <v>158</v>
      </c>
      <c r="AN47" s="18">
        <f t="shared" si="44"/>
        <v>76</v>
      </c>
      <c r="AQ47">
        <f t="shared" si="102"/>
        <v>-1.5565847515217914</v>
      </c>
      <c r="AR47" s="10">
        <f t="shared" si="85"/>
        <v>1.2688479370802517</v>
      </c>
      <c r="AS47" s="10">
        <f t="shared" si="86"/>
        <v>-1.9997980345275195</v>
      </c>
      <c r="AT47" s="10"/>
      <c r="AV47">
        <v>42</v>
      </c>
      <c r="AW47">
        <f t="shared" si="2"/>
        <v>943.77777777777783</v>
      </c>
      <c r="AX47" s="3">
        <f t="shared" si="48"/>
        <v>21105</v>
      </c>
      <c r="AY47">
        <f t="shared" si="49"/>
        <v>305</v>
      </c>
      <c r="AZ47">
        <f t="shared" si="50"/>
        <v>65</v>
      </c>
      <c r="BA47" s="18">
        <f t="shared" si="51"/>
        <v>19726</v>
      </c>
      <c r="BB47" s="20">
        <f t="shared" si="52"/>
        <v>1379</v>
      </c>
      <c r="BC47">
        <f t="shared" si="53"/>
        <v>297.71428571428572</v>
      </c>
      <c r="BD47">
        <f t="shared" si="54"/>
        <v>60.714285714285715</v>
      </c>
      <c r="BE47" s="8">
        <f t="shared" si="55"/>
        <v>-1378.7142857142844</v>
      </c>
      <c r="BF47">
        <f t="shared" si="56"/>
        <v>290.42857142857144</v>
      </c>
      <c r="BG47">
        <f t="shared" si="57"/>
        <v>56.428571428571431</v>
      </c>
      <c r="BH47" s="8">
        <f t="shared" si="58"/>
        <v>-1378.7142857142851</v>
      </c>
      <c r="BI47">
        <f t="shared" si="59"/>
        <v>283.14285714285717</v>
      </c>
      <c r="BJ47">
        <f t="shared" si="60"/>
        <v>52.142857142857146</v>
      </c>
      <c r="BM47">
        <v>42</v>
      </c>
      <c r="BO47" s="3">
        <f t="shared" si="3"/>
        <v>2085</v>
      </c>
      <c r="BP47" s="18">
        <f t="shared" si="61"/>
        <v>165</v>
      </c>
      <c r="BQ47" s="18">
        <f t="shared" si="62"/>
        <v>6</v>
      </c>
      <c r="BR47" s="18">
        <f t="shared" si="63"/>
        <v>3394</v>
      </c>
      <c r="BS47" s="18">
        <f t="shared" si="64"/>
        <v>1309</v>
      </c>
      <c r="BT47" s="18">
        <f t="shared" si="87"/>
        <v>165</v>
      </c>
      <c r="BU47" s="18">
        <f t="shared" si="88"/>
        <v>10.09090909090909</v>
      </c>
      <c r="BV47" s="18">
        <f t="shared" si="65"/>
        <v>4703.181818181818</v>
      </c>
      <c r="BW47" s="18">
        <f t="shared" si="66"/>
        <v>1309.181818181818</v>
      </c>
      <c r="BX47" s="18">
        <f t="shared" si="89"/>
        <v>165</v>
      </c>
      <c r="BY47" s="18">
        <f t="shared" si="90"/>
        <v>14.18181818181818</v>
      </c>
      <c r="BZ47" s="18">
        <f t="shared" si="67"/>
        <v>6012.2727272727261</v>
      </c>
      <c r="CA47" s="18">
        <f t="shared" si="68"/>
        <v>1309.0909090909081</v>
      </c>
      <c r="CB47" s="18">
        <f t="shared" si="91"/>
        <v>165</v>
      </c>
      <c r="CC47" s="18">
        <f t="shared" si="92"/>
        <v>18.27272727272727</v>
      </c>
      <c r="CD47" s="10"/>
      <c r="CE47" s="10">
        <f t="shared" si="69"/>
        <v>0.5</v>
      </c>
      <c r="CF47" s="10">
        <f t="shared" si="70"/>
        <v>0.5</v>
      </c>
      <c r="CG47" s="13">
        <f t="shared" si="93"/>
        <v>3.2246882435253921E-2</v>
      </c>
      <c r="CH47" s="13">
        <f t="shared" si="94"/>
        <v>1.8476102659945959</v>
      </c>
      <c r="CI47" s="10">
        <f t="shared" si="83"/>
        <v>3.6799298856615765</v>
      </c>
      <c r="CJ47" s="10">
        <f t="shared" si="95"/>
        <v>15.508062419270821</v>
      </c>
      <c r="CK47" s="10">
        <f t="shared" si="72"/>
        <v>-0.1848636957109997</v>
      </c>
      <c r="CL47" s="10">
        <f t="shared" si="73"/>
        <v>8.6006331964298131</v>
      </c>
      <c r="CM47" s="10"/>
      <c r="CN47" s="10"/>
      <c r="CQ47">
        <f t="shared" si="103"/>
        <v>-1.585416659852569</v>
      </c>
      <c r="CR47">
        <f t="shared" si="75"/>
        <v>-90.837683379280222</v>
      </c>
      <c r="CS47" s="14">
        <f>$CR$6+ABS(SUM($CI$6:CI47))</f>
        <v>-91.855688058061915</v>
      </c>
      <c r="CT47" s="10">
        <f t="shared" si="96"/>
        <v>-2.3946244126895824</v>
      </c>
      <c r="CU47" s="13">
        <f t="shared" si="97"/>
        <v>-5.3039817653832735</v>
      </c>
      <c r="CV47" s="10"/>
      <c r="CW47" s="10"/>
      <c r="CX47" s="10">
        <f t="shared" si="98"/>
        <v>2.3946244126895824</v>
      </c>
      <c r="CY47" s="10">
        <f t="shared" si="99"/>
        <v>94.989846859269193</v>
      </c>
      <c r="CZ47" s="10">
        <f t="shared" si="100"/>
        <v>-104.98984685926919</v>
      </c>
      <c r="DA47" s="10">
        <f t="shared" si="101"/>
        <v>-113.95017809529526</v>
      </c>
      <c r="DB47" s="12">
        <f t="shared" si="104"/>
        <v>4.7872015277425861</v>
      </c>
      <c r="DC47" s="12">
        <f t="shared" si="105"/>
        <v>-4.7872015277425861</v>
      </c>
      <c r="DD47" s="12">
        <f t="shared" si="106"/>
        <v>2.5366708720243922</v>
      </c>
      <c r="DE47" s="12">
        <f t="shared" si="107"/>
        <v>-1.615479047770485E-3</v>
      </c>
      <c r="DF47">
        <f t="shared" si="108"/>
        <v>-1.0009626652606953</v>
      </c>
    </row>
    <row r="48" spans="4:110" x14ac:dyDescent="0.25">
      <c r="D48">
        <f t="shared" si="18"/>
        <v>2</v>
      </c>
      <c r="E48">
        <f t="shared" si="19"/>
        <v>0</v>
      </c>
      <c r="G48">
        <v>43</v>
      </c>
      <c r="H48">
        <f t="shared" si="0"/>
        <v>6796.8888888888887</v>
      </c>
      <c r="I48" s="3">
        <f t="shared" si="20"/>
        <v>27276</v>
      </c>
      <c r="J48">
        <f t="shared" si="21"/>
        <v>76</v>
      </c>
      <c r="K48">
        <f t="shared" si="22"/>
        <v>85</v>
      </c>
      <c r="L48" s="11">
        <f t="shared" si="81"/>
        <v>27096</v>
      </c>
      <c r="M48" s="17">
        <f t="shared" si="23"/>
        <v>180</v>
      </c>
      <c r="N48">
        <f t="shared" si="24"/>
        <v>79.571428571428569</v>
      </c>
      <c r="O48">
        <f t="shared" si="25"/>
        <v>84.428571428571431</v>
      </c>
      <c r="P48" s="11">
        <f t="shared" si="82"/>
        <v>26917</v>
      </c>
      <c r="Q48" s="17">
        <f t="shared" si="26"/>
        <v>179</v>
      </c>
      <c r="R48">
        <f t="shared" si="27"/>
        <v>83.142857142857139</v>
      </c>
      <c r="S48">
        <f t="shared" si="28"/>
        <v>83.857142857142861</v>
      </c>
      <c r="T48" s="11">
        <f t="shared" si="29"/>
        <v>26738</v>
      </c>
      <c r="U48" s="17">
        <f t="shared" si="30"/>
        <v>179</v>
      </c>
      <c r="V48">
        <f t="shared" si="31"/>
        <v>86.714285714285708</v>
      </c>
      <c r="W48">
        <f t="shared" si="32"/>
        <v>83.285714285714292</v>
      </c>
      <c r="Z48">
        <v>43</v>
      </c>
      <c r="AB48" s="3">
        <f t="shared" si="33"/>
        <v>27361</v>
      </c>
      <c r="AC48" s="18">
        <f t="shared" si="34"/>
        <v>161</v>
      </c>
      <c r="AD48" s="18">
        <f t="shared" si="84"/>
        <v>85</v>
      </c>
      <c r="AE48" s="18">
        <f t="shared" si="35"/>
        <v>26401</v>
      </c>
      <c r="AF48" s="18">
        <f t="shared" si="36"/>
        <v>960</v>
      </c>
      <c r="AG48" s="18">
        <f t="shared" si="37"/>
        <v>161</v>
      </c>
      <c r="AH48" s="18">
        <f t="shared" si="38"/>
        <v>82</v>
      </c>
      <c r="AI48" s="18">
        <f t="shared" si="39"/>
        <v>960</v>
      </c>
      <c r="AJ48" s="18">
        <f t="shared" si="40"/>
        <v>161</v>
      </c>
      <c r="AK48" s="18">
        <f t="shared" si="41"/>
        <v>79</v>
      </c>
      <c r="AL48" s="18">
        <f t="shared" si="42"/>
        <v>960</v>
      </c>
      <c r="AM48" s="18">
        <f t="shared" si="43"/>
        <v>161</v>
      </c>
      <c r="AN48" s="18">
        <f t="shared" si="44"/>
        <v>76</v>
      </c>
      <c r="AQ48">
        <f t="shared" si="102"/>
        <v>-1.5850079020680017</v>
      </c>
      <c r="AR48" s="10">
        <f t="shared" si="85"/>
        <v>-1.2688479370802406</v>
      </c>
      <c r="AS48" s="10">
        <f t="shared" si="86"/>
        <v>-1.9997980345275195</v>
      </c>
      <c r="AT48" s="10"/>
      <c r="AV48">
        <v>43</v>
      </c>
      <c r="AW48">
        <f t="shared" si="2"/>
        <v>625.33333333333337</v>
      </c>
      <c r="AX48" s="3">
        <f t="shared" si="48"/>
        <v>21106</v>
      </c>
      <c r="AY48">
        <f t="shared" si="49"/>
        <v>306</v>
      </c>
      <c r="AZ48">
        <f t="shared" si="50"/>
        <v>65</v>
      </c>
      <c r="BA48" s="18">
        <f t="shared" si="51"/>
        <v>19727</v>
      </c>
      <c r="BB48" s="20">
        <f t="shared" si="52"/>
        <v>1379</v>
      </c>
      <c r="BC48">
        <f t="shared" si="53"/>
        <v>298.71428571428572</v>
      </c>
      <c r="BD48">
        <f t="shared" si="54"/>
        <v>60.714285714285715</v>
      </c>
      <c r="BE48" s="8">
        <f t="shared" si="55"/>
        <v>-1378.7142857142844</v>
      </c>
      <c r="BF48">
        <f t="shared" si="56"/>
        <v>291.42857142857144</v>
      </c>
      <c r="BG48">
        <f t="shared" si="57"/>
        <v>56.428571428571431</v>
      </c>
      <c r="BH48" s="8">
        <f t="shared" si="58"/>
        <v>-1378.7142857142851</v>
      </c>
      <c r="BI48">
        <f t="shared" si="59"/>
        <v>284.14285714285717</v>
      </c>
      <c r="BJ48">
        <f t="shared" si="60"/>
        <v>52.142857142857146</v>
      </c>
      <c r="BM48" s="1">
        <v>43</v>
      </c>
      <c r="BN48" s="1"/>
      <c r="BO48" s="1">
        <f t="shared" si="3"/>
        <v>2076</v>
      </c>
      <c r="BP48" s="19">
        <f t="shared" si="61"/>
        <v>156</v>
      </c>
      <c r="BQ48" s="19">
        <f t="shared" si="62"/>
        <v>6</v>
      </c>
      <c r="BR48" s="18">
        <f t="shared" si="63"/>
        <v>3385</v>
      </c>
      <c r="BS48" s="18">
        <f t="shared" si="64"/>
        <v>1309</v>
      </c>
      <c r="BT48" s="18">
        <f t="shared" si="87"/>
        <v>156</v>
      </c>
      <c r="BU48" s="18">
        <f t="shared" si="88"/>
        <v>10.09090909090909</v>
      </c>
      <c r="BV48" s="18">
        <f t="shared" si="65"/>
        <v>4694.181818181818</v>
      </c>
      <c r="BW48" s="18">
        <f t="shared" si="66"/>
        <v>1309.181818181818</v>
      </c>
      <c r="BX48" s="18">
        <f t="shared" si="89"/>
        <v>156</v>
      </c>
      <c r="BY48" s="18">
        <f t="shared" si="90"/>
        <v>14.18181818181818</v>
      </c>
      <c r="BZ48" s="18">
        <f t="shared" si="67"/>
        <v>6003.2727272727261</v>
      </c>
      <c r="CA48" s="18">
        <f t="shared" si="68"/>
        <v>1309.0909090909081</v>
      </c>
      <c r="CB48" s="18">
        <f t="shared" si="91"/>
        <v>156</v>
      </c>
      <c r="CC48" s="18">
        <f t="shared" si="92"/>
        <v>18.27272727272727</v>
      </c>
      <c r="CD48" s="15"/>
      <c r="CE48" s="10">
        <f t="shared" si="69"/>
        <v>-0.5</v>
      </c>
      <c r="CF48" s="10">
        <f t="shared" si="70"/>
        <v>0.5</v>
      </c>
      <c r="CG48" s="16">
        <f t="shared" si="93"/>
        <v>3.2246882435253921E-2</v>
      </c>
      <c r="CH48" s="16">
        <f t="shared" si="94"/>
        <v>1.8476102659945959</v>
      </c>
      <c r="CI48" s="15">
        <v>3</v>
      </c>
      <c r="CJ48" s="15">
        <f t="shared" si="95"/>
        <v>15.508062419270821</v>
      </c>
      <c r="CK48" s="10">
        <f t="shared" si="72"/>
        <v>-0.1848636957109997</v>
      </c>
      <c r="CL48" s="10">
        <f t="shared" ref="CL48:CL70" si="109">CJ48*CK48*3</f>
        <v>-8.6006331964298131</v>
      </c>
      <c r="CM48" s="15"/>
      <c r="CN48" s="10"/>
      <c r="CQ48">
        <f t="shared" si="103"/>
        <v>-1.5561759937372244</v>
      </c>
      <c r="CR48">
        <f t="shared" si="75"/>
        <v>-89.162316620719778</v>
      </c>
      <c r="CS48" s="14">
        <f>$CR$6+ABS(SUM($CI$6:CI48))</f>
        <v>-88.855688058061915</v>
      </c>
      <c r="CT48" s="10">
        <f t="shared" si="96"/>
        <v>2.3946244126895659</v>
      </c>
      <c r="CU48" s="13">
        <f t="shared" si="97"/>
        <v>3.2710602022111144</v>
      </c>
      <c r="CV48" s="10"/>
      <c r="CW48" s="10"/>
      <c r="CX48" s="10">
        <f t="shared" si="98"/>
        <v>2.3946244126895659</v>
      </c>
      <c r="CY48" s="10">
        <f t="shared" si="99"/>
        <v>94.989846859269193</v>
      </c>
      <c r="CZ48" s="10">
        <f t="shared" si="100"/>
        <v>-104.98984685926919</v>
      </c>
      <c r="DA48" s="10">
        <f t="shared" si="101"/>
        <v>-113.9810537715688</v>
      </c>
      <c r="DB48" s="12">
        <f t="shared" si="104"/>
        <v>4.7892488253791488</v>
      </c>
      <c r="DC48" s="12">
        <f t="shared" si="105"/>
        <v>-1.6431300764452317E-14</v>
      </c>
      <c r="DD48" s="12">
        <f t="shared" si="106"/>
        <v>2.5376958741604922</v>
      </c>
      <c r="DE48" s="12">
        <f t="shared" si="107"/>
        <v>0</v>
      </c>
      <c r="DF48">
        <f t="shared" si="108"/>
        <v>-1.0001068865891094</v>
      </c>
    </row>
    <row r="49" spans="2:110" x14ac:dyDescent="0.25">
      <c r="D49">
        <f t="shared" si="18"/>
        <v>2</v>
      </c>
      <c r="E49">
        <f t="shared" si="19"/>
        <v>0</v>
      </c>
      <c r="G49">
        <v>44</v>
      </c>
      <c r="H49">
        <f t="shared" si="0"/>
        <v>7118.4444444444443</v>
      </c>
      <c r="I49" s="3">
        <f t="shared" si="20"/>
        <v>27598</v>
      </c>
      <c r="J49">
        <f t="shared" si="21"/>
        <v>78</v>
      </c>
      <c r="K49">
        <f t="shared" si="22"/>
        <v>86</v>
      </c>
      <c r="L49" s="11">
        <f t="shared" si="81"/>
        <v>27418</v>
      </c>
      <c r="M49" s="17">
        <f t="shared" si="23"/>
        <v>180</v>
      </c>
      <c r="N49">
        <f t="shared" si="24"/>
        <v>81.571428571428569</v>
      </c>
      <c r="O49">
        <f t="shared" si="25"/>
        <v>85.428571428571431</v>
      </c>
      <c r="P49" s="11">
        <f t="shared" si="82"/>
        <v>27239</v>
      </c>
      <c r="Q49" s="17">
        <f t="shared" si="26"/>
        <v>179</v>
      </c>
      <c r="R49">
        <f t="shared" si="27"/>
        <v>85.142857142857139</v>
      </c>
      <c r="S49">
        <f t="shared" si="28"/>
        <v>84.857142857142861</v>
      </c>
      <c r="T49" s="11">
        <f t="shared" si="29"/>
        <v>27060</v>
      </c>
      <c r="U49" s="17">
        <f t="shared" si="30"/>
        <v>179</v>
      </c>
      <c r="V49">
        <f t="shared" si="31"/>
        <v>88.714285714285708</v>
      </c>
      <c r="W49">
        <f t="shared" si="32"/>
        <v>84.285714285714292</v>
      </c>
      <c r="Z49">
        <v>44</v>
      </c>
      <c r="AB49" s="3">
        <f t="shared" si="33"/>
        <v>27363</v>
      </c>
      <c r="AC49" s="18">
        <f t="shared" si="34"/>
        <v>163</v>
      </c>
      <c r="AD49" s="18">
        <f t="shared" si="84"/>
        <v>85</v>
      </c>
      <c r="AE49" s="18">
        <f t="shared" si="35"/>
        <v>26403</v>
      </c>
      <c r="AF49" s="18">
        <f t="shared" si="36"/>
        <v>960</v>
      </c>
      <c r="AG49" s="18">
        <f t="shared" si="37"/>
        <v>163</v>
      </c>
      <c r="AH49" s="18">
        <f t="shared" si="38"/>
        <v>82</v>
      </c>
      <c r="AI49" s="18">
        <f t="shared" si="39"/>
        <v>960</v>
      </c>
      <c r="AJ49" s="18">
        <f t="shared" si="40"/>
        <v>163</v>
      </c>
      <c r="AK49" s="18">
        <f t="shared" si="41"/>
        <v>79</v>
      </c>
      <c r="AL49" s="18">
        <f t="shared" si="42"/>
        <v>960</v>
      </c>
      <c r="AM49" s="18">
        <f t="shared" si="43"/>
        <v>163</v>
      </c>
      <c r="AN49" s="18">
        <f t="shared" si="44"/>
        <v>76</v>
      </c>
      <c r="AQ49">
        <f t="shared" si="102"/>
        <v>-1.6134310526142117</v>
      </c>
      <c r="AR49" s="10">
        <f t="shared" si="85"/>
        <v>-3.8055188091046128</v>
      </c>
      <c r="AS49" s="10">
        <f t="shared" si="86"/>
        <v>-1.998182555479749</v>
      </c>
      <c r="AT49" s="10"/>
      <c r="AV49">
        <v>44</v>
      </c>
      <c r="AW49">
        <f t="shared" si="2"/>
        <v>626.88888888888891</v>
      </c>
      <c r="AX49" s="3">
        <f t="shared" si="48"/>
        <v>20788</v>
      </c>
      <c r="AY49">
        <f t="shared" si="49"/>
        <v>308</v>
      </c>
      <c r="AZ49">
        <f t="shared" si="50"/>
        <v>64</v>
      </c>
      <c r="BA49" s="18">
        <f t="shared" si="51"/>
        <v>19409</v>
      </c>
      <c r="BB49" s="20">
        <f t="shared" si="52"/>
        <v>1379</v>
      </c>
      <c r="BC49">
        <f t="shared" si="53"/>
        <v>300.71428571428572</v>
      </c>
      <c r="BD49">
        <f t="shared" si="54"/>
        <v>59.714285714285715</v>
      </c>
      <c r="BE49" s="8">
        <f t="shared" si="55"/>
        <v>-1378.7142857142844</v>
      </c>
      <c r="BF49">
        <f t="shared" si="56"/>
        <v>293.42857142857144</v>
      </c>
      <c r="BG49">
        <f t="shared" si="57"/>
        <v>55.428571428571431</v>
      </c>
      <c r="BH49" s="8">
        <f t="shared" si="58"/>
        <v>-1378.7142857142851</v>
      </c>
      <c r="BI49">
        <f t="shared" si="59"/>
        <v>286.14285714285717</v>
      </c>
      <c r="BJ49">
        <f t="shared" si="60"/>
        <v>51.142857142857146</v>
      </c>
      <c r="BM49">
        <v>44</v>
      </c>
      <c r="BO49" s="3">
        <f t="shared" si="3"/>
        <v>2066</v>
      </c>
      <c r="BP49" s="18">
        <f t="shared" si="61"/>
        <v>146</v>
      </c>
      <c r="BQ49" s="18">
        <f t="shared" si="62"/>
        <v>6</v>
      </c>
      <c r="BR49" s="18">
        <f t="shared" si="63"/>
        <v>3375</v>
      </c>
      <c r="BS49" s="18">
        <f t="shared" si="64"/>
        <v>1309</v>
      </c>
      <c r="BT49" s="18">
        <f t="shared" si="87"/>
        <v>146</v>
      </c>
      <c r="BU49" s="18">
        <f t="shared" si="88"/>
        <v>10.09090909090909</v>
      </c>
      <c r="BV49" s="18">
        <f t="shared" si="65"/>
        <v>4684.181818181818</v>
      </c>
      <c r="BW49" s="18">
        <f t="shared" si="66"/>
        <v>1309.181818181818</v>
      </c>
      <c r="BX49" s="18">
        <f t="shared" si="89"/>
        <v>146</v>
      </c>
      <c r="BY49" s="18">
        <f t="shared" si="90"/>
        <v>14.18181818181818</v>
      </c>
      <c r="BZ49" s="18">
        <f t="shared" si="67"/>
        <v>5993.2727272727261</v>
      </c>
      <c r="CA49" s="18">
        <f t="shared" si="68"/>
        <v>1309.0909090909081</v>
      </c>
      <c r="CB49" s="18">
        <f t="shared" si="91"/>
        <v>146</v>
      </c>
      <c r="CC49" s="18">
        <f t="shared" si="92"/>
        <v>18.27272727272727</v>
      </c>
      <c r="CD49" s="10"/>
      <c r="CE49" s="10">
        <f t="shared" si="69"/>
        <v>-1.5</v>
      </c>
      <c r="CF49" s="10">
        <f t="shared" si="70"/>
        <v>1.5</v>
      </c>
      <c r="CG49" s="13">
        <f t="shared" si="93"/>
        <v>9.6473775182586902E-2</v>
      </c>
      <c r="CH49" s="10">
        <f t="shared" si="94"/>
        <v>5.5275401516561722</v>
      </c>
      <c r="CI49" s="10">
        <f t="shared" si="83"/>
        <v>3.6799298856615765</v>
      </c>
      <c r="CJ49" s="10">
        <f t="shared" si="95"/>
        <v>15.572411502397438</v>
      </c>
      <c r="CK49" s="10">
        <f t="shared" si="72"/>
        <v>0.10813832973566126</v>
      </c>
      <c r="CL49" s="10">
        <f t="shared" si="109"/>
        <v>5.0519237094769753</v>
      </c>
      <c r="CM49" s="10"/>
      <c r="CN49" s="10"/>
      <c r="CQ49">
        <f t="shared" si="103"/>
        <v>-1.5269353276218798</v>
      </c>
      <c r="CR49">
        <f t="shared" si="75"/>
        <v>-87.486949862159349</v>
      </c>
      <c r="CS49" s="14">
        <f>$CR$6+ABS(SUM($CI$6:CI49))</f>
        <v>-85.175758172400336</v>
      </c>
      <c r="CT49" s="10">
        <f t="shared" si="96"/>
        <v>7.1818259404321889</v>
      </c>
      <c r="CU49" s="13">
        <f t="shared" si="97"/>
        <v>13.774910187015852</v>
      </c>
      <c r="CV49" s="10"/>
      <c r="CW49" s="10"/>
      <c r="CX49" s="10">
        <f t="shared" si="98"/>
        <v>7.1818259404321889</v>
      </c>
      <c r="CY49" s="10">
        <f t="shared" si="99"/>
        <v>94.908634754381936</v>
      </c>
      <c r="CZ49" s="10">
        <f t="shared" si="100"/>
        <v>-104.90863475438194</v>
      </c>
      <c r="DA49" s="10">
        <f t="shared" si="101"/>
        <v>-113.66344976873522</v>
      </c>
      <c r="DB49" s="12">
        <f t="shared" si="104"/>
        <v>4.7872015277426225</v>
      </c>
      <c r="DC49" s="12">
        <f t="shared" si="105"/>
        <v>4.7872015277426225</v>
      </c>
      <c r="DD49" s="12">
        <f t="shared" si="106"/>
        <v>2.5366708720243722</v>
      </c>
      <c r="DE49" s="12">
        <f t="shared" si="107"/>
        <v>1.615479047770485E-3</v>
      </c>
      <c r="DF49">
        <f t="shared" si="108"/>
        <v>-1.0001068865891094</v>
      </c>
    </row>
    <row r="50" spans="2:110" x14ac:dyDescent="0.25">
      <c r="D50">
        <f t="shared" si="18"/>
        <v>1</v>
      </c>
      <c r="E50">
        <f t="shared" si="19"/>
        <v>0</v>
      </c>
      <c r="G50">
        <v>45</v>
      </c>
      <c r="H50">
        <f t="shared" si="0"/>
        <v>7440</v>
      </c>
      <c r="I50" s="3">
        <f t="shared" si="20"/>
        <v>27920</v>
      </c>
      <c r="J50" s="5">
        <f>B6+B2</f>
        <v>80</v>
      </c>
      <c r="K50" s="5">
        <f>B4+B3</f>
        <v>87</v>
      </c>
      <c r="L50" s="11">
        <f t="shared" si="81"/>
        <v>27831</v>
      </c>
      <c r="M50" s="17">
        <f t="shared" si="23"/>
        <v>89</v>
      </c>
      <c r="N50">
        <f t="shared" si="24"/>
        <v>83.285714285714292</v>
      </c>
      <c r="O50">
        <f t="shared" si="25"/>
        <v>86.714285714285708</v>
      </c>
      <c r="P50" s="11">
        <f t="shared" si="82"/>
        <v>27743</v>
      </c>
      <c r="Q50" s="17">
        <f t="shared" si="26"/>
        <v>88</v>
      </c>
      <c r="R50">
        <f t="shared" si="27"/>
        <v>86.571428571428584</v>
      </c>
      <c r="S50">
        <f t="shared" si="28"/>
        <v>86.428571428571416</v>
      </c>
      <c r="T50" s="11">
        <f t="shared" si="29"/>
        <v>27655</v>
      </c>
      <c r="U50" s="17">
        <f t="shared" si="30"/>
        <v>88</v>
      </c>
      <c r="V50">
        <f t="shared" si="31"/>
        <v>89.857142857142875</v>
      </c>
      <c r="W50">
        <f t="shared" si="32"/>
        <v>86.142857142857125</v>
      </c>
      <c r="Z50">
        <v>45</v>
      </c>
      <c r="AB50" s="3">
        <f t="shared" si="33"/>
        <v>27366</v>
      </c>
      <c r="AC50" s="18">
        <f t="shared" si="34"/>
        <v>166</v>
      </c>
      <c r="AD50" s="18">
        <f t="shared" si="84"/>
        <v>85</v>
      </c>
      <c r="AE50" s="18">
        <f t="shared" si="35"/>
        <v>26406</v>
      </c>
      <c r="AF50" s="18">
        <f t="shared" si="36"/>
        <v>960</v>
      </c>
      <c r="AG50" s="18">
        <f t="shared" si="37"/>
        <v>166</v>
      </c>
      <c r="AH50" s="18">
        <f t="shared" si="38"/>
        <v>82</v>
      </c>
      <c r="AI50" s="18">
        <f t="shared" si="39"/>
        <v>960</v>
      </c>
      <c r="AJ50" s="18">
        <f t="shared" si="40"/>
        <v>166</v>
      </c>
      <c r="AK50" s="18">
        <f t="shared" si="41"/>
        <v>79</v>
      </c>
      <c r="AL50" s="18">
        <f t="shared" si="42"/>
        <v>960</v>
      </c>
      <c r="AM50" s="18">
        <f t="shared" si="43"/>
        <v>166</v>
      </c>
      <c r="AN50" s="18">
        <f t="shared" si="44"/>
        <v>76</v>
      </c>
      <c r="AQ50">
        <f t="shared" si="102"/>
        <v>-1.641854203160422</v>
      </c>
      <c r="AR50" s="10">
        <f t="shared" si="85"/>
        <v>-6.3391155027390571</v>
      </c>
      <c r="AS50" s="10">
        <f t="shared" si="86"/>
        <v>-1.9949529024022694</v>
      </c>
      <c r="AT50" s="10"/>
      <c r="AV50">
        <v>45</v>
      </c>
      <c r="AW50">
        <f t="shared" si="2"/>
        <v>308.44444444444446</v>
      </c>
      <c r="AX50" s="3">
        <f t="shared" si="48"/>
        <v>20790</v>
      </c>
      <c r="AY50" s="6">
        <f>$H$2-B6</f>
        <v>310</v>
      </c>
      <c r="AZ50" s="6">
        <f>B4</f>
        <v>64</v>
      </c>
      <c r="BA50" s="18">
        <f t="shared" si="51"/>
        <v>19319</v>
      </c>
      <c r="BB50" s="20">
        <f t="shared" si="52"/>
        <v>1471</v>
      </c>
      <c r="BC50">
        <f t="shared" si="53"/>
        <v>302.42857142857144</v>
      </c>
      <c r="BD50">
        <f t="shared" si="54"/>
        <v>59.428571428571431</v>
      </c>
      <c r="BE50" s="8">
        <f t="shared" si="55"/>
        <v>-1470.4285714285706</v>
      </c>
      <c r="BF50">
        <f t="shared" si="56"/>
        <v>294.85714285714289</v>
      </c>
      <c r="BG50">
        <f t="shared" si="57"/>
        <v>54.857142857142861</v>
      </c>
      <c r="BH50" s="8">
        <f t="shared" si="58"/>
        <v>-1470.4285714285713</v>
      </c>
      <c r="BI50">
        <f t="shared" si="59"/>
        <v>287.28571428571433</v>
      </c>
      <c r="BJ50">
        <f t="shared" si="60"/>
        <v>50.285714285714292</v>
      </c>
      <c r="BM50">
        <v>45</v>
      </c>
      <c r="BO50" s="3">
        <f t="shared" si="3"/>
        <v>2375</v>
      </c>
      <c r="BP50" s="18">
        <f t="shared" si="61"/>
        <v>135</v>
      </c>
      <c r="BQ50" s="18">
        <f t="shared" si="62"/>
        <v>7</v>
      </c>
      <c r="BR50" s="18">
        <f t="shared" si="63"/>
        <v>3684</v>
      </c>
      <c r="BS50" s="18">
        <f t="shared" si="64"/>
        <v>1309</v>
      </c>
      <c r="BT50" s="18">
        <f t="shared" si="87"/>
        <v>135</v>
      </c>
      <c r="BU50" s="18">
        <f t="shared" si="88"/>
        <v>11.09090909090909</v>
      </c>
      <c r="BV50" s="18">
        <f t="shared" si="65"/>
        <v>4993.181818181818</v>
      </c>
      <c r="BW50" s="18">
        <f t="shared" si="66"/>
        <v>1309.181818181818</v>
      </c>
      <c r="BX50" s="18">
        <f t="shared" si="89"/>
        <v>135</v>
      </c>
      <c r="BY50" s="18">
        <f t="shared" si="90"/>
        <v>15.18181818181818</v>
      </c>
      <c r="BZ50" s="18">
        <f t="shared" si="67"/>
        <v>6302.2727272727261</v>
      </c>
      <c r="CA50" s="18">
        <f t="shared" si="68"/>
        <v>1309.0909090909081</v>
      </c>
      <c r="CB50" s="18">
        <f t="shared" si="91"/>
        <v>135</v>
      </c>
      <c r="CC50" s="18">
        <f t="shared" si="92"/>
        <v>19.27272727272727</v>
      </c>
      <c r="CD50" s="10"/>
      <c r="CE50" s="10">
        <f t="shared" si="69"/>
        <v>-2.5</v>
      </c>
      <c r="CF50" s="10">
        <f t="shared" si="70"/>
        <v>2.5</v>
      </c>
      <c r="CG50" s="13">
        <f t="shared" si="93"/>
        <v>0.15991312315821926</v>
      </c>
      <c r="CH50" s="10">
        <f t="shared" si="94"/>
        <v>9.1623470457217095</v>
      </c>
      <c r="CI50" s="10">
        <f t="shared" si="83"/>
        <v>3.6348068940655374</v>
      </c>
      <c r="CJ50" s="10">
        <f t="shared" si="95"/>
        <v>15.70031846810758</v>
      </c>
      <c r="CK50" s="10">
        <f t="shared" si="72"/>
        <v>0.24437651308507891</v>
      </c>
      <c r="CL50" s="10">
        <f t="shared" si="109"/>
        <v>11.510367244684193</v>
      </c>
      <c r="CM50" s="10"/>
      <c r="CN50" s="10"/>
      <c r="CQ50">
        <f t="shared" si="103"/>
        <v>-1.4976946615065354</v>
      </c>
      <c r="CR50">
        <f t="shared" si="75"/>
        <v>-85.81158310359892</v>
      </c>
      <c r="CS50" s="14">
        <f>$CR$6+ABS(SUM($CI$6:CI50))</f>
        <v>-81.540951278334802</v>
      </c>
      <c r="CT50" s="10">
        <f t="shared" si="96"/>
        <v>11.962887325613847</v>
      </c>
      <c r="CU50" s="13">
        <f t="shared" si="97"/>
        <v>24.094373286561002</v>
      </c>
      <c r="CV50" s="10"/>
      <c r="CW50" s="10"/>
      <c r="CX50" s="10">
        <f t="shared" si="98"/>
        <v>11.962887325613847</v>
      </c>
      <c r="CY50" s="10">
        <f t="shared" si="99"/>
        <v>94.746279977354163</v>
      </c>
      <c r="CZ50" s="10">
        <f t="shared" si="100"/>
        <v>-104.74627997735416</v>
      </c>
      <c r="DA50" s="10">
        <f t="shared" si="101"/>
        <v>-112.96651924798603</v>
      </c>
      <c r="DB50" s="12">
        <f t="shared" si="104"/>
        <v>4.7810613851816584</v>
      </c>
      <c r="DC50" s="12">
        <f t="shared" si="105"/>
        <v>4.7810613851816584</v>
      </c>
      <c r="DD50" s="12">
        <f t="shared" si="106"/>
        <v>2.5335966936344443</v>
      </c>
      <c r="DE50" s="12">
        <f t="shared" si="107"/>
        <v>3.2296530774795773E-3</v>
      </c>
      <c r="DF50">
        <f t="shared" si="108"/>
        <v>-1.0009626652606953</v>
      </c>
    </row>
    <row r="51" spans="2:110" x14ac:dyDescent="0.25">
      <c r="E51">
        <f t="shared" si="19"/>
        <v>0</v>
      </c>
      <c r="Z51">
        <v>46</v>
      </c>
      <c r="AB51" s="3">
        <f t="shared" si="33"/>
        <v>27368</v>
      </c>
      <c r="AC51" s="18">
        <f t="shared" si="34"/>
        <v>168</v>
      </c>
      <c r="AD51" s="18">
        <f t="shared" si="84"/>
        <v>85</v>
      </c>
      <c r="AE51" s="18">
        <f t="shared" si="35"/>
        <v>26408</v>
      </c>
      <c r="AF51" s="18">
        <f t="shared" si="36"/>
        <v>960</v>
      </c>
      <c r="AG51" s="18">
        <f t="shared" si="37"/>
        <v>168</v>
      </c>
      <c r="AH51" s="18">
        <f t="shared" si="38"/>
        <v>82</v>
      </c>
      <c r="AI51" s="18">
        <f t="shared" si="39"/>
        <v>960</v>
      </c>
      <c r="AJ51" s="18">
        <f t="shared" si="40"/>
        <v>168</v>
      </c>
      <c r="AK51" s="18">
        <f t="shared" si="41"/>
        <v>79</v>
      </c>
      <c r="AL51" s="18">
        <f t="shared" si="42"/>
        <v>960</v>
      </c>
      <c r="AM51" s="18">
        <f t="shared" si="43"/>
        <v>168</v>
      </c>
      <c r="AN51" s="18">
        <f t="shared" si="44"/>
        <v>76</v>
      </c>
      <c r="AQ51">
        <f t="shared" si="102"/>
        <v>-1.6702773537066322</v>
      </c>
      <c r="AR51" s="10">
        <f t="shared" si="85"/>
        <v>-8.8675913251158729</v>
      </c>
      <c r="AS51" s="10">
        <f t="shared" si="86"/>
        <v>-1.9901116842769817</v>
      </c>
      <c r="AT51" s="10"/>
      <c r="AW51">
        <f>$H$2*(ROUNDDOWN($B$3/$H$4*AV51,0))+($B$2/$H$4*AV51+2)</f>
        <v>2</v>
      </c>
      <c r="BA51" s="18">
        <f t="shared" si="51"/>
        <v>-1562</v>
      </c>
      <c r="BB51" s="8"/>
      <c r="BC51">
        <f t="shared" si="53"/>
        <v>-7.8571428571428568</v>
      </c>
      <c r="BD51">
        <f t="shared" si="54"/>
        <v>-4.8571428571428568</v>
      </c>
      <c r="BE51" s="8">
        <f t="shared" si="55"/>
        <v>-1562.1428571428571</v>
      </c>
      <c r="BF51">
        <f t="shared" si="56"/>
        <v>-15.714285714285714</v>
      </c>
      <c r="BG51">
        <f t="shared" si="57"/>
        <v>-9.7142857142857135</v>
      </c>
      <c r="BH51" s="8">
        <f t="shared" si="58"/>
        <v>-1562.1428571428569</v>
      </c>
      <c r="BI51">
        <f t="shared" si="59"/>
        <v>-23.571428571428569</v>
      </c>
      <c r="BJ51">
        <f t="shared" si="60"/>
        <v>-14.571428571428569</v>
      </c>
      <c r="BM51">
        <v>46</v>
      </c>
      <c r="BO51" s="3">
        <f t="shared" si="3"/>
        <v>2685</v>
      </c>
      <c r="BP51" s="18">
        <f t="shared" si="61"/>
        <v>125</v>
      </c>
      <c r="BQ51" s="18">
        <f t="shared" si="62"/>
        <v>8</v>
      </c>
      <c r="BR51" s="18">
        <f t="shared" si="63"/>
        <v>3994</v>
      </c>
      <c r="BS51" s="18">
        <f t="shared" si="64"/>
        <v>1309</v>
      </c>
      <c r="BT51" s="18">
        <f t="shared" si="87"/>
        <v>125</v>
      </c>
      <c r="BU51" s="18">
        <f t="shared" si="88"/>
        <v>12.09090909090909</v>
      </c>
      <c r="BV51" s="18">
        <f t="shared" si="65"/>
        <v>5303.181818181818</v>
      </c>
      <c r="BW51" s="18">
        <f t="shared" si="66"/>
        <v>1309.181818181818</v>
      </c>
      <c r="BX51" s="18">
        <f t="shared" si="89"/>
        <v>125</v>
      </c>
      <c r="BY51" s="18">
        <f t="shared" si="90"/>
        <v>16.18181818181818</v>
      </c>
      <c r="BZ51" s="18">
        <f t="shared" si="67"/>
        <v>6612.2727272727261</v>
      </c>
      <c r="CA51" s="18">
        <f t="shared" si="68"/>
        <v>1309.0909090909081</v>
      </c>
      <c r="CB51" s="18">
        <f t="shared" si="91"/>
        <v>125</v>
      </c>
      <c r="CC51" s="18">
        <f t="shared" si="92"/>
        <v>20.27272727272727</v>
      </c>
      <c r="CD51" s="10"/>
      <c r="CE51" s="10">
        <f t="shared" si="69"/>
        <v>-3.5</v>
      </c>
      <c r="CF51" s="10">
        <f t="shared" si="70"/>
        <v>3.5</v>
      </c>
      <c r="CG51" s="13">
        <f t="shared" si="93"/>
        <v>0.22208190190548016</v>
      </c>
      <c r="CH51" s="10">
        <f t="shared" si="94"/>
        <v>12.724355685422369</v>
      </c>
      <c r="CI51" s="10">
        <f t="shared" si="83"/>
        <v>3.5620086397006592</v>
      </c>
      <c r="CJ51" s="10">
        <f t="shared" si="95"/>
        <v>15.890248582070702</v>
      </c>
      <c r="CK51" s="10">
        <f t="shared" si="72"/>
        <v>0.33411431035303452</v>
      </c>
      <c r="CL51" s="10">
        <f t="shared" si="109"/>
        <v>15.927478339010511</v>
      </c>
      <c r="CM51" s="10"/>
      <c r="CN51" s="10"/>
      <c r="CQ51">
        <f t="shared" si="103"/>
        <v>-1.4684539953911908</v>
      </c>
      <c r="CR51">
        <f t="shared" si="75"/>
        <v>-84.136216345038477</v>
      </c>
      <c r="CS51" s="14">
        <f>$CR$6+ABS(SUM($CI$6:CI51))</f>
        <v>-77.978942638634138</v>
      </c>
      <c r="CT51" s="10">
        <f t="shared" si="96"/>
        <v>16.733720972859707</v>
      </c>
      <c r="CU51" s="13">
        <f t="shared" si="97"/>
        <v>34.113380614309314</v>
      </c>
      <c r="CV51" s="10"/>
      <c r="CW51" s="10"/>
      <c r="CX51" s="10">
        <f t="shared" si="98"/>
        <v>16.733720972859707</v>
      </c>
      <c r="CY51" s="10">
        <f t="shared" si="99"/>
        <v>94.502921334317449</v>
      </c>
      <c r="CZ51" s="10">
        <f t="shared" si="100"/>
        <v>-104.50292133431745</v>
      </c>
      <c r="DA51" s="10">
        <f t="shared" si="101"/>
        <v>-111.91675667657843</v>
      </c>
      <c r="DB51" s="12">
        <f t="shared" si="104"/>
        <v>4.7708336472458601</v>
      </c>
      <c r="DC51" s="12">
        <f t="shared" si="105"/>
        <v>4.7708336472458601</v>
      </c>
      <c r="DD51" s="12">
        <f t="shared" si="106"/>
        <v>2.5284758223768158</v>
      </c>
      <c r="DE51" s="12">
        <f t="shared" si="107"/>
        <v>4.8412181252877051E-3</v>
      </c>
      <c r="DF51">
        <f t="shared" si="108"/>
        <v>-1.0026778890179802</v>
      </c>
    </row>
    <row r="52" spans="2:110" x14ac:dyDescent="0.25">
      <c r="E52">
        <f t="shared" si="19"/>
        <v>1</v>
      </c>
      <c r="Z52">
        <v>47</v>
      </c>
      <c r="AB52" s="3">
        <f t="shared" si="33"/>
        <v>27371</v>
      </c>
      <c r="AC52" s="18">
        <f t="shared" si="34"/>
        <v>171</v>
      </c>
      <c r="AD52" s="18">
        <f t="shared" si="84"/>
        <v>85</v>
      </c>
      <c r="AE52" s="18">
        <f t="shared" si="35"/>
        <v>26412</v>
      </c>
      <c r="AF52" s="18">
        <f t="shared" si="36"/>
        <v>959</v>
      </c>
      <c r="AG52" s="18">
        <f t="shared" si="37"/>
        <v>172</v>
      </c>
      <c r="AH52" s="18">
        <f t="shared" si="38"/>
        <v>82</v>
      </c>
      <c r="AI52" s="18">
        <f t="shared" si="39"/>
        <v>959</v>
      </c>
      <c r="AJ52" s="18">
        <f t="shared" si="40"/>
        <v>173</v>
      </c>
      <c r="AK52" s="18">
        <f t="shared" si="41"/>
        <v>79</v>
      </c>
      <c r="AL52" s="18">
        <f t="shared" si="42"/>
        <v>959</v>
      </c>
      <c r="AM52" s="18">
        <f t="shared" si="43"/>
        <v>174</v>
      </c>
      <c r="AN52" s="18">
        <f t="shared" si="44"/>
        <v>76</v>
      </c>
      <c r="AQ52">
        <f t="shared" si="102"/>
        <v>-1.6987005042528422</v>
      </c>
      <c r="AR52" s="10">
        <f t="shared" si="85"/>
        <v>-11.388903720115216</v>
      </c>
      <c r="AS52" s="10">
        <f t="shared" si="86"/>
        <v>-1.9836628119420368</v>
      </c>
      <c r="AT52" s="10"/>
      <c r="BM52">
        <v>47</v>
      </c>
      <c r="BO52" s="3">
        <f t="shared" si="3"/>
        <v>2996</v>
      </c>
      <c r="BP52" s="18">
        <f t="shared" si="61"/>
        <v>116</v>
      </c>
      <c r="BQ52" s="18">
        <f t="shared" si="62"/>
        <v>9</v>
      </c>
      <c r="BR52" s="18">
        <f t="shared" si="63"/>
        <v>4160</v>
      </c>
      <c r="BS52" s="18">
        <f t="shared" si="64"/>
        <v>1164</v>
      </c>
      <c r="BT52" s="18">
        <f t="shared" si="87"/>
        <v>116.83333333333333</v>
      </c>
      <c r="BU52" s="18">
        <f t="shared" si="88"/>
        <v>12.636363636363637</v>
      </c>
      <c r="BV52" s="18">
        <f t="shared" si="65"/>
        <v>5324.9393939393949</v>
      </c>
      <c r="BW52" s="18">
        <f t="shared" si="66"/>
        <v>1164.9393939393949</v>
      </c>
      <c r="BX52" s="18">
        <f t="shared" si="89"/>
        <v>117.66666666666666</v>
      </c>
      <c r="BY52" s="18">
        <f t="shared" si="90"/>
        <v>16.272727272727273</v>
      </c>
      <c r="BZ52" s="18">
        <f t="shared" si="67"/>
        <v>6489.409090909091</v>
      </c>
      <c r="CA52" s="18">
        <f t="shared" si="68"/>
        <v>1164.4696969696961</v>
      </c>
      <c r="CB52" s="18">
        <f t="shared" si="91"/>
        <v>118.49999999999999</v>
      </c>
      <c r="CC52" s="18">
        <f t="shared" si="92"/>
        <v>19.90909090909091</v>
      </c>
      <c r="CD52" s="10"/>
      <c r="CE52" s="10">
        <f t="shared" si="69"/>
        <v>-4.5</v>
      </c>
      <c r="CF52" s="10">
        <f t="shared" si="70"/>
        <v>4.5</v>
      </c>
      <c r="CG52" s="13">
        <f t="shared" si="93"/>
        <v>0.28255495246958751</v>
      </c>
      <c r="CH52" s="10">
        <f t="shared" si="94"/>
        <v>16.189206257026942</v>
      </c>
      <c r="CI52" s="10">
        <f t="shared" si="83"/>
        <v>3.4648505716045737</v>
      </c>
      <c r="CJ52" s="10">
        <f t="shared" si="95"/>
        <v>16.14001239156897</v>
      </c>
      <c r="CK52" s="10">
        <f t="shared" si="72"/>
        <v>0.40114035518232227</v>
      </c>
      <c r="CL52" s="10">
        <f t="shared" si="109"/>
        <v>19.423230910203181</v>
      </c>
      <c r="CM52" s="10"/>
      <c r="CN52" s="10"/>
      <c r="CQ52">
        <f t="shared" si="103"/>
        <v>-1.4392133292758464</v>
      </c>
      <c r="CR52">
        <f t="shared" si="75"/>
        <v>-82.460849586478048</v>
      </c>
      <c r="CS52" s="14">
        <f>$CR$6+ABS(SUM($CI$6:CI52))</f>
        <v>-74.514092067029566</v>
      </c>
      <c r="CT52" s="10">
        <f t="shared" si="96"/>
        <v>21.490248031056957</v>
      </c>
      <c r="CU52" s="13">
        <f t="shared" si="97"/>
        <v>43.732981416580252</v>
      </c>
      <c r="CV52" s="10"/>
      <c r="CW52" s="10"/>
      <c r="CX52" s="10">
        <f t="shared" si="98"/>
        <v>21.490248031056957</v>
      </c>
      <c r="CY52" s="10">
        <f t="shared" si="99"/>
        <v>94.178766886115113</v>
      </c>
      <c r="CZ52" s="10">
        <f t="shared" si="100"/>
        <v>-104.17876688611511</v>
      </c>
      <c r="DA52" s="10">
        <f t="shared" si="101"/>
        <v>-110.55113445266909</v>
      </c>
      <c r="DB52" s="12">
        <f t="shared" si="104"/>
        <v>4.7565270581972499</v>
      </c>
      <c r="DC52" s="12">
        <f t="shared" si="105"/>
        <v>4.7565270581972499</v>
      </c>
      <c r="DD52" s="12">
        <f t="shared" si="106"/>
        <v>2.5213123949993435</v>
      </c>
      <c r="DE52" s="12">
        <f t="shared" si="107"/>
        <v>6.448872334944955E-3</v>
      </c>
      <c r="DF52">
        <f t="shared" si="108"/>
        <v>-1.0052599290970494</v>
      </c>
    </row>
    <row r="53" spans="2:110" x14ac:dyDescent="0.25">
      <c r="B53">
        <f>$H$2*(ROUNDDOWN($B$3/$AW$4*($AW$4-AV50+1),0))</f>
        <v>0</v>
      </c>
      <c r="E53">
        <f t="shared" si="19"/>
        <v>1</v>
      </c>
      <c r="Z53">
        <v>48</v>
      </c>
      <c r="AB53" s="3">
        <f t="shared" si="33"/>
        <v>27373</v>
      </c>
      <c r="AC53" s="18">
        <f t="shared" si="34"/>
        <v>173</v>
      </c>
      <c r="AD53" s="18">
        <f t="shared" si="84"/>
        <v>85</v>
      </c>
      <c r="AE53" s="18">
        <f t="shared" si="35"/>
        <v>26414</v>
      </c>
      <c r="AF53" s="18">
        <f t="shared" si="36"/>
        <v>959</v>
      </c>
      <c r="AG53" s="18">
        <f t="shared" si="37"/>
        <v>174</v>
      </c>
      <c r="AH53" s="18">
        <f t="shared" si="38"/>
        <v>82</v>
      </c>
      <c r="AI53" s="18">
        <f t="shared" si="39"/>
        <v>959</v>
      </c>
      <c r="AJ53" s="18">
        <f t="shared" si="40"/>
        <v>175</v>
      </c>
      <c r="AK53" s="18">
        <f t="shared" si="41"/>
        <v>79</v>
      </c>
      <c r="AL53" s="18">
        <f t="shared" si="42"/>
        <v>959</v>
      </c>
      <c r="AM53" s="18">
        <f t="shared" si="43"/>
        <v>176</v>
      </c>
      <c r="AN53" s="18">
        <f t="shared" si="44"/>
        <v>76</v>
      </c>
      <c r="AQ53">
        <f t="shared" si="102"/>
        <v>-1.7271236547990525</v>
      </c>
      <c r="AR53" s="10">
        <f t="shared" si="85"/>
        <v>-13.901015918385076</v>
      </c>
      <c r="AS53" s="10">
        <f t="shared" si="86"/>
        <v>-1.9756114949325769</v>
      </c>
      <c r="AT53" s="10"/>
      <c r="BM53">
        <v>48</v>
      </c>
      <c r="BO53" s="3">
        <f t="shared" si="3"/>
        <v>3627</v>
      </c>
      <c r="BP53" s="18">
        <f t="shared" si="61"/>
        <v>107</v>
      </c>
      <c r="BQ53" s="18">
        <f t="shared" si="62"/>
        <v>11</v>
      </c>
      <c r="BR53" s="18">
        <f t="shared" si="63"/>
        <v>4791</v>
      </c>
      <c r="BS53" s="18">
        <f t="shared" si="64"/>
        <v>1164</v>
      </c>
      <c r="BT53" s="18">
        <f t="shared" si="87"/>
        <v>107.83333333333333</v>
      </c>
      <c r="BU53" s="18">
        <f t="shared" si="88"/>
        <v>14.636363636363637</v>
      </c>
      <c r="BV53" s="18">
        <f t="shared" si="65"/>
        <v>5955.9393939393949</v>
      </c>
      <c r="BW53" s="18">
        <f t="shared" si="66"/>
        <v>1164.9393939393949</v>
      </c>
      <c r="BX53" s="18">
        <f t="shared" si="89"/>
        <v>108.66666666666666</v>
      </c>
      <c r="BY53" s="18">
        <f t="shared" si="90"/>
        <v>18.272727272727273</v>
      </c>
      <c r="BZ53" s="18">
        <f t="shared" si="67"/>
        <v>7120.409090909091</v>
      </c>
      <c r="CA53" s="18">
        <f t="shared" si="68"/>
        <v>1164.4696969696961</v>
      </c>
      <c r="CB53" s="18">
        <f t="shared" si="91"/>
        <v>109.49999999999999</v>
      </c>
      <c r="CC53" s="18">
        <f t="shared" si="92"/>
        <v>21.90909090909091</v>
      </c>
      <c r="CD53" s="10"/>
      <c r="CE53" s="10">
        <f t="shared" si="69"/>
        <v>-5.5</v>
      </c>
      <c r="CF53" s="10">
        <f t="shared" si="70"/>
        <v>5.5</v>
      </c>
      <c r="CG53" s="13">
        <f t="shared" si="93"/>
        <v>0.34097895349634944</v>
      </c>
      <c r="CH53" s="10">
        <f t="shared" si="94"/>
        <v>19.53665493812839</v>
      </c>
      <c r="CI53" s="10">
        <f t="shared" si="83"/>
        <v>3.3474486811014472</v>
      </c>
      <c r="CJ53" s="10">
        <f t="shared" si="95"/>
        <v>16.446884203398529</v>
      </c>
      <c r="CK53" s="10">
        <f t="shared" si="72"/>
        <v>0.45465961836977681</v>
      </c>
      <c r="CL53" s="10">
        <f t="shared" si="109"/>
        <v>22.433202285867257</v>
      </c>
      <c r="CM53" s="10"/>
      <c r="CN53" s="10"/>
      <c r="CQ53">
        <f t="shared" si="103"/>
        <v>-1.4099726631605018</v>
      </c>
      <c r="CR53">
        <f t="shared" si="75"/>
        <v>-80.785482827917605</v>
      </c>
      <c r="CS53" s="14">
        <f>$CR$6+ABS(SUM($CI$6:CI53))</f>
        <v>-71.166643385928126</v>
      </c>
      <c r="CT53" s="10">
        <f t="shared" si="96"/>
        <v>26.228401880591885</v>
      </c>
      <c r="CU53" s="13">
        <f t="shared" si="97"/>
        <v>52.875159530329604</v>
      </c>
      <c r="CV53" s="10"/>
      <c r="CW53" s="10"/>
      <c r="CX53" s="10">
        <f t="shared" si="98"/>
        <v>26.228401880591885</v>
      </c>
      <c r="CY53" s="10">
        <f t="shared" si="99"/>
        <v>93.774093770419398</v>
      </c>
      <c r="CZ53" s="10">
        <f t="shared" si="100"/>
        <v>-103.7740937704194</v>
      </c>
      <c r="DA53" s="10">
        <f t="shared" si="101"/>
        <v>-108.91384080641664</v>
      </c>
      <c r="DB53" s="12">
        <f t="shared" si="104"/>
        <v>4.7381538495349282</v>
      </c>
      <c r="DC53" s="12">
        <f t="shared" si="105"/>
        <v>4.7381538495349282</v>
      </c>
      <c r="DD53" s="12">
        <f t="shared" si="106"/>
        <v>2.5121121982698593</v>
      </c>
      <c r="DE53" s="12">
        <f t="shared" si="107"/>
        <v>8.0513170094598241E-3</v>
      </c>
      <c r="DF53">
        <f t="shared" si="108"/>
        <v>-1.0087199391225621</v>
      </c>
    </row>
    <row r="54" spans="2:110" x14ac:dyDescent="0.25">
      <c r="E54">
        <f t="shared" si="19"/>
        <v>1</v>
      </c>
      <c r="Z54">
        <v>49</v>
      </c>
      <c r="AB54" s="3">
        <f t="shared" si="33"/>
        <v>27376</v>
      </c>
      <c r="AC54" s="18">
        <f t="shared" si="34"/>
        <v>176</v>
      </c>
      <c r="AD54" s="18">
        <f t="shared" si="84"/>
        <v>85</v>
      </c>
      <c r="AE54" s="18">
        <f t="shared" si="35"/>
        <v>26417</v>
      </c>
      <c r="AF54" s="18">
        <f t="shared" si="36"/>
        <v>959</v>
      </c>
      <c r="AG54" s="18">
        <f t="shared" si="37"/>
        <v>177</v>
      </c>
      <c r="AH54" s="18">
        <f t="shared" si="38"/>
        <v>82</v>
      </c>
      <c r="AI54" s="18">
        <f t="shared" si="39"/>
        <v>959</v>
      </c>
      <c r="AJ54" s="18">
        <f t="shared" si="40"/>
        <v>178</v>
      </c>
      <c r="AK54" s="18">
        <f t="shared" si="41"/>
        <v>79</v>
      </c>
      <c r="AL54" s="18">
        <f t="shared" si="42"/>
        <v>959</v>
      </c>
      <c r="AM54" s="18">
        <f t="shared" si="43"/>
        <v>179</v>
      </c>
      <c r="AN54" s="18">
        <f t="shared" si="44"/>
        <v>76</v>
      </c>
      <c r="AQ54">
        <f t="shared" si="102"/>
        <v>-1.7555468053452628</v>
      </c>
      <c r="AR54" s="10">
        <f t="shared" si="85"/>
        <v>-16.401898582686435</v>
      </c>
      <c r="AS54" s="10">
        <f t="shared" si="86"/>
        <v>-1.9659642372723642</v>
      </c>
      <c r="AT54" s="10"/>
      <c r="BM54">
        <v>49</v>
      </c>
      <c r="BO54" s="3">
        <f t="shared" si="3"/>
        <v>3938</v>
      </c>
      <c r="BP54" s="18">
        <f t="shared" si="61"/>
        <v>98</v>
      </c>
      <c r="BQ54" s="18">
        <f t="shared" si="62"/>
        <v>12</v>
      </c>
      <c r="BR54" s="18">
        <f t="shared" si="63"/>
        <v>5102</v>
      </c>
      <c r="BS54" s="18">
        <f t="shared" si="64"/>
        <v>1164</v>
      </c>
      <c r="BT54" s="18">
        <f t="shared" si="87"/>
        <v>98.833333333333329</v>
      </c>
      <c r="BU54" s="18">
        <f t="shared" si="88"/>
        <v>15.636363636363637</v>
      </c>
      <c r="BV54" s="18">
        <f t="shared" si="65"/>
        <v>6266.9393939393949</v>
      </c>
      <c r="BW54" s="18">
        <f t="shared" si="66"/>
        <v>1164.9393939393949</v>
      </c>
      <c r="BX54" s="18">
        <f t="shared" si="89"/>
        <v>99.666666666666657</v>
      </c>
      <c r="BY54" s="18">
        <f t="shared" si="90"/>
        <v>19.272727272727273</v>
      </c>
      <c r="BZ54" s="18">
        <f t="shared" si="67"/>
        <v>7431.409090909091</v>
      </c>
      <c r="CA54" s="18">
        <f t="shared" si="68"/>
        <v>1164.4696969696961</v>
      </c>
      <c r="CB54" s="18">
        <f t="shared" si="91"/>
        <v>100.49999999999999</v>
      </c>
      <c r="CC54" s="18">
        <f t="shared" si="92"/>
        <v>22.90909090909091</v>
      </c>
      <c r="CD54" s="10"/>
      <c r="CE54" s="10">
        <f t="shared" si="69"/>
        <v>-6.5</v>
      </c>
      <c r="CF54" s="10">
        <f t="shared" si="70"/>
        <v>6.5</v>
      </c>
      <c r="CG54" s="13">
        <f t="shared" si="93"/>
        <v>0.39707944522498234</v>
      </c>
      <c r="CH54" s="10">
        <f t="shared" si="94"/>
        <v>22.750976342787638</v>
      </c>
      <c r="CI54" s="10">
        <f t="shared" si="83"/>
        <v>3.2143214046592483</v>
      </c>
      <c r="CJ54" s="10">
        <f t="shared" si="95"/>
        <v>16.807736313971613</v>
      </c>
      <c r="CK54" s="10">
        <f t="shared" si="72"/>
        <v>0.49921326634033264</v>
      </c>
      <c r="CL54" s="10">
        <f t="shared" si="109"/>
        <v>25.171934835254376</v>
      </c>
      <c r="CM54" s="10"/>
      <c r="CN54" s="10"/>
      <c r="CQ54">
        <f t="shared" si="103"/>
        <v>-1.3807319970451575</v>
      </c>
      <c r="CR54">
        <f t="shared" si="75"/>
        <v>-79.110116069357176</v>
      </c>
      <c r="CS54" s="14">
        <f>$CR$6+ABS(SUM($CI$6:CI54))</f>
        <v>-67.952321981268881</v>
      </c>
      <c r="CT54" s="10">
        <f t="shared" si="96"/>
        <v>30.944131610128903</v>
      </c>
      <c r="CU54" s="13">
        <f t="shared" si="97"/>
        <v>61.484329047940534</v>
      </c>
      <c r="CV54" s="10"/>
      <c r="CW54" s="10"/>
      <c r="CX54" s="10">
        <f t="shared" si="98"/>
        <v>30.944131610128903</v>
      </c>
      <c r="CY54" s="10">
        <f t="shared" si="99"/>
        <v>93.289247964791116</v>
      </c>
      <c r="CZ54" s="10">
        <f t="shared" si="100"/>
        <v>-103.28924796479112</v>
      </c>
      <c r="DA54" s="10">
        <f t="shared" si="101"/>
        <v>-107.05282185997713</v>
      </c>
      <c r="DB54" s="12">
        <f t="shared" si="104"/>
        <v>4.7157297295370171</v>
      </c>
      <c r="DC54" s="12">
        <f t="shared" si="105"/>
        <v>4.7157297295370171</v>
      </c>
      <c r="DD54" s="12">
        <f t="shared" si="106"/>
        <v>2.5008826643013595</v>
      </c>
      <c r="DE54" s="12">
        <f t="shared" si="107"/>
        <v>9.6472576602126825E-3</v>
      </c>
      <c r="DF54">
        <f t="shared" si="108"/>
        <v>-1.013072973358526</v>
      </c>
    </row>
    <row r="55" spans="2:110" x14ac:dyDescent="0.25">
      <c r="E55">
        <f t="shared" si="19"/>
        <v>1</v>
      </c>
      <c r="Z55">
        <v>50</v>
      </c>
      <c r="AB55" s="3">
        <f t="shared" si="33"/>
        <v>27378</v>
      </c>
      <c r="AC55" s="18">
        <f t="shared" si="34"/>
        <v>178</v>
      </c>
      <c r="AD55" s="18">
        <f t="shared" si="84"/>
        <v>85</v>
      </c>
      <c r="AE55" s="18">
        <f t="shared" si="35"/>
        <v>26419</v>
      </c>
      <c r="AF55" s="18">
        <f t="shared" si="36"/>
        <v>959</v>
      </c>
      <c r="AG55" s="18">
        <f t="shared" si="37"/>
        <v>179</v>
      </c>
      <c r="AH55" s="18">
        <f t="shared" si="38"/>
        <v>82</v>
      </c>
      <c r="AI55" s="18">
        <f t="shared" si="39"/>
        <v>959</v>
      </c>
      <c r="AJ55" s="18">
        <f t="shared" si="40"/>
        <v>180</v>
      </c>
      <c r="AK55" s="18">
        <f t="shared" si="41"/>
        <v>79</v>
      </c>
      <c r="AL55" s="18">
        <f t="shared" si="42"/>
        <v>959</v>
      </c>
      <c r="AM55" s="18">
        <f t="shared" si="43"/>
        <v>181</v>
      </c>
      <c r="AN55" s="18">
        <f t="shared" si="44"/>
        <v>76</v>
      </c>
      <c r="AQ55">
        <f t="shared" si="102"/>
        <v>-1.7839699558914728</v>
      </c>
      <c r="AR55" s="10">
        <f t="shared" si="85"/>
        <v>-18.889531447234745</v>
      </c>
      <c r="AS55" s="10">
        <f t="shared" si="86"/>
        <v>-1.9547288322196927</v>
      </c>
      <c r="AT55" s="10"/>
      <c r="BM55">
        <v>50</v>
      </c>
      <c r="BO55" s="3">
        <f t="shared" si="3"/>
        <v>4570</v>
      </c>
      <c r="BP55" s="18">
        <f t="shared" si="61"/>
        <v>90</v>
      </c>
      <c r="BQ55" s="18">
        <f t="shared" si="62"/>
        <v>14</v>
      </c>
      <c r="BR55" s="18">
        <f t="shared" si="63"/>
        <v>5734</v>
      </c>
      <c r="BS55" s="18">
        <f t="shared" si="64"/>
        <v>1164</v>
      </c>
      <c r="BT55" s="18">
        <f t="shared" si="87"/>
        <v>90.833333333333329</v>
      </c>
      <c r="BU55" s="18">
        <f t="shared" si="88"/>
        <v>17.636363636363637</v>
      </c>
      <c r="BV55" s="18">
        <f t="shared" si="65"/>
        <v>6898.9393939393949</v>
      </c>
      <c r="BW55" s="18">
        <f t="shared" si="66"/>
        <v>1164.9393939393949</v>
      </c>
      <c r="BX55" s="18">
        <f t="shared" si="89"/>
        <v>91.666666666666657</v>
      </c>
      <c r="BY55" s="18">
        <f t="shared" si="90"/>
        <v>21.272727272727273</v>
      </c>
      <c r="BZ55" s="18">
        <f t="shared" si="67"/>
        <v>8063.409090909091</v>
      </c>
      <c r="CA55" s="18">
        <f t="shared" si="68"/>
        <v>1164.4696969696961</v>
      </c>
      <c r="CB55" s="18">
        <f t="shared" si="91"/>
        <v>92.499999999999986</v>
      </c>
      <c r="CC55" s="18">
        <f t="shared" si="92"/>
        <v>24.90909090909091</v>
      </c>
      <c r="CD55" s="10"/>
      <c r="CE55" s="10">
        <f t="shared" si="69"/>
        <v>-7.5</v>
      </c>
      <c r="CF55" s="10">
        <f t="shared" si="70"/>
        <v>7.5</v>
      </c>
      <c r="CG55" s="13">
        <f t="shared" si="93"/>
        <v>0.45066132608063364</v>
      </c>
      <c r="CH55" s="10">
        <f t="shared" si="94"/>
        <v>25.82099197418928</v>
      </c>
      <c r="CI55" s="10">
        <f t="shared" si="83"/>
        <v>3.0700156314016418</v>
      </c>
      <c r="CJ55" s="10">
        <f t="shared" si="95"/>
        <v>17.219175357722566</v>
      </c>
      <c r="CK55" s="10">
        <f t="shared" si="72"/>
        <v>0.53737853853173989</v>
      </c>
      <c r="CL55" s="10">
        <f t="shared" si="109"/>
        <v>27.759645865364106</v>
      </c>
      <c r="CM55" s="10"/>
      <c r="CN55" s="10"/>
      <c r="CQ55">
        <f t="shared" si="103"/>
        <v>-1.3514913309298129</v>
      </c>
      <c r="CR55">
        <f t="shared" si="75"/>
        <v>-77.434749310796732</v>
      </c>
      <c r="CS55" s="14">
        <f>$CR$6+ABS(SUM($CI$6:CI55))</f>
        <v>-64.882306349867235</v>
      </c>
      <c r="CT55" s="10">
        <f t="shared" si="96"/>
        <v>35.633405479960338</v>
      </c>
      <c r="CU55" s="13">
        <f t="shared" si="97"/>
        <v>69.526741510883042</v>
      </c>
      <c r="CV55" s="10"/>
      <c r="CW55" s="10"/>
      <c r="CX55" s="10">
        <f t="shared" si="98"/>
        <v>35.633405479960338</v>
      </c>
      <c r="CY55" s="10">
        <f t="shared" si="99"/>
        <v>92.724643990884147</v>
      </c>
      <c r="CZ55" s="10">
        <f t="shared" si="100"/>
        <v>-102.72464399088415</v>
      </c>
      <c r="DA55" s="10">
        <f t="shared" si="101"/>
        <v>-105.01658698812251</v>
      </c>
      <c r="DB55" s="12">
        <f t="shared" si="104"/>
        <v>4.6892738698314353</v>
      </c>
      <c r="DC55" s="12">
        <f t="shared" si="105"/>
        <v>4.6892738698314353</v>
      </c>
      <c r="DD55" s="12">
        <f t="shared" si="106"/>
        <v>2.4876328645483099</v>
      </c>
      <c r="DE55" s="12">
        <f t="shared" si="107"/>
        <v>1.123540505267151E-2</v>
      </c>
      <c r="DF55">
        <f t="shared" si="108"/>
        <v>-1.0183381479916587</v>
      </c>
    </row>
    <row r="56" spans="2:110" x14ac:dyDescent="0.25">
      <c r="E56">
        <f t="shared" si="19"/>
        <v>1</v>
      </c>
      <c r="Z56">
        <v>51</v>
      </c>
      <c r="AB56" s="3">
        <f t="shared" si="33"/>
        <v>27381</v>
      </c>
      <c r="AC56" s="18">
        <f t="shared" si="34"/>
        <v>181</v>
      </c>
      <c r="AD56" s="18">
        <f t="shared" si="84"/>
        <v>85</v>
      </c>
      <c r="AE56" s="18">
        <f t="shared" si="35"/>
        <v>26422</v>
      </c>
      <c r="AF56" s="18">
        <f t="shared" si="36"/>
        <v>959</v>
      </c>
      <c r="AG56" s="18">
        <f t="shared" si="37"/>
        <v>182</v>
      </c>
      <c r="AH56" s="18">
        <f t="shared" si="38"/>
        <v>82</v>
      </c>
      <c r="AI56" s="18">
        <f t="shared" si="39"/>
        <v>959</v>
      </c>
      <c r="AJ56" s="18">
        <f t="shared" si="40"/>
        <v>183</v>
      </c>
      <c r="AK56" s="18">
        <f t="shared" si="41"/>
        <v>79</v>
      </c>
      <c r="AL56" s="18">
        <f t="shared" si="42"/>
        <v>959</v>
      </c>
      <c r="AM56" s="18">
        <f t="shared" si="43"/>
        <v>184</v>
      </c>
      <c r="AN56" s="18">
        <f t="shared" si="44"/>
        <v>76</v>
      </c>
      <c r="AQ56">
        <f t="shared" si="102"/>
        <v>-1.812393106437683</v>
      </c>
      <c r="AR56" s="10">
        <f t="shared" si="85"/>
        <v>-21.361904949713335</v>
      </c>
      <c r="AS56" s="10">
        <f t="shared" si="86"/>
        <v>-1.9419143559718293</v>
      </c>
      <c r="AT56" s="10"/>
      <c r="BM56">
        <v>51</v>
      </c>
      <c r="BO56" s="3">
        <f t="shared" si="3"/>
        <v>5523</v>
      </c>
      <c r="BP56" s="18">
        <f t="shared" si="61"/>
        <v>83</v>
      </c>
      <c r="BQ56" s="18">
        <f t="shared" si="62"/>
        <v>17</v>
      </c>
      <c r="BR56" s="18">
        <f t="shared" si="63"/>
        <v>6687</v>
      </c>
      <c r="BS56" s="18">
        <f t="shared" si="64"/>
        <v>1164</v>
      </c>
      <c r="BT56" s="18">
        <f t="shared" si="87"/>
        <v>83.833333333333329</v>
      </c>
      <c r="BU56" s="18">
        <f t="shared" si="88"/>
        <v>20.636363636363637</v>
      </c>
      <c r="BV56" s="18">
        <f t="shared" si="65"/>
        <v>7851.9393939393949</v>
      </c>
      <c r="BW56" s="18">
        <f t="shared" si="66"/>
        <v>1164.9393939393949</v>
      </c>
      <c r="BX56" s="18">
        <f t="shared" si="89"/>
        <v>84.666666666666657</v>
      </c>
      <c r="BY56" s="18">
        <f t="shared" si="90"/>
        <v>24.272727272727273</v>
      </c>
      <c r="BZ56" s="18">
        <f t="shared" si="67"/>
        <v>9016.4090909090919</v>
      </c>
      <c r="CA56" s="18">
        <f t="shared" si="68"/>
        <v>1164.469696969697</v>
      </c>
      <c r="CB56" s="18">
        <f t="shared" si="91"/>
        <v>85.499999999999986</v>
      </c>
      <c r="CC56" s="18">
        <f t="shared" si="92"/>
        <v>27.90909090909091</v>
      </c>
      <c r="CD56" s="10"/>
      <c r="CE56" s="10">
        <f t="shared" si="69"/>
        <v>-8.5</v>
      </c>
      <c r="CF56" s="10">
        <f t="shared" si="70"/>
        <v>8.5</v>
      </c>
      <c r="CG56" s="13">
        <f t="shared" si="93"/>
        <v>0.50160405418912046</v>
      </c>
      <c r="CH56" s="10">
        <f t="shared" si="94"/>
        <v>28.739795291688043</v>
      </c>
      <c r="CI56" s="10">
        <f t="shared" si="83"/>
        <v>2.9188033174987638</v>
      </c>
      <c r="CJ56" s="10">
        <f t="shared" si="95"/>
        <v>17.677669529663689</v>
      </c>
      <c r="CK56" s="10">
        <f t="shared" si="72"/>
        <v>0.5707597912039214</v>
      </c>
      <c r="CL56" s="10">
        <f t="shared" si="109"/>
        <v>30.26910890916831</v>
      </c>
      <c r="CM56" s="10"/>
      <c r="CN56" s="10"/>
      <c r="CQ56">
        <f t="shared" si="103"/>
        <v>-1.3222506648144685</v>
      </c>
      <c r="CR56">
        <f t="shared" si="75"/>
        <v>-75.759382552236303</v>
      </c>
      <c r="CS56" s="14">
        <f>$CR$6+ABS(SUM($CI$6:CI56))</f>
        <v>-61.963503032368465</v>
      </c>
      <c r="CT56" s="10">
        <f t="shared" si="96"/>
        <v>40.292214368964729</v>
      </c>
      <c r="CU56" s="13">
        <f t="shared" si="97"/>
        <v>76.988310924745022</v>
      </c>
      <c r="CV56" s="10"/>
      <c r="CW56" s="10"/>
      <c r="CX56" s="10">
        <f t="shared" si="98"/>
        <v>40.292214368964729</v>
      </c>
      <c r="CY56" s="10">
        <f t="shared" si="99"/>
        <v>92.080764560047768</v>
      </c>
      <c r="CZ56" s="10">
        <f t="shared" si="100"/>
        <v>-102.08076456004777</v>
      </c>
      <c r="DA56" s="10">
        <f t="shared" si="101"/>
        <v>-102.85159457990761</v>
      </c>
      <c r="DB56" s="12">
        <f t="shared" si="104"/>
        <v>4.6588088890043906</v>
      </c>
      <c r="DC56" s="12">
        <f t="shared" si="105"/>
        <v>4.6588088890043906</v>
      </c>
      <c r="DD56" s="12">
        <f t="shared" si="106"/>
        <v>2.4723735024785896</v>
      </c>
      <c r="DE56" s="12">
        <f t="shared" si="107"/>
        <v>1.2814476247863471E-2</v>
      </c>
      <c r="DF56">
        <f t="shared" si="108"/>
        <v>-1.0245388486942</v>
      </c>
    </row>
    <row r="57" spans="2:110" x14ac:dyDescent="0.25">
      <c r="E57">
        <f t="shared" si="19"/>
        <v>2</v>
      </c>
      <c r="Z57">
        <v>52</v>
      </c>
      <c r="AB57" s="3">
        <f t="shared" si="33"/>
        <v>27383</v>
      </c>
      <c r="AC57" s="18">
        <f t="shared" si="34"/>
        <v>183</v>
      </c>
      <c r="AD57" s="18">
        <f t="shared" si="84"/>
        <v>85</v>
      </c>
      <c r="AE57" s="18">
        <f t="shared" si="35"/>
        <v>26425</v>
      </c>
      <c r="AF57" s="18">
        <f t="shared" si="36"/>
        <v>958</v>
      </c>
      <c r="AG57" s="18">
        <f t="shared" si="37"/>
        <v>185</v>
      </c>
      <c r="AH57" s="18">
        <f t="shared" si="38"/>
        <v>82</v>
      </c>
      <c r="AI57" s="18">
        <f t="shared" si="39"/>
        <v>958</v>
      </c>
      <c r="AJ57" s="18">
        <f t="shared" si="40"/>
        <v>187</v>
      </c>
      <c r="AK57" s="18">
        <f t="shared" si="41"/>
        <v>79</v>
      </c>
      <c r="AL57" s="18">
        <f t="shared" si="42"/>
        <v>958</v>
      </c>
      <c r="AM57" s="18">
        <f t="shared" si="43"/>
        <v>189</v>
      </c>
      <c r="AN57" s="18">
        <f t="shared" si="44"/>
        <v>76</v>
      </c>
      <c r="AQ57">
        <f t="shared" si="102"/>
        <v>-1.8408162569838931</v>
      </c>
      <c r="AR57" s="10">
        <f t="shared" si="85"/>
        <v>-23.817021854640107</v>
      </c>
      <c r="AS57" s="10">
        <f t="shared" si="86"/>
        <v>-1.9275311603330709</v>
      </c>
      <c r="AT57" s="10"/>
      <c r="BM57">
        <v>52</v>
      </c>
      <c r="BO57" s="3">
        <f t="shared" si="3"/>
        <v>6156</v>
      </c>
      <c r="BP57" s="18">
        <f t="shared" si="61"/>
        <v>76</v>
      </c>
      <c r="BQ57" s="18">
        <f t="shared" si="62"/>
        <v>19</v>
      </c>
      <c r="BR57" s="18">
        <f t="shared" si="63"/>
        <v>7175</v>
      </c>
      <c r="BS57" s="18">
        <f t="shared" si="64"/>
        <v>1019</v>
      </c>
      <c r="BT57" s="18">
        <f t="shared" si="87"/>
        <v>77.666666666666671</v>
      </c>
      <c r="BU57" s="18">
        <f t="shared" si="88"/>
        <v>22.18181818181818</v>
      </c>
      <c r="BV57" s="18">
        <f t="shared" si="65"/>
        <v>8195.6969696969682</v>
      </c>
      <c r="BW57" s="18">
        <f t="shared" si="66"/>
        <v>1020.6969696969682</v>
      </c>
      <c r="BX57" s="18">
        <f t="shared" si="89"/>
        <v>79.333333333333343</v>
      </c>
      <c r="BY57" s="18">
        <f t="shared" si="90"/>
        <v>25.36363636363636</v>
      </c>
      <c r="BZ57" s="18">
        <f t="shared" si="67"/>
        <v>9215.5454545454522</v>
      </c>
      <c r="CA57" s="18">
        <f t="shared" si="68"/>
        <v>1019.8484848484841</v>
      </c>
      <c r="CB57" s="18">
        <f t="shared" si="91"/>
        <v>81.000000000000014</v>
      </c>
      <c r="CC57" s="18">
        <f t="shared" si="92"/>
        <v>28.54545454545454</v>
      </c>
      <c r="CD57" s="10"/>
      <c r="CE57" s="10">
        <f t="shared" si="69"/>
        <v>-9.5</v>
      </c>
      <c r="CF57" s="10">
        <f t="shared" si="70"/>
        <v>9.5</v>
      </c>
      <c r="CG57" s="13">
        <f t="shared" si="93"/>
        <v>0.54985318267658501</v>
      </c>
      <c r="CH57" s="10">
        <f t="shared" si="94"/>
        <v>31.504266719204193</v>
      </c>
      <c r="CI57" s="10">
        <f t="shared" si="83"/>
        <v>2.764471427516149</v>
      </c>
      <c r="CJ57" s="10">
        <f t="shared" si="95"/>
        <v>18.179658962697843</v>
      </c>
      <c r="CK57" s="10">
        <f t="shared" si="72"/>
        <v>0.60042388353661891</v>
      </c>
      <c r="CL57" s="10">
        <f t="shared" si="109"/>
        <v>32.746504307263024</v>
      </c>
      <c r="CM57" s="10"/>
      <c r="CN57" s="10"/>
      <c r="CQ57">
        <f t="shared" si="103"/>
        <v>-1.2930099986991239</v>
      </c>
      <c r="CR57">
        <f t="shared" si="75"/>
        <v>-74.08401579367586</v>
      </c>
      <c r="CS57" s="14">
        <f>$CR$6+ABS(SUM($CI$6:CI57))</f>
        <v>-59.199031604852308</v>
      </c>
      <c r="CT57" s="10">
        <f t="shared" si="96"/>
        <v>44.916575202227783</v>
      </c>
      <c r="CU57" s="13">
        <f t="shared" si="97"/>
        <v>83.871467850465208</v>
      </c>
      <c r="CV57" s="10"/>
      <c r="CW57" s="10"/>
      <c r="CX57" s="10">
        <f t="shared" si="98"/>
        <v>44.916575202227783</v>
      </c>
      <c r="CY57" s="10">
        <f t="shared" si="99"/>
        <v>91.358160160629993</v>
      </c>
      <c r="CZ57" s="10">
        <f t="shared" si="100"/>
        <v>-101.35816016062999</v>
      </c>
      <c r="DA57" s="10">
        <f t="shared" si="101"/>
        <v>-100.60036803003194</v>
      </c>
      <c r="DB57" s="12">
        <f t="shared" si="104"/>
        <v>4.6243608332630544</v>
      </c>
      <c r="DC57" s="12">
        <f t="shared" si="105"/>
        <v>4.6243608332630544</v>
      </c>
      <c r="DD57" s="12">
        <f t="shared" si="106"/>
        <v>2.455116904926772</v>
      </c>
      <c r="DE57" s="12">
        <f t="shared" si="107"/>
        <v>1.4383195638758339E-2</v>
      </c>
      <c r="DF57">
        <f t="shared" si="108"/>
        <v>-1.0317029887175679</v>
      </c>
    </row>
    <row r="58" spans="2:110" x14ac:dyDescent="0.25">
      <c r="E58">
        <f t="shared" si="19"/>
        <v>2</v>
      </c>
      <c r="Z58">
        <v>53</v>
      </c>
      <c r="AB58" s="3">
        <f t="shared" si="33"/>
        <v>27386</v>
      </c>
      <c r="AC58" s="18">
        <f t="shared" si="34"/>
        <v>186</v>
      </c>
      <c r="AD58" s="18">
        <f t="shared" si="84"/>
        <v>85</v>
      </c>
      <c r="AE58" s="18">
        <f t="shared" si="35"/>
        <v>26428</v>
      </c>
      <c r="AF58" s="18">
        <f t="shared" si="36"/>
        <v>958</v>
      </c>
      <c r="AG58" s="18">
        <f t="shared" si="37"/>
        <v>188</v>
      </c>
      <c r="AH58" s="18">
        <f t="shared" si="38"/>
        <v>82</v>
      </c>
      <c r="AI58" s="18">
        <f t="shared" si="39"/>
        <v>958</v>
      </c>
      <c r="AJ58" s="18">
        <f t="shared" si="40"/>
        <v>190</v>
      </c>
      <c r="AK58" s="18">
        <f t="shared" si="41"/>
        <v>79</v>
      </c>
      <c r="AL58" s="18">
        <f t="shared" si="42"/>
        <v>958</v>
      </c>
      <c r="AM58" s="18">
        <f t="shared" si="43"/>
        <v>192</v>
      </c>
      <c r="AN58" s="18">
        <f t="shared" si="44"/>
        <v>76</v>
      </c>
      <c r="AQ58">
        <f t="shared" si="102"/>
        <v>-1.8692394075301033</v>
      </c>
      <c r="AR58" s="10">
        <f t="shared" si="85"/>
        <v>-26.252898866776651</v>
      </c>
      <c r="AS58" s="10">
        <f t="shared" si="86"/>
        <v>-1.911590864352338</v>
      </c>
      <c r="AT58" s="10"/>
      <c r="BM58">
        <v>53</v>
      </c>
      <c r="BO58" s="3">
        <f t="shared" si="3"/>
        <v>6789</v>
      </c>
      <c r="BP58" s="18">
        <f t="shared" si="61"/>
        <v>69</v>
      </c>
      <c r="BQ58" s="18">
        <f t="shared" si="62"/>
        <v>21</v>
      </c>
      <c r="BR58" s="18">
        <f t="shared" si="63"/>
        <v>7808</v>
      </c>
      <c r="BS58" s="18">
        <f t="shared" si="64"/>
        <v>1019</v>
      </c>
      <c r="BT58" s="18">
        <f t="shared" si="87"/>
        <v>70.666666666666671</v>
      </c>
      <c r="BU58" s="18">
        <f t="shared" si="88"/>
        <v>24.18181818181818</v>
      </c>
      <c r="BV58" s="18">
        <f t="shared" si="65"/>
        <v>8828.69696969697</v>
      </c>
      <c r="BW58" s="18">
        <f t="shared" si="66"/>
        <v>1020.69696969697</v>
      </c>
      <c r="BX58" s="18">
        <f t="shared" si="89"/>
        <v>72.333333333333343</v>
      </c>
      <c r="BY58" s="18">
        <f t="shared" si="90"/>
        <v>27.36363636363636</v>
      </c>
      <c r="BZ58" s="18">
        <f t="shared" si="67"/>
        <v>9848.5454545454522</v>
      </c>
      <c r="CA58" s="18">
        <f t="shared" si="68"/>
        <v>1019.8484848484823</v>
      </c>
      <c r="CB58" s="18">
        <f t="shared" si="91"/>
        <v>74.000000000000014</v>
      </c>
      <c r="CC58" s="18">
        <f t="shared" si="92"/>
        <v>30.54545454545454</v>
      </c>
      <c r="CD58" s="10"/>
      <c r="CE58" s="10">
        <f t="shared" si="69"/>
        <v>-10.5</v>
      </c>
      <c r="CF58" s="10">
        <f t="shared" si="70"/>
        <v>10.5</v>
      </c>
      <c r="CG58" s="13">
        <f t="shared" si="93"/>
        <v>0.59540987547873259</v>
      </c>
      <c r="CH58" s="10">
        <f t="shared" si="94"/>
        <v>34.114472945341262</v>
      </c>
      <c r="CI58" s="10">
        <f t="shared" si="83"/>
        <v>2.6102062261370698</v>
      </c>
      <c r="CJ58" s="10">
        <f t="shared" si="95"/>
        <v>18.721645226849052</v>
      </c>
      <c r="CK58" s="10">
        <f t="shared" si="72"/>
        <v>0.6271163357996955</v>
      </c>
      <c r="CL58" s="10">
        <f t="shared" si="109"/>
        <v>35.221948664410306</v>
      </c>
      <c r="CM58" s="10"/>
      <c r="CN58" s="10"/>
      <c r="CQ58">
        <f t="shared" si="103"/>
        <v>-1.2637693325837795</v>
      </c>
      <c r="CR58">
        <f t="shared" si="75"/>
        <v>-72.408649035115431</v>
      </c>
      <c r="CS58" s="14">
        <f>$CR$6+ABS(SUM($CI$6:CI58))</f>
        <v>-56.588825378715242</v>
      </c>
      <c r="CT58" s="10">
        <f t="shared" si="96"/>
        <v>49.502534356394463</v>
      </c>
      <c r="CU58" s="13">
        <f t="shared" si="97"/>
        <v>90.191616485097597</v>
      </c>
      <c r="CV58" s="10"/>
      <c r="CW58" s="10"/>
      <c r="CX58" s="10">
        <f t="shared" si="98"/>
        <v>49.502534356394463</v>
      </c>
      <c r="CY58" s="10">
        <f t="shared" si="99"/>
        <v>90.557448587334306</v>
      </c>
      <c r="CZ58" s="10">
        <f t="shared" si="100"/>
        <v>-100.55744858733431</v>
      </c>
      <c r="DA58" s="10">
        <f t="shared" si="101"/>
        <v>-98.300346071356003</v>
      </c>
      <c r="DB58" s="12">
        <f t="shared" si="104"/>
        <v>4.5859591541666802</v>
      </c>
      <c r="DC58" s="12">
        <f t="shared" si="105"/>
        <v>4.5859591541666802</v>
      </c>
      <c r="DD58" s="12">
        <f t="shared" si="106"/>
        <v>2.4358770121365438</v>
      </c>
      <c r="DE58" s="12">
        <f t="shared" si="107"/>
        <v>1.5940295980732877E-2</v>
      </c>
      <c r="DF58">
        <f t="shared" si="108"/>
        <v>-1.0398633229146337</v>
      </c>
    </row>
    <row r="59" spans="2:110" x14ac:dyDescent="0.25">
      <c r="E59">
        <f t="shared" si="19"/>
        <v>2</v>
      </c>
      <c r="Z59">
        <v>54</v>
      </c>
      <c r="AB59" s="3">
        <f t="shared" si="33"/>
        <v>27388</v>
      </c>
      <c r="AC59" s="18">
        <f t="shared" si="34"/>
        <v>188</v>
      </c>
      <c r="AD59" s="18">
        <f t="shared" si="84"/>
        <v>85</v>
      </c>
      <c r="AE59" s="18">
        <f t="shared" si="35"/>
        <v>26430</v>
      </c>
      <c r="AF59" s="18">
        <f t="shared" si="36"/>
        <v>958</v>
      </c>
      <c r="AG59" s="18">
        <f t="shared" si="37"/>
        <v>190</v>
      </c>
      <c r="AH59" s="18">
        <f t="shared" si="38"/>
        <v>82</v>
      </c>
      <c r="AI59" s="18">
        <f t="shared" si="39"/>
        <v>958</v>
      </c>
      <c r="AJ59" s="18">
        <f t="shared" si="40"/>
        <v>192</v>
      </c>
      <c r="AK59" s="18">
        <f t="shared" si="41"/>
        <v>79</v>
      </c>
      <c r="AL59" s="18">
        <f t="shared" si="42"/>
        <v>958</v>
      </c>
      <c r="AM59" s="18">
        <f t="shared" si="43"/>
        <v>194</v>
      </c>
      <c r="AN59" s="18">
        <f t="shared" si="44"/>
        <v>76</v>
      </c>
      <c r="AQ59">
        <f t="shared" si="102"/>
        <v>-1.8976625580763136</v>
      </c>
      <c r="AR59" s="10">
        <f t="shared" si="85"/>
        <v>-28.667568233275844</v>
      </c>
      <c r="AS59" s="10">
        <f t="shared" si="86"/>
        <v>-1.8941063449370619</v>
      </c>
      <c r="AT59" s="10"/>
      <c r="BM59">
        <v>54</v>
      </c>
      <c r="BO59" s="3">
        <f t="shared" si="3"/>
        <v>7744</v>
      </c>
      <c r="BP59" s="18">
        <f t="shared" si="61"/>
        <v>64</v>
      </c>
      <c r="BQ59" s="18">
        <f t="shared" si="62"/>
        <v>24</v>
      </c>
      <c r="BR59" s="18">
        <f t="shared" si="63"/>
        <v>8763</v>
      </c>
      <c r="BS59" s="18">
        <f t="shared" si="64"/>
        <v>1019</v>
      </c>
      <c r="BT59" s="18">
        <f t="shared" si="87"/>
        <v>65.666666666666671</v>
      </c>
      <c r="BU59" s="18">
        <f t="shared" si="88"/>
        <v>27.18181818181818</v>
      </c>
      <c r="BV59" s="18">
        <f t="shared" si="65"/>
        <v>9783.69696969697</v>
      </c>
      <c r="BW59" s="18">
        <f t="shared" si="66"/>
        <v>1020.69696969697</v>
      </c>
      <c r="BX59" s="18">
        <f t="shared" si="89"/>
        <v>67.333333333333343</v>
      </c>
      <c r="BY59" s="18">
        <f t="shared" si="90"/>
        <v>30.36363636363636</v>
      </c>
      <c r="BZ59" s="18">
        <f t="shared" si="67"/>
        <v>10803.545454545452</v>
      </c>
      <c r="CA59" s="18">
        <f t="shared" si="68"/>
        <v>1019.8484848484823</v>
      </c>
      <c r="CB59" s="18">
        <f t="shared" si="91"/>
        <v>69.000000000000014</v>
      </c>
      <c r="CC59" s="18">
        <f t="shared" si="92"/>
        <v>33.54545454545454</v>
      </c>
      <c r="CD59" s="10"/>
      <c r="CE59" s="10">
        <f t="shared" si="69"/>
        <v>-11.5</v>
      </c>
      <c r="CF59" s="10">
        <f t="shared" si="70"/>
        <v>11.5</v>
      </c>
      <c r="CG59" s="13">
        <f t="shared" si="93"/>
        <v>0.63831980800904586</v>
      </c>
      <c r="CH59" s="10">
        <f t="shared" si="94"/>
        <v>36.573030978519334</v>
      </c>
      <c r="CI59" s="10">
        <f t="shared" si="83"/>
        <v>2.4585580331780719</v>
      </c>
      <c r="CJ59" s="10">
        <f t="shared" si="95"/>
        <v>19.300259065618782</v>
      </c>
      <c r="CK59" s="10">
        <f t="shared" si="72"/>
        <v>0.6513786852633785</v>
      </c>
      <c r="CL59" s="10">
        <f t="shared" si="109"/>
        <v>37.715332126216097</v>
      </c>
      <c r="CM59" s="10"/>
      <c r="CN59" s="10"/>
      <c r="CQ59">
        <f t="shared" si="103"/>
        <v>-1.234528666468435</v>
      </c>
      <c r="CR59">
        <f t="shared" si="75"/>
        <v>-70.733282276555002</v>
      </c>
      <c r="CS59" s="14">
        <f>$CR$6+ABS(SUM($CI$6:CI59))</f>
        <v>-54.130267345537163</v>
      </c>
      <c r="CT59" s="10">
        <f t="shared" si="96"/>
        <v>54.046171039841845</v>
      </c>
      <c r="CU59" s="13">
        <f t="shared" si="97"/>
        <v>95.973644914301389</v>
      </c>
      <c r="CV59" s="10"/>
      <c r="CW59" s="10"/>
      <c r="CX59" s="10">
        <f t="shared" si="98"/>
        <v>54.046171039841845</v>
      </c>
      <c r="CY59" s="10">
        <f t="shared" si="99"/>
        <v>89.679314413032728</v>
      </c>
      <c r="CZ59" s="10">
        <f t="shared" si="100"/>
        <v>-99.679314413032728</v>
      </c>
      <c r="DA59" s="10">
        <f t="shared" si="101"/>
        <v>-95.98337229362528</v>
      </c>
      <c r="DB59" s="12">
        <f t="shared" si="104"/>
        <v>4.5436366834473816</v>
      </c>
      <c r="DC59" s="12">
        <f t="shared" si="105"/>
        <v>4.5436366834473816</v>
      </c>
      <c r="DD59" s="12">
        <f t="shared" si="106"/>
        <v>2.4146693664991936</v>
      </c>
      <c r="DE59" s="12">
        <f t="shared" si="107"/>
        <v>1.7484519415276178E-2</v>
      </c>
      <c r="DF59">
        <f t="shared" si="108"/>
        <v>-1.0490578244193933</v>
      </c>
    </row>
    <row r="60" spans="2:110" x14ac:dyDescent="0.25">
      <c r="E60">
        <f t="shared" si="19"/>
        <v>2</v>
      </c>
      <c r="Z60">
        <v>55</v>
      </c>
      <c r="AB60" s="3">
        <f t="shared" si="33"/>
        <v>27391</v>
      </c>
      <c r="AC60" s="18">
        <f t="shared" si="34"/>
        <v>191</v>
      </c>
      <c r="AD60" s="18">
        <f t="shared" si="84"/>
        <v>85</v>
      </c>
      <c r="AE60" s="18">
        <f t="shared" si="35"/>
        <v>26433</v>
      </c>
      <c r="AF60" s="18">
        <f t="shared" si="36"/>
        <v>958</v>
      </c>
      <c r="AG60" s="18">
        <f t="shared" si="37"/>
        <v>193</v>
      </c>
      <c r="AH60" s="18">
        <f t="shared" si="38"/>
        <v>82</v>
      </c>
      <c r="AI60" s="18">
        <f t="shared" si="39"/>
        <v>958</v>
      </c>
      <c r="AJ60" s="18">
        <f t="shared" si="40"/>
        <v>195</v>
      </c>
      <c r="AK60" s="18">
        <f t="shared" si="41"/>
        <v>79</v>
      </c>
      <c r="AL60" s="18">
        <f t="shared" si="42"/>
        <v>958</v>
      </c>
      <c r="AM60" s="18">
        <f t="shared" si="43"/>
        <v>197</v>
      </c>
      <c r="AN60" s="18">
        <f t="shared" si="44"/>
        <v>76</v>
      </c>
      <c r="AQ60">
        <f t="shared" si="102"/>
        <v>-1.9260857086225236</v>
      </c>
      <c r="AR60" s="10">
        <f t="shared" si="85"/>
        <v>-31.059079333274209</v>
      </c>
      <c r="AS60" s="10">
        <f t="shared" si="86"/>
        <v>-1.8750917264509477</v>
      </c>
      <c r="AT60" s="10"/>
      <c r="BM60">
        <v>55</v>
      </c>
      <c r="BO60" s="3">
        <f t="shared" si="3"/>
        <v>8378</v>
      </c>
      <c r="BP60" s="18">
        <f t="shared" si="61"/>
        <v>58</v>
      </c>
      <c r="BQ60" s="18">
        <f t="shared" si="62"/>
        <v>26</v>
      </c>
      <c r="BR60" s="18">
        <f t="shared" si="63"/>
        <v>9397</v>
      </c>
      <c r="BS60" s="18">
        <f t="shared" si="64"/>
        <v>1019</v>
      </c>
      <c r="BT60" s="18">
        <f t="shared" si="87"/>
        <v>59.666666666666664</v>
      </c>
      <c r="BU60" s="18">
        <f t="shared" si="88"/>
        <v>29.18181818181818</v>
      </c>
      <c r="BV60" s="18">
        <f t="shared" si="65"/>
        <v>10417.69696969697</v>
      </c>
      <c r="BW60" s="18">
        <f t="shared" si="66"/>
        <v>1020.69696969697</v>
      </c>
      <c r="BX60" s="18">
        <f t="shared" si="89"/>
        <v>61.333333333333329</v>
      </c>
      <c r="BY60" s="18">
        <f t="shared" si="90"/>
        <v>32.36363636363636</v>
      </c>
      <c r="BZ60" s="18">
        <f t="shared" si="67"/>
        <v>11437.545454545452</v>
      </c>
      <c r="CA60" s="18">
        <f t="shared" si="68"/>
        <v>1019.8484848484823</v>
      </c>
      <c r="CB60" s="18">
        <f t="shared" si="91"/>
        <v>62.999999999999993</v>
      </c>
      <c r="CC60" s="18">
        <f t="shared" si="92"/>
        <v>35.54545454545454</v>
      </c>
      <c r="CD60" s="10"/>
      <c r="CE60" s="10">
        <f t="shared" si="69"/>
        <v>-12.5</v>
      </c>
      <c r="CF60" s="10">
        <f t="shared" si="70"/>
        <v>12.5</v>
      </c>
      <c r="CG60" s="13">
        <f t="shared" si="93"/>
        <v>0.67866249074831264</v>
      </c>
      <c r="CH60" s="10">
        <f t="shared" si="94"/>
        <v>38.884496433714595</v>
      </c>
      <c r="CI60" s="10">
        <f t="shared" si="83"/>
        <v>2.3114654551952611</v>
      </c>
      <c r="CJ60" s="10">
        <f t="shared" si="95"/>
        <v>19.912307751739878</v>
      </c>
      <c r="CK60" s="10">
        <f t="shared" si="72"/>
        <v>0.67361672188115762</v>
      </c>
      <c r="CL60" s="10">
        <f t="shared" si="109"/>
        <v>40.239790418447342</v>
      </c>
      <c r="CM60" s="10"/>
      <c r="CN60" s="10"/>
      <c r="CQ60">
        <f t="shared" si="103"/>
        <v>-1.2052880003530904</v>
      </c>
      <c r="CR60">
        <f t="shared" si="75"/>
        <v>-69.057915517994559</v>
      </c>
      <c r="CS60" s="14">
        <f>$CR$6+ABS(SUM($CI$6:CI60))</f>
        <v>-51.818801890341902</v>
      </c>
      <c r="CT60" s="10">
        <f t="shared" si="96"/>
        <v>58.543600644781712</v>
      </c>
      <c r="CU60" s="13">
        <f t="shared" si="97"/>
        <v>101.24878539953548</v>
      </c>
      <c r="CV60" s="10"/>
      <c r="CW60" s="10"/>
      <c r="CX60" s="10">
        <f t="shared" si="98"/>
        <v>58.543600644781712</v>
      </c>
      <c r="CY60" s="10">
        <f t="shared" si="99"/>
        <v>88.724508403486283</v>
      </c>
      <c r="CZ60" s="10">
        <f t="shared" si="100"/>
        <v>-98.724508403486283</v>
      </c>
      <c r="DA60" s="10">
        <f t="shared" si="101"/>
        <v>-93.675679536928016</v>
      </c>
      <c r="DB60" s="12">
        <f t="shared" si="104"/>
        <v>4.4974296049398674</v>
      </c>
      <c r="DC60" s="12">
        <f t="shared" si="105"/>
        <v>4.4974296049398674</v>
      </c>
      <c r="DD60" s="12">
        <f t="shared" si="106"/>
        <v>2.3915110999983646</v>
      </c>
      <c r="DE60" s="12">
        <f t="shared" si="107"/>
        <v>1.9014618486114188E-2</v>
      </c>
      <c r="DF60">
        <f t="shared" si="108"/>
        <v>-1.0593301322806952</v>
      </c>
    </row>
    <row r="61" spans="2:110" x14ac:dyDescent="0.25">
      <c r="E61">
        <f t="shared" si="19"/>
        <v>2</v>
      </c>
      <c r="Z61">
        <v>56</v>
      </c>
      <c r="AB61" s="3">
        <f t="shared" si="33"/>
        <v>27393</v>
      </c>
      <c r="AC61" s="18">
        <f t="shared" si="34"/>
        <v>193</v>
      </c>
      <c r="AD61" s="18">
        <f t="shared" si="84"/>
        <v>85</v>
      </c>
      <c r="AE61" s="18">
        <f t="shared" si="35"/>
        <v>26435</v>
      </c>
      <c r="AF61" s="18">
        <f t="shared" si="36"/>
        <v>958</v>
      </c>
      <c r="AG61" s="18">
        <f t="shared" si="37"/>
        <v>195</v>
      </c>
      <c r="AH61" s="18">
        <f t="shared" si="38"/>
        <v>82</v>
      </c>
      <c r="AI61" s="18">
        <f t="shared" si="39"/>
        <v>958</v>
      </c>
      <c r="AJ61" s="18">
        <f t="shared" si="40"/>
        <v>197</v>
      </c>
      <c r="AK61" s="18">
        <f t="shared" si="41"/>
        <v>79</v>
      </c>
      <c r="AL61" s="18">
        <f t="shared" si="42"/>
        <v>958</v>
      </c>
      <c r="AM61" s="18">
        <f t="shared" si="43"/>
        <v>199</v>
      </c>
      <c r="AN61" s="18">
        <f t="shared" si="44"/>
        <v>76</v>
      </c>
      <c r="AQ61">
        <f t="shared" si="102"/>
        <v>-1.9545088591687338</v>
      </c>
      <c r="AR61" s="10">
        <f t="shared" si="85"/>
        <v>-33.425500253644636</v>
      </c>
      <c r="AS61" s="10">
        <f t="shared" si="86"/>
        <v>-1.8545623693040141</v>
      </c>
      <c r="AT61" s="10"/>
      <c r="BM61">
        <v>56</v>
      </c>
      <c r="BO61" s="3">
        <f t="shared" si="3"/>
        <v>9013</v>
      </c>
      <c r="BP61" s="18">
        <f t="shared" si="61"/>
        <v>53</v>
      </c>
      <c r="BQ61" s="18">
        <f t="shared" si="62"/>
        <v>28</v>
      </c>
      <c r="BR61" s="18">
        <f t="shared" si="63"/>
        <v>10032</v>
      </c>
      <c r="BS61" s="18">
        <f t="shared" si="64"/>
        <v>1019</v>
      </c>
      <c r="BT61" s="18">
        <f t="shared" si="87"/>
        <v>54.666666666666664</v>
      </c>
      <c r="BU61" s="18">
        <f t="shared" si="88"/>
        <v>31.18181818181818</v>
      </c>
      <c r="BV61" s="18">
        <f t="shared" si="65"/>
        <v>11052.69696969697</v>
      </c>
      <c r="BW61" s="18">
        <f t="shared" si="66"/>
        <v>1020.69696969697</v>
      </c>
      <c r="BX61" s="18">
        <f t="shared" si="89"/>
        <v>56.333333333333329</v>
      </c>
      <c r="BY61" s="18">
        <f t="shared" si="90"/>
        <v>34.36363636363636</v>
      </c>
      <c r="BZ61" s="18">
        <f t="shared" si="67"/>
        <v>12072.545454545452</v>
      </c>
      <c r="CA61" s="18">
        <f t="shared" si="68"/>
        <v>1019.8484848484823</v>
      </c>
      <c r="CB61" s="18">
        <f t="shared" si="91"/>
        <v>57.999999999999993</v>
      </c>
      <c r="CC61" s="18">
        <f t="shared" si="92"/>
        <v>37.54545454545454</v>
      </c>
      <c r="CD61" s="10"/>
      <c r="CE61" s="10">
        <f t="shared" si="69"/>
        <v>-13.5</v>
      </c>
      <c r="CF61" s="10">
        <f t="shared" si="70"/>
        <v>13.5</v>
      </c>
      <c r="CG61" s="13">
        <f t="shared" si="93"/>
        <v>0.71654167409640368</v>
      </c>
      <c r="CH61" s="10">
        <f t="shared" si="94"/>
        <v>41.05481377096244</v>
      </c>
      <c r="CI61" s="10">
        <f t="shared" si="83"/>
        <v>2.1703173372478446</v>
      </c>
      <c r="CJ61" s="10">
        <f t="shared" si="95"/>
        <v>20.554804791094469</v>
      </c>
      <c r="CK61" s="10">
        <f t="shared" si="72"/>
        <v>0.69414238062898326</v>
      </c>
      <c r="CL61" s="10">
        <f t="shared" si="109"/>
        <v>42.803883393163034</v>
      </c>
      <c r="CM61" s="10"/>
      <c r="CN61" s="10"/>
      <c r="CQ61">
        <f t="shared" si="103"/>
        <v>-1.176047334237746</v>
      </c>
      <c r="CR61">
        <f t="shared" si="75"/>
        <v>-67.38254875943413</v>
      </c>
      <c r="CS61" s="14">
        <f>$CR$6+ABS(SUM($CI$6:CI61))</f>
        <v>-49.64848455309405</v>
      </c>
      <c r="CT61" s="10">
        <f t="shared" si="96"/>
        <v>62.990978068428049</v>
      </c>
      <c r="CU61" s="13">
        <f t="shared" si="97"/>
        <v>106.05197960126392</v>
      </c>
      <c r="CV61" s="10"/>
      <c r="CW61" s="10"/>
      <c r="CX61" s="10">
        <f t="shared" si="98"/>
        <v>62.990978068428049</v>
      </c>
      <c r="CY61" s="10">
        <f t="shared" si="99"/>
        <v>87.693846875473639</v>
      </c>
      <c r="CZ61" s="10">
        <f t="shared" si="100"/>
        <v>-97.693846875473639</v>
      </c>
      <c r="DA61" s="10">
        <f t="shared" si="101"/>
        <v>-91.398215946668898</v>
      </c>
      <c r="DB61" s="12">
        <f t="shared" si="104"/>
        <v>4.447377423646337</v>
      </c>
      <c r="DC61" s="12">
        <f t="shared" si="105"/>
        <v>4.447377423646337</v>
      </c>
      <c r="DD61" s="12">
        <f t="shared" si="106"/>
        <v>2.3664209203704267</v>
      </c>
      <c r="DE61" s="12">
        <f t="shared" si="107"/>
        <v>2.0529357146933602E-2</v>
      </c>
      <c r="DF61">
        <f t="shared" si="108"/>
        <v>-1.0707300802161124</v>
      </c>
    </row>
    <row r="62" spans="2:110" x14ac:dyDescent="0.25">
      <c r="E62">
        <f t="shared" si="19"/>
        <v>3</v>
      </c>
      <c r="Z62">
        <v>57</v>
      </c>
      <c r="AB62" s="3">
        <f t="shared" si="33"/>
        <v>27395</v>
      </c>
      <c r="AC62" s="18">
        <f t="shared" si="34"/>
        <v>195</v>
      </c>
      <c r="AD62" s="18">
        <f t="shared" si="84"/>
        <v>85</v>
      </c>
      <c r="AE62" s="18">
        <f t="shared" si="35"/>
        <v>26438</v>
      </c>
      <c r="AF62" s="18">
        <f t="shared" si="36"/>
        <v>957</v>
      </c>
      <c r="AG62" s="18">
        <f t="shared" si="37"/>
        <v>198</v>
      </c>
      <c r="AH62" s="18">
        <f t="shared" si="38"/>
        <v>82</v>
      </c>
      <c r="AI62" s="18">
        <f t="shared" si="39"/>
        <v>957</v>
      </c>
      <c r="AJ62" s="18">
        <f t="shared" si="40"/>
        <v>201</v>
      </c>
      <c r="AK62" s="18">
        <f t="shared" si="41"/>
        <v>79</v>
      </c>
      <c r="AL62" s="18">
        <f t="shared" si="42"/>
        <v>957</v>
      </c>
      <c r="AM62" s="18">
        <f t="shared" si="43"/>
        <v>204</v>
      </c>
      <c r="AN62" s="18">
        <f t="shared" si="44"/>
        <v>76</v>
      </c>
      <c r="AQ62">
        <f t="shared" si="102"/>
        <v>-1.9829320097149441</v>
      </c>
      <c r="AR62" s="10">
        <f t="shared" si="85"/>
        <v>-35.764919349636443</v>
      </c>
      <c r="AS62" s="10">
        <f t="shared" si="86"/>
        <v>-1.8325348575441311</v>
      </c>
      <c r="AT62" s="10"/>
      <c r="BM62">
        <v>57</v>
      </c>
      <c r="BO62" s="3">
        <f t="shared" si="3"/>
        <v>9649</v>
      </c>
      <c r="BP62" s="18">
        <f t="shared" si="61"/>
        <v>49</v>
      </c>
      <c r="BQ62" s="18">
        <f t="shared" si="62"/>
        <v>30</v>
      </c>
      <c r="BR62" s="18">
        <f t="shared" si="63"/>
        <v>10524</v>
      </c>
      <c r="BS62" s="18">
        <f t="shared" si="64"/>
        <v>875</v>
      </c>
      <c r="BT62" s="18">
        <f t="shared" si="87"/>
        <v>51.5</v>
      </c>
      <c r="BU62" s="18">
        <f t="shared" si="88"/>
        <v>32.727272727272727</v>
      </c>
      <c r="BV62" s="18">
        <f t="shared" si="65"/>
        <v>11399.454545454544</v>
      </c>
      <c r="BW62" s="18">
        <f t="shared" si="66"/>
        <v>875.45454545454413</v>
      </c>
      <c r="BX62" s="18">
        <f t="shared" si="89"/>
        <v>54</v>
      </c>
      <c r="BY62" s="18">
        <f t="shared" si="90"/>
        <v>35.454545454545453</v>
      </c>
      <c r="BZ62" s="18">
        <f t="shared" si="67"/>
        <v>12274.681818181818</v>
      </c>
      <c r="CA62" s="18">
        <f t="shared" si="68"/>
        <v>875.22727272727388</v>
      </c>
      <c r="CB62" s="18">
        <f t="shared" si="91"/>
        <v>56.5</v>
      </c>
      <c r="CC62" s="18">
        <f t="shared" si="92"/>
        <v>38.18181818181818</v>
      </c>
      <c r="CD62" s="10"/>
      <c r="CE62" s="10">
        <f t="shared" si="69"/>
        <v>-14.5</v>
      </c>
      <c r="CF62" s="10">
        <f t="shared" si="70"/>
        <v>14.5</v>
      </c>
      <c r="CG62" s="13">
        <f t="shared" si="93"/>
        <v>0.75207716751920106</v>
      </c>
      <c r="CH62" s="10">
        <f t="shared" si="94"/>
        <v>43.090847567003621</v>
      </c>
      <c r="CI62" s="10">
        <f t="shared" si="83"/>
        <v>2.0360337960411812</v>
      </c>
      <c r="CJ62" s="10">
        <f t="shared" si="95"/>
        <v>21.224985276791124</v>
      </c>
      <c r="CK62" s="10">
        <f t="shared" si="72"/>
        <v>0.71320062474208334</v>
      </c>
      <c r="CL62" s="10">
        <f t="shared" si="109"/>
        <v>45.413018278646852</v>
      </c>
      <c r="CM62" s="10"/>
      <c r="CN62" s="10"/>
      <c r="CQ62">
        <f t="shared" si="103"/>
        <v>-1.1468066681224014</v>
      </c>
      <c r="CR62">
        <f t="shared" si="75"/>
        <v>-65.707182000873686</v>
      </c>
      <c r="CS62" s="14">
        <f>$CR$6+ABS(SUM($CI$6:CI62))</f>
        <v>-47.612450757052869</v>
      </c>
      <c r="CT62" s="10">
        <f t="shared" si="96"/>
        <v>67.384501000389392</v>
      </c>
      <c r="CU62" s="13">
        <f t="shared" si="97"/>
        <v>110.4197940256536</v>
      </c>
      <c r="CV62" s="10"/>
      <c r="CW62" s="10"/>
      <c r="CX62" s="10">
        <f t="shared" si="98"/>
        <v>67.384501000389392</v>
      </c>
      <c r="CY62" s="10">
        <f t="shared" si="99"/>
        <v>86.588210998876477</v>
      </c>
      <c r="CZ62" s="10">
        <f t="shared" si="100"/>
        <v>-96.588210998876477</v>
      </c>
      <c r="DA62" s="10">
        <f t="shared" si="101"/>
        <v>-89.167176093801601</v>
      </c>
      <c r="DB62" s="12">
        <f t="shared" si="104"/>
        <v>4.3935229319613427</v>
      </c>
      <c r="DC62" s="12">
        <f t="shared" si="105"/>
        <v>4.3935229319613427</v>
      </c>
      <c r="DD62" s="12">
        <f t="shared" si="106"/>
        <v>2.3394190959918078</v>
      </c>
      <c r="DE62" s="12">
        <f t="shared" si="107"/>
        <v>2.2027511759882934E-2</v>
      </c>
      <c r="DF62">
        <f t="shared" si="108"/>
        <v>-1.0833143189042804</v>
      </c>
    </row>
    <row r="63" spans="2:110" x14ac:dyDescent="0.25">
      <c r="E63">
        <f t="shared" si="19"/>
        <v>3</v>
      </c>
      <c r="Z63">
        <v>58</v>
      </c>
      <c r="AB63" s="3">
        <f t="shared" si="33"/>
        <v>27398</v>
      </c>
      <c r="AC63" s="18">
        <f t="shared" si="34"/>
        <v>198</v>
      </c>
      <c r="AD63" s="18">
        <f t="shared" si="84"/>
        <v>85</v>
      </c>
      <c r="AE63" s="18">
        <f t="shared" si="35"/>
        <v>26441</v>
      </c>
      <c r="AF63" s="18">
        <f t="shared" si="36"/>
        <v>957</v>
      </c>
      <c r="AG63" s="18">
        <f t="shared" si="37"/>
        <v>201</v>
      </c>
      <c r="AH63" s="18">
        <f t="shared" si="38"/>
        <v>82</v>
      </c>
      <c r="AI63" s="18">
        <f t="shared" si="39"/>
        <v>957</v>
      </c>
      <c r="AJ63" s="18">
        <f t="shared" si="40"/>
        <v>204</v>
      </c>
      <c r="AK63" s="18">
        <f t="shared" si="41"/>
        <v>79</v>
      </c>
      <c r="AL63" s="18">
        <f t="shared" si="42"/>
        <v>957</v>
      </c>
      <c r="AM63" s="18">
        <f t="shared" si="43"/>
        <v>207</v>
      </c>
      <c r="AN63" s="18">
        <f t="shared" si="44"/>
        <v>76</v>
      </c>
      <c r="AQ63">
        <f t="shared" si="102"/>
        <v>-2.0113551602611541</v>
      </c>
      <c r="AR63" s="10">
        <f t="shared" si="85"/>
        <v>-38.075446789142433</v>
      </c>
      <c r="AS63" s="10">
        <f t="shared" si="86"/>
        <v>-1.8090269854600767</v>
      </c>
      <c r="AT63" s="10"/>
      <c r="BM63">
        <v>58</v>
      </c>
      <c r="BO63" s="3">
        <f t="shared" si="3"/>
        <v>10605</v>
      </c>
      <c r="BP63" s="18">
        <f t="shared" si="61"/>
        <v>45</v>
      </c>
      <c r="BQ63" s="18">
        <f t="shared" si="62"/>
        <v>33</v>
      </c>
      <c r="BR63" s="18">
        <f t="shared" si="63"/>
        <v>11480</v>
      </c>
      <c r="BS63" s="18">
        <f t="shared" si="64"/>
        <v>875</v>
      </c>
      <c r="BT63" s="18">
        <f t="shared" si="87"/>
        <v>47.5</v>
      </c>
      <c r="BU63" s="18">
        <f t="shared" si="88"/>
        <v>35.727272727272727</v>
      </c>
      <c r="BV63" s="18">
        <f t="shared" si="65"/>
        <v>12355.454545454544</v>
      </c>
      <c r="BW63" s="18">
        <f t="shared" si="66"/>
        <v>875.45454545454413</v>
      </c>
      <c r="BX63" s="18">
        <f t="shared" si="89"/>
        <v>50</v>
      </c>
      <c r="BY63" s="18">
        <f t="shared" si="90"/>
        <v>38.454545454545453</v>
      </c>
      <c r="BZ63" s="18">
        <f t="shared" si="67"/>
        <v>13230.681818181818</v>
      </c>
      <c r="CA63" s="18">
        <f t="shared" si="68"/>
        <v>875.22727272727388</v>
      </c>
      <c r="CB63" s="18">
        <f t="shared" si="91"/>
        <v>52.5</v>
      </c>
      <c r="CC63" s="18">
        <f t="shared" si="92"/>
        <v>41.18181818181818</v>
      </c>
      <c r="CD63" s="10"/>
      <c r="CE63" s="10">
        <f t="shared" si="69"/>
        <v>-15.5</v>
      </c>
      <c r="CF63" s="10">
        <f t="shared" si="70"/>
        <v>15.5</v>
      </c>
      <c r="CG63" s="13">
        <f t="shared" si="93"/>
        <v>0.78539816339744828</v>
      </c>
      <c r="CH63" s="10">
        <f t="shared" si="94"/>
        <v>45</v>
      </c>
      <c r="CI63" s="10">
        <f t="shared" si="83"/>
        <v>1.9091524329963789</v>
      </c>
      <c r="CJ63" s="10">
        <f t="shared" si="95"/>
        <v>21.920310216782973</v>
      </c>
      <c r="CK63" s="10">
        <f t="shared" si="72"/>
        <v>0.73098734350491701</v>
      </c>
      <c r="CL63" s="10">
        <f t="shared" si="109"/>
        <v>48.070408002509637</v>
      </c>
      <c r="CM63" s="10"/>
      <c r="CN63" s="10"/>
      <c r="CQ63">
        <f t="shared" si="103"/>
        <v>-1.117566002007057</v>
      </c>
      <c r="CR63">
        <f t="shared" si="75"/>
        <v>-64.031815242313257</v>
      </c>
      <c r="CS63" s="14">
        <f>$CR$6+ABS(SUM($CI$6:CI63))</f>
        <v>-45.70329832405649</v>
      </c>
      <c r="CT63" s="10">
        <f t="shared" si="96"/>
        <v>71.720413173475336</v>
      </c>
      <c r="CU63" s="13">
        <f t="shared" si="97"/>
        <v>114.38885862977962</v>
      </c>
      <c r="CV63" s="10"/>
      <c r="CW63" s="10"/>
      <c r="CX63" s="10">
        <f t="shared" si="98"/>
        <v>71.720413173475336</v>
      </c>
      <c r="CY63" s="10">
        <f t="shared" si="99"/>
        <v>85.40854604331831</v>
      </c>
      <c r="CZ63" s="10">
        <f t="shared" si="100"/>
        <v>-95.40854604331831</v>
      </c>
      <c r="DA63" s="10">
        <f t="shared" si="101"/>
        <v>-86.994629102532699</v>
      </c>
      <c r="DB63" s="12">
        <f t="shared" si="104"/>
        <v>4.3359121730859442</v>
      </c>
      <c r="DC63" s="12">
        <f t="shared" si="105"/>
        <v>4.3359121730859442</v>
      </c>
      <c r="DD63" s="12">
        <f t="shared" si="106"/>
        <v>2.3105274395059894</v>
      </c>
      <c r="DE63" s="12">
        <f t="shared" si="107"/>
        <v>2.3507872084054471E-2</v>
      </c>
      <c r="DF63">
        <f t="shared" si="108"/>
        <v>-1.0971470469719331</v>
      </c>
    </row>
    <row r="64" spans="2:110" x14ac:dyDescent="0.25">
      <c r="E64">
        <f t="shared" si="19"/>
        <v>3</v>
      </c>
      <c r="Z64">
        <v>59</v>
      </c>
      <c r="AB64" s="3">
        <f t="shared" si="33"/>
        <v>27400</v>
      </c>
      <c r="AC64" s="18">
        <f t="shared" si="34"/>
        <v>200</v>
      </c>
      <c r="AD64" s="18">
        <f t="shared" si="84"/>
        <v>85</v>
      </c>
      <c r="AE64" s="18">
        <f t="shared" si="35"/>
        <v>26443</v>
      </c>
      <c r="AF64" s="18">
        <f t="shared" si="36"/>
        <v>957</v>
      </c>
      <c r="AG64" s="18">
        <f t="shared" si="37"/>
        <v>203</v>
      </c>
      <c r="AH64" s="18">
        <f t="shared" si="38"/>
        <v>82</v>
      </c>
      <c r="AI64" s="18">
        <f t="shared" si="39"/>
        <v>957</v>
      </c>
      <c r="AJ64" s="18">
        <f t="shared" si="40"/>
        <v>206</v>
      </c>
      <c r="AK64" s="18">
        <f t="shared" si="41"/>
        <v>79</v>
      </c>
      <c r="AL64" s="18">
        <f t="shared" si="42"/>
        <v>957</v>
      </c>
      <c r="AM64" s="18">
        <f t="shared" si="43"/>
        <v>209</v>
      </c>
      <c r="AN64" s="18">
        <f t="shared" si="44"/>
        <v>76</v>
      </c>
      <c r="AQ64">
        <f t="shared" si="102"/>
        <v>-2.0397783108073644</v>
      </c>
      <c r="AR64" s="10">
        <f t="shared" si="85"/>
        <v>-40.35521607934519</v>
      </c>
      <c r="AS64" s="10">
        <f t="shared" si="86"/>
        <v>-1.7840577432069324</v>
      </c>
      <c r="AT64" s="10"/>
      <c r="BM64">
        <v>59</v>
      </c>
      <c r="BO64" s="3">
        <f t="shared" si="3"/>
        <v>11242</v>
      </c>
      <c r="BP64" s="18">
        <f t="shared" si="61"/>
        <v>42</v>
      </c>
      <c r="BQ64" s="18">
        <f t="shared" si="62"/>
        <v>35</v>
      </c>
      <c r="BR64" s="18">
        <f t="shared" si="63"/>
        <v>12117</v>
      </c>
      <c r="BS64" s="18">
        <f t="shared" si="64"/>
        <v>875</v>
      </c>
      <c r="BT64" s="18">
        <f t="shared" si="87"/>
        <v>44.5</v>
      </c>
      <c r="BU64" s="18">
        <f t="shared" si="88"/>
        <v>37.727272727272727</v>
      </c>
      <c r="BV64" s="18">
        <f t="shared" si="65"/>
        <v>12992.454545454544</v>
      </c>
      <c r="BW64" s="18">
        <f t="shared" si="66"/>
        <v>875.45454545454413</v>
      </c>
      <c r="BX64" s="18">
        <f t="shared" si="89"/>
        <v>47</v>
      </c>
      <c r="BY64" s="18">
        <f t="shared" si="90"/>
        <v>40.454545454545453</v>
      </c>
      <c r="BZ64" s="18">
        <f t="shared" si="67"/>
        <v>13867.681818181818</v>
      </c>
      <c r="CA64" s="18">
        <f t="shared" si="68"/>
        <v>875.22727272727388</v>
      </c>
      <c r="CB64" s="18">
        <f t="shared" si="91"/>
        <v>49.5</v>
      </c>
      <c r="CC64" s="18">
        <f t="shared" si="92"/>
        <v>43.18181818181818</v>
      </c>
      <c r="CD64" s="10"/>
      <c r="CE64" s="10">
        <f t="shared" si="69"/>
        <v>-16.5</v>
      </c>
      <c r="CF64" s="10">
        <f t="shared" si="70"/>
        <v>16.5</v>
      </c>
      <c r="CG64" s="13">
        <f t="shared" si="93"/>
        <v>0.81663799682771654</v>
      </c>
      <c r="CH64" s="10">
        <f t="shared" si="94"/>
        <v>46.789910608246068</v>
      </c>
      <c r="CI64" s="10">
        <f t="shared" si="83"/>
        <v>1.7899106082460676</v>
      </c>
      <c r="CJ64" s="10">
        <f t="shared" si="95"/>
        <v>22.638462845343543</v>
      </c>
      <c r="CK64" s="10">
        <f t="shared" si="72"/>
        <v>0.74766164381643774</v>
      </c>
      <c r="CL64" s="10">
        <f t="shared" si="109"/>
        <v>50.777731033280709</v>
      </c>
      <c r="CM64" s="10"/>
      <c r="CN64" s="10"/>
      <c r="CQ64">
        <f t="shared" si="103"/>
        <v>-1.0883253358917124</v>
      </c>
      <c r="CR64">
        <f t="shared" si="75"/>
        <v>-62.356448483752814</v>
      </c>
      <c r="CS64" s="14">
        <f>$CR$6+ABS(SUM($CI$6:CI64))</f>
        <v>-43.913387715810416</v>
      </c>
      <c r="CT64" s="10">
        <f t="shared" si="96"/>
        <v>75.995007575138516</v>
      </c>
      <c r="CU64" s="13">
        <f t="shared" si="97"/>
        <v>117.99476178240756</v>
      </c>
      <c r="CV64" s="10"/>
      <c r="CW64" s="10"/>
      <c r="CX64" s="10">
        <f t="shared" si="98"/>
        <v>75.995007575138516</v>
      </c>
      <c r="CY64" s="10">
        <f t="shared" si="99"/>
        <v>84.155860570000826</v>
      </c>
      <c r="CZ64" s="10">
        <f t="shared" si="100"/>
        <v>-94.155860570000826</v>
      </c>
      <c r="DA64" s="10">
        <f t="shared" si="101"/>
        <v>-84.889166446081987</v>
      </c>
      <c r="DB64" s="12">
        <f t="shared" si="104"/>
        <v>4.2745944016631796</v>
      </c>
      <c r="DC64" s="12">
        <f t="shared" si="105"/>
        <v>4.2745944016631796</v>
      </c>
      <c r="DD64" s="12">
        <f t="shared" si="106"/>
        <v>2.2797692902027578</v>
      </c>
      <c r="DE64" s="12">
        <f t="shared" si="107"/>
        <v>2.496924225314423E-2</v>
      </c>
      <c r="DF64">
        <f t="shared" si="108"/>
        <v>-1.112300869187224</v>
      </c>
    </row>
    <row r="65" spans="5:110" x14ac:dyDescent="0.25">
      <c r="E65">
        <f t="shared" si="19"/>
        <v>3</v>
      </c>
      <c r="Z65">
        <v>60</v>
      </c>
      <c r="AB65" s="3">
        <f t="shared" si="33"/>
        <v>27402</v>
      </c>
      <c r="AC65" s="18">
        <f t="shared" si="34"/>
        <v>202</v>
      </c>
      <c r="AD65" s="18">
        <f t="shared" si="84"/>
        <v>85</v>
      </c>
      <c r="AE65" s="18">
        <f t="shared" si="35"/>
        <v>26445</v>
      </c>
      <c r="AF65" s="18">
        <f t="shared" si="36"/>
        <v>957</v>
      </c>
      <c r="AG65" s="18">
        <f t="shared" si="37"/>
        <v>205</v>
      </c>
      <c r="AH65" s="18">
        <f t="shared" si="38"/>
        <v>82</v>
      </c>
      <c r="AI65" s="18">
        <f t="shared" si="39"/>
        <v>957</v>
      </c>
      <c r="AJ65" s="18">
        <f t="shared" si="40"/>
        <v>208</v>
      </c>
      <c r="AK65" s="18">
        <f t="shared" si="41"/>
        <v>79</v>
      </c>
      <c r="AL65" s="18">
        <f t="shared" si="42"/>
        <v>957</v>
      </c>
      <c r="AM65" s="18">
        <f t="shared" si="43"/>
        <v>211</v>
      </c>
      <c r="AN65" s="18">
        <f t="shared" si="44"/>
        <v>76</v>
      </c>
      <c r="AQ65">
        <f t="shared" si="102"/>
        <v>-2.0682014613535746</v>
      </c>
      <c r="AR65" s="10">
        <f t="shared" si="85"/>
        <v>-42.602385574509228</v>
      </c>
      <c r="AS65" s="10">
        <f t="shared" si="86"/>
        <v>-1.7576473014654388</v>
      </c>
      <c r="AT65" s="10"/>
      <c r="BM65">
        <v>60</v>
      </c>
      <c r="BO65" s="3">
        <f t="shared" si="3"/>
        <v>11878</v>
      </c>
      <c r="BP65" s="18">
        <f t="shared" si="61"/>
        <v>38</v>
      </c>
      <c r="BQ65" s="18">
        <f t="shared" si="62"/>
        <v>37</v>
      </c>
      <c r="BR65" s="18">
        <f t="shared" si="63"/>
        <v>12753</v>
      </c>
      <c r="BS65" s="18">
        <f t="shared" si="64"/>
        <v>875</v>
      </c>
      <c r="BT65" s="18">
        <f t="shared" si="87"/>
        <v>40.5</v>
      </c>
      <c r="BU65" s="18">
        <f t="shared" si="88"/>
        <v>39.727272727272727</v>
      </c>
      <c r="BV65" s="18">
        <f t="shared" si="65"/>
        <v>13628.454545454544</v>
      </c>
      <c r="BW65" s="18">
        <f t="shared" si="66"/>
        <v>875.45454545454413</v>
      </c>
      <c r="BX65" s="18">
        <f t="shared" si="89"/>
        <v>43</v>
      </c>
      <c r="BY65" s="18">
        <f t="shared" si="90"/>
        <v>42.454545454545453</v>
      </c>
      <c r="BZ65" s="18">
        <f t="shared" si="67"/>
        <v>14503.681818181818</v>
      </c>
      <c r="CA65" s="18">
        <f t="shared" si="68"/>
        <v>875.22727272727388</v>
      </c>
      <c r="CB65" s="18">
        <f t="shared" si="91"/>
        <v>45.5</v>
      </c>
      <c r="CC65" s="18">
        <f t="shared" si="92"/>
        <v>45.18181818181818</v>
      </c>
      <c r="CD65" s="10"/>
      <c r="CE65" s="10">
        <f t="shared" si="69"/>
        <v>-17.5</v>
      </c>
      <c r="CF65" s="10">
        <f t="shared" si="70"/>
        <v>17.5</v>
      </c>
      <c r="CG65" s="13">
        <f t="shared" si="93"/>
        <v>0.84593018317955548</v>
      </c>
      <c r="CH65" s="10">
        <f t="shared" si="94"/>
        <v>48.468229258917148</v>
      </c>
      <c r="CI65" s="10">
        <f t="shared" si="83"/>
        <v>1.6783186506710805</v>
      </c>
      <c r="CJ65" s="10">
        <f t="shared" si="95"/>
        <v>23.377339455121923</v>
      </c>
      <c r="CK65" s="10">
        <f t="shared" si="72"/>
        <v>0.76335451914911323</v>
      </c>
      <c r="CL65" s="10">
        <f t="shared" si="109"/>
        <v>53.53559315625057</v>
      </c>
      <c r="CM65" s="10"/>
      <c r="CN65" s="10"/>
      <c r="CQ65">
        <f t="shared" si="103"/>
        <v>-1.0590846697763681</v>
      </c>
      <c r="CR65">
        <f t="shared" si="75"/>
        <v>-60.681081725192385</v>
      </c>
      <c r="CS65" s="14">
        <f>$CR$6+ABS(SUM($CI$6:CI65))</f>
        <v>-42.235069065139328</v>
      </c>
      <c r="CT65" s="10">
        <f t="shared" si="96"/>
        <v>80.204629616805732</v>
      </c>
      <c r="CU65" s="13">
        <f t="shared" si="97"/>
        <v>121.27131917839986</v>
      </c>
      <c r="CV65" s="10"/>
      <c r="CW65" s="10"/>
      <c r="CX65" s="10">
        <f t="shared" si="98"/>
        <v>80.204629616805732</v>
      </c>
      <c r="CY65" s="10">
        <f t="shared" si="99"/>
        <v>82.831225569429009</v>
      </c>
      <c r="CZ65" s="10">
        <f t="shared" si="100"/>
        <v>-92.831225569429009</v>
      </c>
      <c r="DA65" s="10">
        <f t="shared" si="101"/>
        <v>-82.856519381245619</v>
      </c>
      <c r="DB65" s="12">
        <f t="shared" si="104"/>
        <v>4.2096220416672168</v>
      </c>
      <c r="DC65" s="12">
        <f t="shared" si="105"/>
        <v>4.2096220416672168</v>
      </c>
      <c r="DD65" s="12">
        <f t="shared" si="106"/>
        <v>2.2471694951640373</v>
      </c>
      <c r="DE65" s="12">
        <f t="shared" si="107"/>
        <v>2.6410441741493651E-2</v>
      </c>
      <c r="DF65">
        <f t="shared" si="108"/>
        <v>-1.1288578045135551</v>
      </c>
    </row>
    <row r="66" spans="5:110" x14ac:dyDescent="0.25">
      <c r="E66">
        <f t="shared" si="19"/>
        <v>3</v>
      </c>
      <c r="Z66">
        <v>61</v>
      </c>
      <c r="AB66" s="3">
        <f t="shared" si="33"/>
        <v>27404</v>
      </c>
      <c r="AC66" s="18">
        <f t="shared" si="34"/>
        <v>204</v>
      </c>
      <c r="AD66" s="18">
        <f t="shared" si="84"/>
        <v>85</v>
      </c>
      <c r="AE66" s="18">
        <f t="shared" si="35"/>
        <v>26447</v>
      </c>
      <c r="AF66" s="18">
        <f t="shared" si="36"/>
        <v>957</v>
      </c>
      <c r="AG66" s="18">
        <f t="shared" si="37"/>
        <v>207</v>
      </c>
      <c r="AH66" s="18">
        <f t="shared" si="38"/>
        <v>82</v>
      </c>
      <c r="AI66" s="18">
        <f t="shared" si="39"/>
        <v>957</v>
      </c>
      <c r="AJ66" s="18">
        <f t="shared" si="40"/>
        <v>210</v>
      </c>
      <c r="AK66" s="18">
        <f t="shared" si="41"/>
        <v>79</v>
      </c>
      <c r="AL66" s="18">
        <f t="shared" si="42"/>
        <v>957</v>
      </c>
      <c r="AM66" s="18">
        <f t="shared" si="43"/>
        <v>213</v>
      </c>
      <c r="AN66" s="18">
        <f t="shared" si="44"/>
        <v>76</v>
      </c>
      <c r="AQ66">
        <f t="shared" si="102"/>
        <v>-2.0966246118997844</v>
      </c>
      <c r="AR66" s="10">
        <f t="shared" si="85"/>
        <v>-44.815139963701341</v>
      </c>
      <c r="AS66" s="10">
        <f t="shared" si="86"/>
        <v>-1.7298169951476918</v>
      </c>
      <c r="AT66" s="10"/>
      <c r="BM66">
        <v>61</v>
      </c>
      <c r="BO66" s="3">
        <f t="shared" si="3"/>
        <v>12515</v>
      </c>
      <c r="BP66" s="18">
        <f t="shared" si="61"/>
        <v>35</v>
      </c>
      <c r="BQ66" s="18">
        <f t="shared" si="62"/>
        <v>39</v>
      </c>
      <c r="BR66" s="18">
        <f t="shared" si="63"/>
        <v>13390</v>
      </c>
      <c r="BS66" s="18">
        <f t="shared" si="64"/>
        <v>875</v>
      </c>
      <c r="BT66" s="18">
        <f t="shared" si="87"/>
        <v>37.5</v>
      </c>
      <c r="BU66" s="18">
        <f t="shared" si="88"/>
        <v>41.727272727272727</v>
      </c>
      <c r="BV66" s="18">
        <f t="shared" si="65"/>
        <v>14265.454545454544</v>
      </c>
      <c r="BW66" s="18">
        <f t="shared" si="66"/>
        <v>875.45454545454413</v>
      </c>
      <c r="BX66" s="18">
        <f t="shared" si="89"/>
        <v>40</v>
      </c>
      <c r="BY66" s="18">
        <f t="shared" si="90"/>
        <v>44.454545454545453</v>
      </c>
      <c r="BZ66" s="18">
        <f t="shared" si="67"/>
        <v>15140.681818181818</v>
      </c>
      <c r="CA66" s="18">
        <f t="shared" si="68"/>
        <v>875.22727272727388</v>
      </c>
      <c r="CB66" s="18">
        <f t="shared" si="91"/>
        <v>42.5</v>
      </c>
      <c r="CC66" s="18">
        <f t="shared" si="92"/>
        <v>47.18181818181818</v>
      </c>
      <c r="CD66" s="10"/>
      <c r="CE66" s="10">
        <f t="shared" si="69"/>
        <v>-18.5</v>
      </c>
      <c r="CF66" s="10">
        <f t="shared" si="70"/>
        <v>18.5</v>
      </c>
      <c r="CG66" s="13">
        <f t="shared" si="93"/>
        <v>0.87340553692518907</v>
      </c>
      <c r="CH66" s="10">
        <f t="shared" si="94"/>
        <v>50.042451069170916</v>
      </c>
      <c r="CI66" s="10">
        <f t="shared" si="83"/>
        <v>1.5742218102537677</v>
      </c>
      <c r="CJ66" s="10">
        <f t="shared" si="95"/>
        <v>24.135036772294342</v>
      </c>
      <c r="CK66" s="10">
        <f t="shared" si="72"/>
        <v>0.77817510609327378</v>
      </c>
      <c r="CL66" s="10">
        <f t="shared" si="109"/>
        <v>56.343854402535641</v>
      </c>
      <c r="CM66" s="10"/>
      <c r="CN66" s="10"/>
      <c r="CQ66">
        <f t="shared" si="103"/>
        <v>-1.0298440036610235</v>
      </c>
      <c r="CR66">
        <f t="shared" si="75"/>
        <v>-59.005714966631942</v>
      </c>
      <c r="CS66" s="14">
        <f>$CR$6+ABS(SUM($CI$6:CI66))</f>
        <v>-40.660847254885567</v>
      </c>
      <c r="CT66" s="10">
        <f t="shared" si="96"/>
        <v>84.345680258389208</v>
      </c>
      <c r="CU66" s="13">
        <f t="shared" si="97"/>
        <v>124.25013423198995</v>
      </c>
      <c r="CV66" s="10"/>
      <c r="CW66" s="10"/>
      <c r="CX66" s="10">
        <f t="shared" si="98"/>
        <v>84.345680258389208</v>
      </c>
      <c r="CY66" s="10">
        <f t="shared" si="99"/>
        <v>81.435773545761549</v>
      </c>
      <c r="CZ66" s="10">
        <f t="shared" si="100"/>
        <v>-91.435773545761549</v>
      </c>
      <c r="DA66" s="10">
        <f t="shared" si="101"/>
        <v>-80.900117558992136</v>
      </c>
      <c r="DB66" s="12">
        <f t="shared" si="104"/>
        <v>4.141050641583476</v>
      </c>
      <c r="DC66" s="12">
        <f t="shared" si="105"/>
        <v>4.141050641583476</v>
      </c>
      <c r="DD66" s="12">
        <f t="shared" si="106"/>
        <v>2.2127543891921135</v>
      </c>
      <c r="DE66" s="12">
        <f t="shared" si="107"/>
        <v>2.7830306317746967E-2</v>
      </c>
      <c r="DF66">
        <f t="shared" si="108"/>
        <v>-1.1469104718289016</v>
      </c>
    </row>
    <row r="67" spans="5:110" x14ac:dyDescent="0.25">
      <c r="E67">
        <f t="shared" si="19"/>
        <v>4</v>
      </c>
      <c r="Z67">
        <v>62</v>
      </c>
      <c r="AB67" s="3">
        <f t="shared" si="33"/>
        <v>27406</v>
      </c>
      <c r="AC67" s="18">
        <f t="shared" si="34"/>
        <v>206</v>
      </c>
      <c r="AD67" s="18">
        <f t="shared" si="84"/>
        <v>85</v>
      </c>
      <c r="AE67" s="18">
        <f t="shared" si="35"/>
        <v>26450</v>
      </c>
      <c r="AF67" s="18">
        <f t="shared" si="36"/>
        <v>956</v>
      </c>
      <c r="AG67" s="18">
        <f t="shared" si="37"/>
        <v>210</v>
      </c>
      <c r="AH67" s="18">
        <f t="shared" si="38"/>
        <v>82</v>
      </c>
      <c r="AI67" s="18">
        <f t="shared" si="39"/>
        <v>956</v>
      </c>
      <c r="AJ67" s="18">
        <f t="shared" si="40"/>
        <v>214</v>
      </c>
      <c r="AK67" s="18">
        <f t="shared" si="41"/>
        <v>79</v>
      </c>
      <c r="AL67" s="18">
        <f t="shared" si="42"/>
        <v>956</v>
      </c>
      <c r="AM67" s="18">
        <f t="shared" si="43"/>
        <v>218</v>
      </c>
      <c r="AN67" s="18">
        <f t="shared" si="44"/>
        <v>76</v>
      </c>
      <c r="AQ67">
        <f t="shared" si="102"/>
        <v>-2.1250477624459947</v>
      </c>
      <c r="AR67" s="10">
        <f t="shared" si="85"/>
        <v>-46.991691737237154</v>
      </c>
      <c r="AS67" s="10">
        <f t="shared" si="86"/>
        <v>-1.7005893061623498</v>
      </c>
      <c r="AT67" s="10"/>
      <c r="BM67">
        <v>62</v>
      </c>
      <c r="BO67" s="3">
        <f t="shared" si="3"/>
        <v>12833</v>
      </c>
      <c r="BP67" s="18">
        <f t="shared" si="61"/>
        <v>33</v>
      </c>
      <c r="BQ67" s="18">
        <f t="shared" si="62"/>
        <v>40</v>
      </c>
      <c r="BR67" s="18">
        <f t="shared" si="63"/>
        <v>13563</v>
      </c>
      <c r="BS67" s="18">
        <f t="shared" si="64"/>
        <v>730</v>
      </c>
      <c r="BT67" s="18">
        <f t="shared" si="87"/>
        <v>36.333333333333336</v>
      </c>
      <c r="BU67" s="18">
        <f t="shared" si="88"/>
        <v>42.272727272727273</v>
      </c>
      <c r="BV67" s="18">
        <f t="shared" si="65"/>
        <v>14294.212121212122</v>
      </c>
      <c r="BW67" s="18">
        <f t="shared" si="66"/>
        <v>731.21212121212193</v>
      </c>
      <c r="BX67" s="18">
        <f t="shared" si="89"/>
        <v>39.666666666666671</v>
      </c>
      <c r="BY67" s="18">
        <f t="shared" si="90"/>
        <v>44.545454545454547</v>
      </c>
      <c r="BZ67" s="18">
        <f t="shared" si="67"/>
        <v>15024.818181818182</v>
      </c>
      <c r="CA67" s="18">
        <f t="shared" si="68"/>
        <v>730.60606060606005</v>
      </c>
      <c r="CB67" s="18">
        <f t="shared" si="91"/>
        <v>43.000000000000007</v>
      </c>
      <c r="CC67" s="18">
        <f t="shared" si="92"/>
        <v>46.81818181818182</v>
      </c>
      <c r="CD67" s="10"/>
      <c r="CE67" s="10">
        <f t="shared" si="69"/>
        <v>-19.5</v>
      </c>
      <c r="CF67" s="10">
        <f t="shared" si="70"/>
        <v>19.5</v>
      </c>
      <c r="CG67" s="13">
        <f t="shared" si="93"/>
        <v>0.89919017054115635</v>
      </c>
      <c r="CH67" s="10">
        <f t="shared" si="94"/>
        <v>51.519801751656985</v>
      </c>
      <c r="CI67" s="10">
        <f t="shared" si="83"/>
        <v>1.4773506824860689</v>
      </c>
      <c r="CJ67" s="10">
        <f t="shared" si="95"/>
        <v>24.909837414162297</v>
      </c>
      <c r="CK67" s="10">
        <f t="shared" si="72"/>
        <v>0.79221529178699357</v>
      </c>
      <c r="CL67" s="10">
        <f t="shared" si="109"/>
        <v>59.201862346281459</v>
      </c>
      <c r="CM67" s="10"/>
      <c r="CN67" s="10"/>
      <c r="CQ67">
        <f t="shared" si="103"/>
        <v>-1.0006033375456791</v>
      </c>
      <c r="CR67">
        <f t="shared" si="75"/>
        <v>-57.33034820807152</v>
      </c>
      <c r="CS67" s="14">
        <f>$CR$6+ABS(SUM($CI$6:CI67))</f>
        <v>-39.183496572399491</v>
      </c>
      <c r="CT67" s="10">
        <f t="shared" si="96"/>
        <v>88.414619085305972</v>
      </c>
      <c r="CU67" s="13">
        <f t="shared" si="97"/>
        <v>126.96037593971725</v>
      </c>
      <c r="CV67" s="10"/>
      <c r="CW67" s="10"/>
      <c r="CX67" s="10">
        <f t="shared" si="98"/>
        <v>88.414619085305972</v>
      </c>
      <c r="CY67" s="10">
        <f t="shared" si="99"/>
        <v>79.970697548570158</v>
      </c>
      <c r="CZ67" s="10">
        <f t="shared" si="100"/>
        <v>-89.970697548570158</v>
      </c>
      <c r="DA67" s="10">
        <f t="shared" si="101"/>
        <v>-79.021575899296778</v>
      </c>
      <c r="DB67" s="12">
        <f t="shared" si="104"/>
        <v>4.0689388269167637</v>
      </c>
      <c r="DC67" s="12">
        <f t="shared" si="105"/>
        <v>4.0689388269167637</v>
      </c>
      <c r="DD67" s="12">
        <f t="shared" si="106"/>
        <v>2.1765517735358131</v>
      </c>
      <c r="DE67" s="12">
        <f t="shared" si="107"/>
        <v>2.9227688985342004E-2</v>
      </c>
      <c r="DF67">
        <f t="shared" si="108"/>
        <v>-1.1665634875638069</v>
      </c>
    </row>
    <row r="68" spans="5:110" x14ac:dyDescent="0.25">
      <c r="E68">
        <f t="shared" si="19"/>
        <v>4</v>
      </c>
      <c r="Z68">
        <v>63</v>
      </c>
      <c r="AB68" s="3">
        <f t="shared" si="33"/>
        <v>27409</v>
      </c>
      <c r="AC68" s="18">
        <f t="shared" si="34"/>
        <v>209</v>
      </c>
      <c r="AD68" s="18">
        <f t="shared" si="84"/>
        <v>85</v>
      </c>
      <c r="AE68" s="18">
        <f t="shared" si="35"/>
        <v>26453</v>
      </c>
      <c r="AF68" s="18">
        <f t="shared" si="36"/>
        <v>956</v>
      </c>
      <c r="AG68" s="18">
        <f t="shared" si="37"/>
        <v>213</v>
      </c>
      <c r="AH68" s="18">
        <f t="shared" si="38"/>
        <v>82</v>
      </c>
      <c r="AI68" s="18">
        <f t="shared" si="39"/>
        <v>956</v>
      </c>
      <c r="AJ68" s="18">
        <f t="shared" si="40"/>
        <v>217</v>
      </c>
      <c r="AK68" s="18">
        <f t="shared" si="41"/>
        <v>79</v>
      </c>
      <c r="AL68" s="18">
        <f t="shared" si="42"/>
        <v>956</v>
      </c>
      <c r="AM68" s="18">
        <f t="shared" si="43"/>
        <v>221</v>
      </c>
      <c r="AN68" s="18">
        <f t="shared" si="44"/>
        <v>76</v>
      </c>
      <c r="AQ68">
        <f t="shared" si="102"/>
        <v>-2.1534709129922049</v>
      </c>
      <c r="AR68" s="10">
        <f t="shared" si="85"/>
        <v>-49.130282630669036</v>
      </c>
      <c r="AS68" s="10">
        <f t="shared" si="86"/>
        <v>-1.6699878452532761</v>
      </c>
      <c r="AT68" s="10"/>
      <c r="BM68">
        <v>63</v>
      </c>
      <c r="BO68" s="3">
        <f t="shared" si="3"/>
        <v>13470</v>
      </c>
      <c r="BP68" s="18">
        <f t="shared" si="61"/>
        <v>30</v>
      </c>
      <c r="BQ68" s="18">
        <f t="shared" si="62"/>
        <v>42</v>
      </c>
      <c r="BR68" s="18">
        <f t="shared" si="63"/>
        <v>14200</v>
      </c>
      <c r="BS68" s="18">
        <f t="shared" si="64"/>
        <v>730</v>
      </c>
      <c r="BT68" s="18">
        <f t="shared" si="87"/>
        <v>33.333333333333336</v>
      </c>
      <c r="BU68" s="18">
        <f t="shared" si="88"/>
        <v>44.272727272727273</v>
      </c>
      <c r="BV68" s="18">
        <f t="shared" si="65"/>
        <v>14931.212121212122</v>
      </c>
      <c r="BW68" s="18">
        <f t="shared" si="66"/>
        <v>731.21212121212193</v>
      </c>
      <c r="BX68" s="18">
        <f t="shared" si="89"/>
        <v>36.666666666666671</v>
      </c>
      <c r="BY68" s="18">
        <f t="shared" si="90"/>
        <v>46.545454545454547</v>
      </c>
      <c r="BZ68" s="18">
        <f t="shared" si="67"/>
        <v>15661.818181818182</v>
      </c>
      <c r="CA68" s="18">
        <f t="shared" si="68"/>
        <v>730.60606060606005</v>
      </c>
      <c r="CB68" s="18">
        <f t="shared" si="91"/>
        <v>40.000000000000007</v>
      </c>
      <c r="CC68" s="18">
        <f t="shared" si="92"/>
        <v>48.81818181818182</v>
      </c>
      <c r="CD68" s="10"/>
      <c r="CE68" s="10">
        <f t="shared" si="69"/>
        <v>-20.5</v>
      </c>
      <c r="CF68" s="10">
        <f t="shared" si="70"/>
        <v>20.5</v>
      </c>
      <c r="CG68" s="13">
        <f t="shared" si="93"/>
        <v>0.92340418705496774</v>
      </c>
      <c r="CH68" s="10">
        <f t="shared" si="94"/>
        <v>52.907162702958459</v>
      </c>
      <c r="CI68" s="10">
        <f t="shared" si="83"/>
        <v>1.3873609513014742</v>
      </c>
      <c r="CJ68" s="10">
        <f t="shared" si="95"/>
        <v>25.700194551792794</v>
      </c>
      <c r="CK68" s="10">
        <f t="shared" si="72"/>
        <v>0.80555316782657427</v>
      </c>
      <c r="CL68" s="10">
        <f t="shared" si="109"/>
        <v>62.108619404867852</v>
      </c>
      <c r="CM68" s="10"/>
      <c r="CN68" s="10"/>
      <c r="CQ68">
        <f t="shared" si="103"/>
        <v>-0.9713626714303345</v>
      </c>
      <c r="CR68">
        <f t="shared" si="75"/>
        <v>-55.654981449511077</v>
      </c>
      <c r="CS68" s="14">
        <f>$CR$6+ABS(SUM($CI$6:CI68))</f>
        <v>-37.796135621098017</v>
      </c>
      <c r="CT68" s="10">
        <f t="shared" si="96"/>
        <v>92.407967335375531</v>
      </c>
      <c r="CU68" s="13">
        <f t="shared" si="97"/>
        <v>129.42871230190494</v>
      </c>
      <c r="CV68" s="10"/>
      <c r="CW68" s="10"/>
      <c r="CX68" s="10">
        <f t="shared" si="98"/>
        <v>92.407967335375531</v>
      </c>
      <c r="CY68" s="10">
        <f t="shared" si="99"/>
        <v>78.43725015283502</v>
      </c>
      <c r="CZ68" s="10">
        <f t="shared" si="100"/>
        <v>-88.43725015283502</v>
      </c>
      <c r="DA68" s="10">
        <f t="shared" si="101"/>
        <v>-77.221107138917503</v>
      </c>
      <c r="DB68" s="12">
        <f t="shared" si="104"/>
        <v>3.993348250069559</v>
      </c>
      <c r="DC68" s="12">
        <f t="shared" si="105"/>
        <v>3.993348250069559</v>
      </c>
      <c r="DD68" s="12">
        <f t="shared" si="106"/>
        <v>2.138590893431882</v>
      </c>
      <c r="DE68" s="12">
        <f t="shared" si="107"/>
        <v>3.0601460909073674E-2</v>
      </c>
      <c r="DF68">
        <f t="shared" si="108"/>
        <v>-1.1879351176385802</v>
      </c>
    </row>
    <row r="69" spans="5:110" x14ac:dyDescent="0.25">
      <c r="E69">
        <f t="shared" si="19"/>
        <v>4</v>
      </c>
      <c r="Z69">
        <v>64</v>
      </c>
      <c r="AB69" s="3">
        <f t="shared" si="33"/>
        <v>27411</v>
      </c>
      <c r="AC69" s="18">
        <f t="shared" si="34"/>
        <v>211</v>
      </c>
      <c r="AD69" s="18">
        <f t="shared" si="84"/>
        <v>85</v>
      </c>
      <c r="AE69" s="18">
        <f t="shared" si="35"/>
        <v>26455</v>
      </c>
      <c r="AF69" s="18">
        <f t="shared" si="36"/>
        <v>956</v>
      </c>
      <c r="AG69" s="18">
        <f t="shared" si="37"/>
        <v>215</v>
      </c>
      <c r="AH69" s="18">
        <f t="shared" si="38"/>
        <v>82</v>
      </c>
      <c r="AI69" s="18">
        <f t="shared" si="39"/>
        <v>956</v>
      </c>
      <c r="AJ69" s="18">
        <f t="shared" si="40"/>
        <v>219</v>
      </c>
      <c r="AK69" s="18">
        <f t="shared" si="41"/>
        <v>79</v>
      </c>
      <c r="AL69" s="18">
        <f t="shared" si="42"/>
        <v>956</v>
      </c>
      <c r="AM69" s="18">
        <f t="shared" si="43"/>
        <v>223</v>
      </c>
      <c r="AN69" s="18">
        <f t="shared" si="44"/>
        <v>76</v>
      </c>
      <c r="AQ69">
        <f t="shared" si="102"/>
        <v>-2.1818940635384152</v>
      </c>
      <c r="AR69" s="10">
        <f t="shared" si="85"/>
        <v>-51.229185045149272</v>
      </c>
      <c r="AS69" s="10">
        <f t="shared" si="86"/>
        <v>-1.6380373329262798</v>
      </c>
      <c r="AT69" s="10"/>
      <c r="BM69">
        <v>64</v>
      </c>
      <c r="BO69" s="3">
        <f t="shared" si="3"/>
        <v>14108</v>
      </c>
      <c r="BP69" s="18">
        <f t="shared" si="61"/>
        <v>28</v>
      </c>
      <c r="BQ69" s="18">
        <f t="shared" si="62"/>
        <v>44</v>
      </c>
      <c r="BR69" s="18">
        <f t="shared" si="63"/>
        <v>14838</v>
      </c>
      <c r="BS69" s="18">
        <f t="shared" si="64"/>
        <v>730</v>
      </c>
      <c r="BT69" s="18">
        <f t="shared" si="87"/>
        <v>31.333333333333332</v>
      </c>
      <c r="BU69" s="18">
        <f t="shared" si="88"/>
        <v>46.272727272727273</v>
      </c>
      <c r="BV69" s="18">
        <f t="shared" si="65"/>
        <v>15569.212121212122</v>
      </c>
      <c r="BW69" s="18">
        <f t="shared" si="66"/>
        <v>731.21212121212193</v>
      </c>
      <c r="BX69" s="18">
        <f t="shared" si="89"/>
        <v>34.666666666666664</v>
      </c>
      <c r="BY69" s="18">
        <f t="shared" si="90"/>
        <v>48.545454545454547</v>
      </c>
      <c r="BZ69" s="18">
        <f t="shared" si="67"/>
        <v>16299.818181818182</v>
      </c>
      <c r="CA69" s="18">
        <f t="shared" si="68"/>
        <v>730.60606060606005</v>
      </c>
      <c r="CB69" s="18">
        <f t="shared" si="91"/>
        <v>38</v>
      </c>
      <c r="CC69" s="18">
        <f t="shared" si="92"/>
        <v>50.81818181818182</v>
      </c>
      <c r="CD69" s="10"/>
      <c r="CE69" s="10">
        <f t="shared" si="69"/>
        <v>-21.5</v>
      </c>
      <c r="CF69" s="10">
        <f t="shared" si="70"/>
        <v>21.5</v>
      </c>
      <c r="CG69" s="13">
        <f t="shared" si="93"/>
        <v>0.94616090402328301</v>
      </c>
      <c r="CH69" s="10">
        <f t="shared" si="94"/>
        <v>54.211026540816668</v>
      </c>
      <c r="CI69" s="10">
        <f t="shared" si="83"/>
        <v>1.3038638378582093</v>
      </c>
      <c r="CJ69" s="10">
        <f t="shared" si="95"/>
        <v>26.504716561397142</v>
      </c>
      <c r="CK69" s="10">
        <f t="shared" si="72"/>
        <v>0.81825566074957135</v>
      </c>
      <c r="CL69" s="10">
        <f t="shared" si="109"/>
        <v>65.06290308877837</v>
      </c>
      <c r="CM69" s="10"/>
      <c r="CN69" s="10"/>
      <c r="CQ69">
        <f t="shared" si="103"/>
        <v>-0.94212200531499013</v>
      </c>
      <c r="CR69">
        <f t="shared" si="75"/>
        <v>-53.979614690950648</v>
      </c>
      <c r="CS69" s="14">
        <f>$CR$6+ABS(SUM($CI$6:CI69))</f>
        <v>-36.492271783239801</v>
      </c>
      <c r="CT69" s="10">
        <f t="shared" si="96"/>
        <v>96.322310873006927</v>
      </c>
      <c r="CU69" s="13">
        <f t="shared" si="97"/>
        <v>131.67935007755821</v>
      </c>
      <c r="CV69" s="10"/>
      <c r="CW69" s="10"/>
      <c r="CX69" s="10">
        <f t="shared" si="98"/>
        <v>96.322310873006927</v>
      </c>
      <c r="CY69" s="10">
        <f t="shared" si="99"/>
        <v>76.836742388048933</v>
      </c>
      <c r="CZ69" s="10">
        <f t="shared" si="100"/>
        <v>-86.836742388048933</v>
      </c>
      <c r="DA69" s="10">
        <f t="shared" si="101"/>
        <v>-75.497863711155404</v>
      </c>
      <c r="DB69" s="12">
        <f t="shared" si="104"/>
        <v>3.914343537631396</v>
      </c>
      <c r="DC69" s="12">
        <f t="shared" si="105"/>
        <v>3.914343537631396</v>
      </c>
      <c r="DD69" s="12">
        <f t="shared" si="106"/>
        <v>2.0989024144802357</v>
      </c>
      <c r="DE69" s="12">
        <f t="shared" si="107"/>
        <v>3.1950512326996305E-2</v>
      </c>
      <c r="DF69">
        <f t="shared" si="108"/>
        <v>-1.2111592363946013</v>
      </c>
    </row>
    <row r="70" spans="5:110" x14ac:dyDescent="0.25">
      <c r="E70">
        <f t="shared" si="19"/>
        <v>4</v>
      </c>
      <c r="Z70">
        <v>65</v>
      </c>
      <c r="AB70" s="3">
        <f t="shared" si="33"/>
        <v>27413</v>
      </c>
      <c r="AC70" s="18">
        <f t="shared" si="34"/>
        <v>213</v>
      </c>
      <c r="AD70" s="18">
        <f t="shared" ref="AD70:AD89" si="110">ROUNDDOWN($J$2/2-($B$5+ABS(AS70)),0)</f>
        <v>85</v>
      </c>
      <c r="AE70" s="18">
        <f t="shared" si="35"/>
        <v>26457</v>
      </c>
      <c r="AF70" s="18">
        <f t="shared" si="36"/>
        <v>956</v>
      </c>
      <c r="AG70" s="18">
        <f t="shared" si="37"/>
        <v>217</v>
      </c>
      <c r="AH70" s="18">
        <f t="shared" si="38"/>
        <v>82</v>
      </c>
      <c r="AI70" s="18">
        <f t="shared" si="39"/>
        <v>956</v>
      </c>
      <c r="AJ70" s="18">
        <f t="shared" si="40"/>
        <v>221</v>
      </c>
      <c r="AK70" s="18">
        <f t="shared" si="41"/>
        <v>79</v>
      </c>
      <c r="AL70" s="18">
        <f t="shared" si="42"/>
        <v>956</v>
      </c>
      <c r="AM70" s="18">
        <f t="shared" si="43"/>
        <v>225</v>
      </c>
      <c r="AN70" s="18">
        <f t="shared" si="44"/>
        <v>76</v>
      </c>
      <c r="AQ70">
        <f t="shared" si="102"/>
        <v>-2.2103172140846254</v>
      </c>
      <c r="AR70" s="10">
        <f t="shared" ref="AR70:AR89" si="111">$B$16*COS(AQ70)</f>
        <v>-53.28670344302089</v>
      </c>
      <c r="AS70" s="10">
        <f t="shared" ref="AS70:AS89" si="112">$B$15*SIN(AQ70)</f>
        <v>-1.6047635794793706</v>
      </c>
      <c r="AT70" s="10"/>
      <c r="BM70">
        <v>65</v>
      </c>
      <c r="BO70" s="3">
        <f t="shared" si="3"/>
        <v>14746</v>
      </c>
      <c r="BP70" s="18">
        <f t="shared" si="61"/>
        <v>26</v>
      </c>
      <c r="BQ70" s="18">
        <f t="shared" si="62"/>
        <v>46</v>
      </c>
      <c r="BR70" s="18">
        <f t="shared" si="63"/>
        <v>15476</v>
      </c>
      <c r="BS70" s="18">
        <f t="shared" si="64"/>
        <v>730</v>
      </c>
      <c r="BT70" s="18">
        <f t="shared" ref="BT70:BT90" si="113">BP70+$E70/$BP$3</f>
        <v>29.333333333333332</v>
      </c>
      <c r="BU70" s="18">
        <f t="shared" ref="BU70:BU90" si="114">BQ70+(9-ABS($E70))/$BQ$3</f>
        <v>48.272727272727273</v>
      </c>
      <c r="BV70" s="18">
        <f t="shared" si="65"/>
        <v>16207.212121212122</v>
      </c>
      <c r="BW70" s="18">
        <f t="shared" si="66"/>
        <v>731.21212121212193</v>
      </c>
      <c r="BX70" s="18">
        <f t="shared" ref="BX70:BX90" si="115">BT70+$E70/$BP$3</f>
        <v>32.666666666666664</v>
      </c>
      <c r="BY70" s="18">
        <f t="shared" ref="BY70:BY90" si="116">BU70+(9-ABS($E70))/$BQ$3</f>
        <v>50.545454545454547</v>
      </c>
      <c r="BZ70" s="18">
        <f t="shared" si="67"/>
        <v>16937.818181818184</v>
      </c>
      <c r="CA70" s="18">
        <f t="shared" si="68"/>
        <v>730.60606060606187</v>
      </c>
      <c r="CB70" s="18">
        <f t="shared" ref="CB70:CB90" si="117">BX70+$E70/$BP$3</f>
        <v>36</v>
      </c>
      <c r="CC70" s="18">
        <f t="shared" ref="CC70:CC90" si="118">BY70+(9-ABS($E70))/$BQ$3</f>
        <v>52.81818181818182</v>
      </c>
      <c r="CD70" s="10"/>
      <c r="CE70" s="10">
        <f t="shared" si="69"/>
        <v>-22.5</v>
      </c>
      <c r="CF70" s="10">
        <f t="shared" si="70"/>
        <v>22.5</v>
      </c>
      <c r="CG70" s="13">
        <f t="shared" ref="CG70:CG90" si="119">ATAN2($B$27,CF70)</f>
        <v>0.96756647387021177</v>
      </c>
      <c r="CH70" s="10">
        <f t="shared" ref="CH70:CH90" si="120">DEGREES(ATAN2($B$27,CF70))</f>
        <v>55.437475351118181</v>
      </c>
      <c r="CI70" s="10">
        <f t="shared" si="83"/>
        <v>1.2264488103015125</v>
      </c>
      <c r="CJ70" s="10">
        <f t="shared" ref="CJ70:CJ90" si="121">$B$27*_xlfn.SEC(RADIANS(CH70))</f>
        <v>27.322152184628504</v>
      </c>
      <c r="CK70" s="10">
        <f t="shared" si="72"/>
        <v>0.83038056397840077</v>
      </c>
      <c r="CL70" s="10">
        <f t="shared" si="109"/>
        <v>68.063352420526542</v>
      </c>
      <c r="CM70" s="10"/>
      <c r="CN70" s="10"/>
      <c r="CQ70">
        <f t="shared" si="103"/>
        <v>-0.91288133919964554</v>
      </c>
      <c r="CR70">
        <f t="shared" si="75"/>
        <v>-52.304247932390204</v>
      </c>
      <c r="CS70" s="14">
        <f>$CR$6+ABS(SUM($CI$6:CI70))</f>
        <v>-35.265822972938281</v>
      </c>
      <c r="CT70" s="10">
        <f t="shared" ref="CT70:CT89" si="122">$B$9*COS(CQ70)</f>
        <v>100.15430310813346</v>
      </c>
      <c r="CU70" s="13">
        <f t="shared" ref="CU70:CU89" si="123">$B$9*COS(RADIANS(CS70))</f>
        <v>133.73414327506958</v>
      </c>
      <c r="CV70" s="10"/>
      <c r="CW70" s="10"/>
      <c r="CX70" s="10">
        <f t="shared" ref="CX70:CX89" si="124">ABS($B$9*COS(CQ70))</f>
        <v>100.15430310813346</v>
      </c>
      <c r="CY70" s="10">
        <f t="shared" ref="CY70:CY89" si="125">ABS($B$8*SIN(CQ70))</f>
        <v>75.170542617344978</v>
      </c>
      <c r="CZ70" s="10">
        <f t="shared" ref="CZ70:CZ89" si="126">($B$8*SIN(CQ70))-10</f>
        <v>-85.170542617344978</v>
      </c>
      <c r="DA70" s="10">
        <f t="shared" ref="DA70:DA89" si="127">($B$8*SIN(RADIANS(CS70)))-19</f>
        <v>-73.850215947827721</v>
      </c>
      <c r="DB70" s="12">
        <f t="shared" si="104"/>
        <v>3.8319922351265348</v>
      </c>
      <c r="DC70" s="12">
        <f t="shared" si="105"/>
        <v>3.8319922351265348</v>
      </c>
      <c r="DD70" s="12">
        <f t="shared" si="106"/>
        <v>2.0575183978716183</v>
      </c>
      <c r="DE70" s="12">
        <f t="shared" si="107"/>
        <v>3.3273753446909193E-2</v>
      </c>
      <c r="DF70">
        <f t="shared" si="108"/>
        <v>-1.2363876583968265</v>
      </c>
    </row>
    <row r="71" spans="5:110" x14ac:dyDescent="0.25">
      <c r="E71">
        <f t="shared" ref="E71:E89" si="128">ROUNDDOWN((Z71-42)/5,0)</f>
        <v>4</v>
      </c>
      <c r="Z71">
        <v>66</v>
      </c>
      <c r="AB71" s="3">
        <f t="shared" ref="AB71:AB88" si="129">AD71*$H$2+AC71</f>
        <v>27415</v>
      </c>
      <c r="AC71" s="18">
        <f t="shared" ref="AC71:AC89" si="130">ROUNDDOWN(-AR71+160,0)</f>
        <v>215</v>
      </c>
      <c r="AD71" s="18">
        <f t="shared" si="110"/>
        <v>85</v>
      </c>
      <c r="AE71" s="18">
        <f t="shared" ref="AE71:AE90" si="131">AG71+AH71*320</f>
        <v>26459</v>
      </c>
      <c r="AF71" s="18">
        <f t="shared" ref="AF71:AF90" si="132">AB71-AE71</f>
        <v>956</v>
      </c>
      <c r="AG71" s="18">
        <f t="shared" ref="AG71:AG90" si="133">AC71+$E71</f>
        <v>219</v>
      </c>
      <c r="AH71" s="18">
        <f t="shared" ref="AH71:AH90" si="134">AD71-3</f>
        <v>82</v>
      </c>
      <c r="AI71" s="18">
        <f t="shared" ref="AI71:AI90" si="135">AE71-(AJ71+320*AK71)</f>
        <v>956</v>
      </c>
      <c r="AJ71" s="18">
        <f t="shared" ref="AJ71:AJ90" si="136">AG71+$E71</f>
        <v>223</v>
      </c>
      <c r="AK71" s="18">
        <f t="shared" ref="AK71:AK90" si="137">AH71-3</f>
        <v>79</v>
      </c>
      <c r="AL71" s="18">
        <f t="shared" ref="AL71:AL90" si="138">(AE71-(AM71+320*AN71))/2</f>
        <v>956</v>
      </c>
      <c r="AM71" s="18">
        <f t="shared" ref="AM71:AM90" si="139">AJ71+$E71</f>
        <v>227</v>
      </c>
      <c r="AN71" s="18">
        <f t="shared" ref="AN71:AN90" si="140">AK71-3</f>
        <v>76</v>
      </c>
      <c r="AQ71">
        <f t="shared" ref="AQ71:AQ88" si="141">AQ$6-(AQ$6-AQ$89)/($AA$4-1)*Z70</f>
        <v>-2.2387403646308357</v>
      </c>
      <c r="AR71" s="10">
        <f t="shared" si="111"/>
        <v>-55.301175717508684</v>
      </c>
      <c r="AS71" s="10">
        <f t="shared" si="112"/>
        <v>-1.5701934641526545</v>
      </c>
      <c r="AT71" s="10"/>
      <c r="BM71">
        <v>66</v>
      </c>
      <c r="BO71" s="3">
        <f t="shared" ref="BO71:BO89" si="142">BQ71*$H$2+BP71</f>
        <v>15064</v>
      </c>
      <c r="BP71" s="18">
        <f t="shared" ref="BP71:BP89" si="143">ROUNDDOWN(-CU71+160,0)</f>
        <v>24</v>
      </c>
      <c r="BQ71" s="18">
        <f t="shared" ref="BQ71:BQ89" si="144">IF(ROUNDDOWN(120-ABS(DA71),0)&lt;5,5, ROUNDDOWN(120-ABS(DA71),0))</f>
        <v>47</v>
      </c>
      <c r="BR71" s="18">
        <f t="shared" ref="BR71:BR90" si="145">ROUNDDOWN(BT71+BU71*320,0)</f>
        <v>15794</v>
      </c>
      <c r="BS71" s="18">
        <f t="shared" ref="BS71:BS90" si="146">BR71-BO71</f>
        <v>730</v>
      </c>
      <c r="BT71" s="18">
        <f t="shared" si="113"/>
        <v>27.333333333333332</v>
      </c>
      <c r="BU71" s="18">
        <f t="shared" si="114"/>
        <v>49.272727272727273</v>
      </c>
      <c r="BV71" s="18">
        <f t="shared" ref="BV71:BV90" si="147">BX71+BY71*320</f>
        <v>16525.212121212124</v>
      </c>
      <c r="BW71" s="18">
        <f t="shared" ref="BW71:BW90" si="148">BV71-BR71</f>
        <v>731.21212121212375</v>
      </c>
      <c r="BX71" s="18">
        <f t="shared" si="115"/>
        <v>30.666666666666664</v>
      </c>
      <c r="BY71" s="18">
        <f t="shared" si="116"/>
        <v>51.545454545454547</v>
      </c>
      <c r="BZ71" s="18">
        <f t="shared" ref="BZ71:BZ90" si="149">CB71+CC71*320</f>
        <v>17255.818181818184</v>
      </c>
      <c r="CA71" s="18">
        <f t="shared" ref="CA71:CA90" si="150">BZ71-BV71</f>
        <v>730.60606060606005</v>
      </c>
      <c r="CB71" s="18">
        <f t="shared" si="117"/>
        <v>34</v>
      </c>
      <c r="CC71" s="18">
        <f t="shared" si="118"/>
        <v>53.81818181818182</v>
      </c>
      <c r="CD71" s="10"/>
      <c r="CE71" s="10">
        <f t="shared" ref="CE71:CE90" si="151">$B$23/2-(BM71-1)*1</f>
        <v>-23.5</v>
      </c>
      <c r="CF71" s="10">
        <f t="shared" ref="CF71:CF90" si="152">1*ABS(CE71)</f>
        <v>23.5</v>
      </c>
      <c r="CG71" s="13">
        <f t="shared" si="119"/>
        <v>0.98771979177575209</v>
      </c>
      <c r="CH71" s="10">
        <f t="shared" si="120"/>
        <v>56.592175410291077</v>
      </c>
      <c r="CI71" s="10">
        <f t="shared" si="83"/>
        <v>1.154700059172896</v>
      </c>
      <c r="CJ71" s="10">
        <f t="shared" si="121"/>
        <v>28.1513765205185</v>
      </c>
      <c r="CK71" s="10">
        <f t="shared" ref="CK71:CK90" si="153">LOG(CF71,MAX($CF$6:$CF$90))</f>
        <v>0.84197812756524637</v>
      </c>
      <c r="CL71" s="10">
        <f t="shared" ref="CL71:CL90" si="154">CJ71*CK71*3</f>
        <v>71.10852987339122</v>
      </c>
      <c r="CM71" s="10"/>
      <c r="CN71" s="10"/>
      <c r="CQ71">
        <f t="shared" ref="CQ71:CQ88" si="155">CQ$6-(CQ$6-CQ$89)/($AA$4-1)*BM70</f>
        <v>-0.88364067308430094</v>
      </c>
      <c r="CR71">
        <f t="shared" ref="CR71:CR90" si="156">DEGREES(CQ71)</f>
        <v>-50.628881173829761</v>
      </c>
      <c r="CS71" s="14">
        <f>$CR$6+ABS(SUM($CI$6:CI71))</f>
        <v>-34.111122913765385</v>
      </c>
      <c r="CT71" s="10">
        <f t="shared" si="122"/>
        <v>103.9006678573985</v>
      </c>
      <c r="CU71" s="13">
        <f t="shared" si="123"/>
        <v>135.61274263471589</v>
      </c>
      <c r="CV71" s="10"/>
      <c r="CW71" s="10"/>
      <c r="CX71" s="10">
        <f t="shared" si="124"/>
        <v>103.9006678573985</v>
      </c>
      <c r="CY71" s="10">
        <f t="shared" si="125"/>
        <v>73.440075367607008</v>
      </c>
      <c r="CZ71" s="10">
        <f t="shared" si="126"/>
        <v>-83.440075367607008</v>
      </c>
      <c r="DA71" s="10">
        <f t="shared" si="127"/>
        <v>-72.275974973756988</v>
      </c>
      <c r="DB71" s="12">
        <f t="shared" ref="DB71:DB89" si="157">CT71-CT70</f>
        <v>3.7463647492650409</v>
      </c>
      <c r="DC71" s="12">
        <f t="shared" ref="DC71:DC89" si="158">CX71-CX70</f>
        <v>3.7463647492650409</v>
      </c>
      <c r="DD71" s="12">
        <f t="shared" ref="DD71:DD89" si="159">AR70-AR71</f>
        <v>2.0144722744877939</v>
      </c>
      <c r="DE71" s="12">
        <f t="shared" ref="DE71:DE89" si="160">AS71-AS70</f>
        <v>3.4570115326716166E-2</v>
      </c>
      <c r="DF71">
        <f t="shared" ref="DF71:DF89" si="161">_xlfn.CSC(CQ70)</f>
        <v>-1.2637929259550076</v>
      </c>
    </row>
    <row r="72" spans="5:110" x14ac:dyDescent="0.25">
      <c r="E72">
        <f t="shared" si="128"/>
        <v>5</v>
      </c>
      <c r="Z72">
        <v>67</v>
      </c>
      <c r="AB72" s="3">
        <f t="shared" si="129"/>
        <v>27417</v>
      </c>
      <c r="AC72" s="18">
        <f t="shared" si="130"/>
        <v>217</v>
      </c>
      <c r="AD72" s="18">
        <f t="shared" si="110"/>
        <v>85</v>
      </c>
      <c r="AE72" s="18">
        <f t="shared" si="131"/>
        <v>26462</v>
      </c>
      <c r="AF72" s="18">
        <f t="shared" si="132"/>
        <v>955</v>
      </c>
      <c r="AG72" s="18">
        <f t="shared" si="133"/>
        <v>222</v>
      </c>
      <c r="AH72" s="18">
        <f t="shared" si="134"/>
        <v>82</v>
      </c>
      <c r="AI72" s="18">
        <f t="shared" si="135"/>
        <v>955</v>
      </c>
      <c r="AJ72" s="18">
        <f t="shared" si="136"/>
        <v>227</v>
      </c>
      <c r="AK72" s="18">
        <f t="shared" si="137"/>
        <v>79</v>
      </c>
      <c r="AL72" s="18">
        <f t="shared" si="138"/>
        <v>955</v>
      </c>
      <c r="AM72" s="18">
        <f t="shared" si="139"/>
        <v>232</v>
      </c>
      <c r="AN72" s="18">
        <f t="shared" si="140"/>
        <v>76</v>
      </c>
      <c r="AQ72">
        <f t="shared" si="141"/>
        <v>-2.2671635151770455</v>
      </c>
      <c r="AR72" s="10">
        <f t="shared" si="111"/>
        <v>-57.270974535404221</v>
      </c>
      <c r="AS72" s="10">
        <f t="shared" si="112"/>
        <v>-1.5343549134147181</v>
      </c>
      <c r="AT72" s="10"/>
      <c r="BM72">
        <v>67</v>
      </c>
      <c r="BO72" s="3">
        <f t="shared" si="142"/>
        <v>15702</v>
      </c>
      <c r="BP72" s="18">
        <f t="shared" si="143"/>
        <v>22</v>
      </c>
      <c r="BQ72" s="18">
        <f t="shared" si="144"/>
        <v>49</v>
      </c>
      <c r="BR72" s="18">
        <f t="shared" si="145"/>
        <v>16287</v>
      </c>
      <c r="BS72" s="18">
        <f t="shared" si="146"/>
        <v>585</v>
      </c>
      <c r="BT72" s="18">
        <f t="shared" si="113"/>
        <v>26.166666666666668</v>
      </c>
      <c r="BU72" s="18">
        <f t="shared" si="114"/>
        <v>50.81818181818182</v>
      </c>
      <c r="BV72" s="18">
        <f t="shared" si="147"/>
        <v>16873.969696969696</v>
      </c>
      <c r="BW72" s="18">
        <f t="shared" si="148"/>
        <v>586.96969696969609</v>
      </c>
      <c r="BX72" s="18">
        <f t="shared" si="115"/>
        <v>30.333333333333336</v>
      </c>
      <c r="BY72" s="18">
        <f t="shared" si="116"/>
        <v>52.63636363636364</v>
      </c>
      <c r="BZ72" s="18">
        <f t="shared" si="149"/>
        <v>17459.954545454548</v>
      </c>
      <c r="CA72" s="18">
        <f t="shared" si="150"/>
        <v>585.98484848485168</v>
      </c>
      <c r="CB72" s="18">
        <f t="shared" si="117"/>
        <v>34.5</v>
      </c>
      <c r="CC72" s="18">
        <f t="shared" si="118"/>
        <v>54.45454545454546</v>
      </c>
      <c r="CD72" s="10"/>
      <c r="CE72" s="10">
        <f t="shared" si="151"/>
        <v>-24.5</v>
      </c>
      <c r="CF72" s="10">
        <f t="shared" si="152"/>
        <v>24.5</v>
      </c>
      <c r="CG72" s="13">
        <f t="shared" si="119"/>
        <v>1.0067126057452396</v>
      </c>
      <c r="CH72" s="10">
        <f t="shared" si="120"/>
        <v>57.680383491819818</v>
      </c>
      <c r="CI72" s="10">
        <f t="shared" ref="CI72:CI90" si="162">ABS(CH71-CH72)</f>
        <v>1.0882080815287409</v>
      </c>
      <c r="CJ72" s="10">
        <f t="shared" si="121"/>
        <v>28.991378028648448</v>
      </c>
      <c r="CK72" s="10">
        <f t="shared" si="153"/>
        <v>0.85309231641706884</v>
      </c>
      <c r="CL72" s="10">
        <f t="shared" si="154"/>
        <v>74.196965515747863</v>
      </c>
      <c r="CM72" s="10"/>
      <c r="CN72" s="10"/>
      <c r="CQ72">
        <f t="shared" si="155"/>
        <v>-0.85440000696895657</v>
      </c>
      <c r="CR72">
        <f t="shared" si="156"/>
        <v>-48.953514415269339</v>
      </c>
      <c r="CS72" s="14">
        <f>$CR$6+ABS(SUM($CI$6:CI72))</f>
        <v>-33.022914832236637</v>
      </c>
      <c r="CT72" s="10">
        <f t="shared" si="122"/>
        <v>107.55820214514701</v>
      </c>
      <c r="CU72" s="13">
        <f t="shared" si="123"/>
        <v>137.3327662798016</v>
      </c>
      <c r="CV72" s="10"/>
      <c r="CW72" s="10"/>
      <c r="CX72" s="10">
        <f t="shared" si="124"/>
        <v>107.55820214514701</v>
      </c>
      <c r="CY72" s="10">
        <f t="shared" si="125"/>
        <v>71.646820111562263</v>
      </c>
      <c r="CZ72" s="10">
        <f t="shared" si="126"/>
        <v>-81.646820111562263</v>
      </c>
      <c r="DA72" s="10">
        <f t="shared" si="127"/>
        <v>-70.772568830581861</v>
      </c>
      <c r="DB72" s="12">
        <f t="shared" si="157"/>
        <v>3.6575342877485042</v>
      </c>
      <c r="DC72" s="12">
        <f t="shared" si="158"/>
        <v>3.6575342877485042</v>
      </c>
      <c r="DD72" s="12">
        <f t="shared" si="159"/>
        <v>1.969798817895537</v>
      </c>
      <c r="DE72" s="12">
        <f t="shared" si="160"/>
        <v>3.5838550737936403E-2</v>
      </c>
      <c r="DF72">
        <f t="shared" si="161"/>
        <v>-1.2935716572249414</v>
      </c>
    </row>
    <row r="73" spans="5:110" x14ac:dyDescent="0.25">
      <c r="E73">
        <f t="shared" si="128"/>
        <v>5</v>
      </c>
      <c r="Z73">
        <v>68</v>
      </c>
      <c r="AB73" s="3">
        <f t="shared" si="129"/>
        <v>27419</v>
      </c>
      <c r="AC73" s="18">
        <f t="shared" si="130"/>
        <v>219</v>
      </c>
      <c r="AD73" s="18">
        <f t="shared" si="110"/>
        <v>85</v>
      </c>
      <c r="AE73" s="18">
        <f t="shared" si="131"/>
        <v>26464</v>
      </c>
      <c r="AF73" s="18">
        <f t="shared" si="132"/>
        <v>955</v>
      </c>
      <c r="AG73" s="18">
        <f t="shared" si="133"/>
        <v>224</v>
      </c>
      <c r="AH73" s="18">
        <f t="shared" si="134"/>
        <v>82</v>
      </c>
      <c r="AI73" s="18">
        <f t="shared" si="135"/>
        <v>955</v>
      </c>
      <c r="AJ73" s="18">
        <f t="shared" si="136"/>
        <v>229</v>
      </c>
      <c r="AK73" s="18">
        <f t="shared" si="137"/>
        <v>79</v>
      </c>
      <c r="AL73" s="18">
        <f t="shared" si="138"/>
        <v>955</v>
      </c>
      <c r="AM73" s="18">
        <f t="shared" si="139"/>
        <v>234</v>
      </c>
      <c r="AN73" s="18">
        <f t="shared" si="140"/>
        <v>76</v>
      </c>
      <c r="AQ73">
        <f t="shared" si="141"/>
        <v>-2.2955866657232558</v>
      </c>
      <c r="AR73" s="10">
        <f t="shared" si="111"/>
        <v>-59.194508651659952</v>
      </c>
      <c r="AS73" s="10">
        <f t="shared" si="112"/>
        <v>-1.497276878403035</v>
      </c>
      <c r="AT73" s="10"/>
      <c r="BM73">
        <v>68</v>
      </c>
      <c r="BO73" s="3">
        <f t="shared" si="142"/>
        <v>16021</v>
      </c>
      <c r="BP73" s="18">
        <f t="shared" si="143"/>
        <v>21</v>
      </c>
      <c r="BQ73" s="18">
        <f t="shared" si="144"/>
        <v>50</v>
      </c>
      <c r="BR73" s="18">
        <f t="shared" si="145"/>
        <v>16606</v>
      </c>
      <c r="BS73" s="18">
        <f t="shared" si="146"/>
        <v>585</v>
      </c>
      <c r="BT73" s="18">
        <f t="shared" si="113"/>
        <v>25.166666666666668</v>
      </c>
      <c r="BU73" s="18">
        <f t="shared" si="114"/>
        <v>51.81818181818182</v>
      </c>
      <c r="BV73" s="18">
        <f t="shared" si="147"/>
        <v>17192.969696969696</v>
      </c>
      <c r="BW73" s="18">
        <f t="shared" si="148"/>
        <v>586.96969696969609</v>
      </c>
      <c r="BX73" s="18">
        <f t="shared" si="115"/>
        <v>29.333333333333336</v>
      </c>
      <c r="BY73" s="18">
        <f t="shared" si="116"/>
        <v>53.63636363636364</v>
      </c>
      <c r="BZ73" s="18">
        <f t="shared" si="149"/>
        <v>17778.954545454548</v>
      </c>
      <c r="CA73" s="18">
        <f t="shared" si="150"/>
        <v>585.98484848485168</v>
      </c>
      <c r="CB73" s="18">
        <f t="shared" si="117"/>
        <v>33.5</v>
      </c>
      <c r="CC73" s="18">
        <f t="shared" si="118"/>
        <v>55.45454545454546</v>
      </c>
      <c r="CD73" s="10"/>
      <c r="CE73" s="10">
        <f t="shared" si="151"/>
        <v>-25.5</v>
      </c>
      <c r="CF73" s="10">
        <f t="shared" si="152"/>
        <v>25.5</v>
      </c>
      <c r="CG73" s="13">
        <f t="shared" si="119"/>
        <v>1.024629763361109</v>
      </c>
      <c r="CH73" s="10">
        <f t="shared" si="120"/>
        <v>58.706961004079815</v>
      </c>
      <c r="CI73" s="10">
        <f t="shared" si="162"/>
        <v>1.0265775122599976</v>
      </c>
      <c r="CJ73" s="10">
        <f t="shared" si="121"/>
        <v>29.841246622753552</v>
      </c>
      <c r="CK73" s="10">
        <f t="shared" si="153"/>
        <v>0.86376181665058227</v>
      </c>
      <c r="CL73" s="10">
        <f t="shared" si="154"/>
        <v>77.327188181962981</v>
      </c>
      <c r="CM73" s="10"/>
      <c r="CN73" s="10"/>
      <c r="CQ73">
        <f t="shared" si="155"/>
        <v>-0.82515934085361198</v>
      </c>
      <c r="CR73">
        <f t="shared" si="156"/>
        <v>-47.278147656708896</v>
      </c>
      <c r="CS73" s="14">
        <f>$CR$6+ABS(SUM($CI$6:CI73))</f>
        <v>-31.996337319976647</v>
      </c>
      <c r="CT73" s="10">
        <f t="shared" si="122"/>
        <v>111.12377894182769</v>
      </c>
      <c r="CU73" s="13">
        <f t="shared" si="123"/>
        <v>138.90997783667498</v>
      </c>
      <c r="CV73" s="10"/>
      <c r="CW73" s="10"/>
      <c r="CX73" s="10">
        <f t="shared" si="124"/>
        <v>111.12377894182769</v>
      </c>
      <c r="CY73" s="10">
        <f t="shared" si="125"/>
        <v>69.792310002897736</v>
      </c>
      <c r="CZ73" s="10">
        <f t="shared" si="126"/>
        <v>-79.792310002897736</v>
      </c>
      <c r="DA73" s="10">
        <f t="shared" si="127"/>
        <v>-69.337179842679163</v>
      </c>
      <c r="DB73" s="12">
        <f t="shared" si="157"/>
        <v>3.5655767966806877</v>
      </c>
      <c r="DC73" s="12">
        <f t="shared" si="158"/>
        <v>3.5655767966806877</v>
      </c>
      <c r="DD73" s="12">
        <f t="shared" si="159"/>
        <v>1.9235341162557305</v>
      </c>
      <c r="DE73" s="12">
        <f t="shared" si="160"/>
        <v>3.7078035011683053E-2</v>
      </c>
      <c r="DF73">
        <f t="shared" si="161"/>
        <v>-1.3259485885357392</v>
      </c>
    </row>
    <row r="74" spans="5:110" x14ac:dyDescent="0.25">
      <c r="E74">
        <f t="shared" si="128"/>
        <v>5</v>
      </c>
      <c r="Z74">
        <v>69</v>
      </c>
      <c r="AB74" s="3">
        <f t="shared" si="129"/>
        <v>27421</v>
      </c>
      <c r="AC74" s="18">
        <f t="shared" si="130"/>
        <v>221</v>
      </c>
      <c r="AD74" s="18">
        <f t="shared" si="110"/>
        <v>85</v>
      </c>
      <c r="AE74" s="18">
        <f t="shared" si="131"/>
        <v>26466</v>
      </c>
      <c r="AF74" s="18">
        <f t="shared" si="132"/>
        <v>955</v>
      </c>
      <c r="AG74" s="18">
        <f t="shared" si="133"/>
        <v>226</v>
      </c>
      <c r="AH74" s="18">
        <f t="shared" si="134"/>
        <v>82</v>
      </c>
      <c r="AI74" s="18">
        <f t="shared" si="135"/>
        <v>955</v>
      </c>
      <c r="AJ74" s="18">
        <f t="shared" si="136"/>
        <v>231</v>
      </c>
      <c r="AK74" s="18">
        <f t="shared" si="137"/>
        <v>79</v>
      </c>
      <c r="AL74" s="18">
        <f t="shared" si="138"/>
        <v>955</v>
      </c>
      <c r="AM74" s="18">
        <f t="shared" si="139"/>
        <v>236</v>
      </c>
      <c r="AN74" s="18">
        <f t="shared" si="140"/>
        <v>76</v>
      </c>
      <c r="AQ74">
        <f t="shared" si="141"/>
        <v>-2.324009816269466</v>
      </c>
      <c r="AR74" s="10">
        <f t="shared" si="111"/>
        <v>-61.070224194830423</v>
      </c>
      <c r="AS74" s="10">
        <f t="shared" si="112"/>
        <v>-1.4589893115366301</v>
      </c>
      <c r="AT74" s="10"/>
      <c r="BM74">
        <v>69</v>
      </c>
      <c r="BO74" s="3">
        <f t="shared" si="142"/>
        <v>16659</v>
      </c>
      <c r="BP74" s="18">
        <f t="shared" si="143"/>
        <v>19</v>
      </c>
      <c r="BQ74" s="18">
        <f t="shared" si="144"/>
        <v>52</v>
      </c>
      <c r="BR74" s="18">
        <f t="shared" si="145"/>
        <v>17244</v>
      </c>
      <c r="BS74" s="18">
        <f t="shared" si="146"/>
        <v>585</v>
      </c>
      <c r="BT74" s="18">
        <f t="shared" si="113"/>
        <v>23.166666666666668</v>
      </c>
      <c r="BU74" s="18">
        <f t="shared" si="114"/>
        <v>53.81818181818182</v>
      </c>
      <c r="BV74" s="18">
        <f t="shared" si="147"/>
        <v>17830.969696969696</v>
      </c>
      <c r="BW74" s="18">
        <f t="shared" si="148"/>
        <v>586.96969696969609</v>
      </c>
      <c r="BX74" s="18">
        <f t="shared" si="115"/>
        <v>27.333333333333336</v>
      </c>
      <c r="BY74" s="18">
        <f t="shared" si="116"/>
        <v>55.63636363636364</v>
      </c>
      <c r="BZ74" s="18">
        <f t="shared" si="149"/>
        <v>18416.954545454548</v>
      </c>
      <c r="CA74" s="18">
        <f t="shared" si="150"/>
        <v>585.98484848485168</v>
      </c>
      <c r="CB74" s="18">
        <f t="shared" si="117"/>
        <v>31.500000000000004</v>
      </c>
      <c r="CC74" s="18">
        <f t="shared" si="118"/>
        <v>57.45454545454546</v>
      </c>
      <c r="CD74" s="10"/>
      <c r="CE74" s="10">
        <f t="shared" si="151"/>
        <v>-26.5</v>
      </c>
      <c r="CF74" s="10">
        <f t="shared" si="152"/>
        <v>26.5</v>
      </c>
      <c r="CG74" s="13">
        <f t="shared" si="119"/>
        <v>1.0415495459630517</v>
      </c>
      <c r="CH74" s="10">
        <f t="shared" si="120"/>
        <v>59.676393137450013</v>
      </c>
      <c r="CI74" s="10">
        <f t="shared" si="162"/>
        <v>0.96943213337019785</v>
      </c>
      <c r="CJ74" s="10">
        <f t="shared" si="121"/>
        <v>30.7001628660175</v>
      </c>
      <c r="CK74" s="10">
        <f t="shared" si="153"/>
        <v>0.87402084825818271</v>
      </c>
      <c r="CL74" s="10">
        <f t="shared" si="154"/>
        <v>80.49774716946294</v>
      </c>
      <c r="CM74" s="10"/>
      <c r="CN74" s="10"/>
      <c r="CQ74">
        <f t="shared" si="155"/>
        <v>-0.79591867473826761</v>
      </c>
      <c r="CR74">
        <f t="shared" si="156"/>
        <v>-45.602780898148467</v>
      </c>
      <c r="CS74" s="14">
        <f>$CR$6+ABS(SUM($CI$6:CI74))</f>
        <v>-31.026905186606456</v>
      </c>
      <c r="CT74" s="10">
        <f t="shared" si="122"/>
        <v>114.59434983746442</v>
      </c>
      <c r="CU74" s="13">
        <f t="shared" si="123"/>
        <v>140.35846291235387</v>
      </c>
      <c r="CV74" s="10"/>
      <c r="CW74" s="10"/>
      <c r="CX74" s="10">
        <f t="shared" si="124"/>
        <v>114.59434983746442</v>
      </c>
      <c r="CY74" s="10">
        <f t="shared" si="125"/>
        <v>67.878130565481953</v>
      </c>
      <c r="CZ74" s="10">
        <f t="shared" si="126"/>
        <v>-77.878130565481953</v>
      </c>
      <c r="DA74" s="10">
        <f t="shared" si="127"/>
        <v>-67.966850372672496</v>
      </c>
      <c r="DB74" s="12">
        <f t="shared" si="157"/>
        <v>3.470570895636726</v>
      </c>
      <c r="DC74" s="12">
        <f t="shared" si="158"/>
        <v>3.470570895636726</v>
      </c>
      <c r="DD74" s="12">
        <f t="shared" si="159"/>
        <v>1.8757155431704717</v>
      </c>
      <c r="DE74" s="12">
        <f t="shared" si="160"/>
        <v>3.8287566866404887E-2</v>
      </c>
      <c r="DF74">
        <f t="shared" si="161"/>
        <v>-1.3611814825452211</v>
      </c>
    </row>
    <row r="75" spans="5:110" x14ac:dyDescent="0.25">
      <c r="E75">
        <f t="shared" si="128"/>
        <v>5</v>
      </c>
      <c r="Z75">
        <v>70</v>
      </c>
      <c r="AB75" s="3">
        <f t="shared" si="129"/>
        <v>27422</v>
      </c>
      <c r="AC75" s="18">
        <f t="shared" si="130"/>
        <v>222</v>
      </c>
      <c r="AD75" s="18">
        <f t="shared" si="110"/>
        <v>85</v>
      </c>
      <c r="AE75" s="18">
        <f t="shared" si="131"/>
        <v>26467</v>
      </c>
      <c r="AF75" s="18">
        <f t="shared" si="132"/>
        <v>955</v>
      </c>
      <c r="AG75" s="18">
        <f t="shared" si="133"/>
        <v>227</v>
      </c>
      <c r="AH75" s="18">
        <f t="shared" si="134"/>
        <v>82</v>
      </c>
      <c r="AI75" s="18">
        <f t="shared" si="135"/>
        <v>955</v>
      </c>
      <c r="AJ75" s="18">
        <f t="shared" si="136"/>
        <v>232</v>
      </c>
      <c r="AK75" s="18">
        <f t="shared" si="137"/>
        <v>79</v>
      </c>
      <c r="AL75" s="18">
        <f t="shared" si="138"/>
        <v>955</v>
      </c>
      <c r="AM75" s="18">
        <f t="shared" si="139"/>
        <v>237</v>
      </c>
      <c r="AN75" s="18">
        <f t="shared" si="140"/>
        <v>76</v>
      </c>
      <c r="AQ75">
        <f t="shared" si="141"/>
        <v>-2.3524329668156763</v>
      </c>
      <c r="AR75" s="10">
        <f t="shared" si="111"/>
        <v>-62.8966059223225</v>
      </c>
      <c r="AS75" s="10">
        <f t="shared" si="112"/>
        <v>-1.4195231423198809</v>
      </c>
      <c r="AT75" s="10"/>
      <c r="BM75">
        <v>70</v>
      </c>
      <c r="BO75" s="3">
        <f t="shared" si="142"/>
        <v>16978</v>
      </c>
      <c r="BP75" s="18">
        <f t="shared" si="143"/>
        <v>18</v>
      </c>
      <c r="BQ75" s="18">
        <f t="shared" si="144"/>
        <v>53</v>
      </c>
      <c r="BR75" s="18">
        <f t="shared" si="145"/>
        <v>17563</v>
      </c>
      <c r="BS75" s="18">
        <f t="shared" si="146"/>
        <v>585</v>
      </c>
      <c r="BT75" s="18">
        <f t="shared" si="113"/>
        <v>22.166666666666668</v>
      </c>
      <c r="BU75" s="18">
        <f t="shared" si="114"/>
        <v>54.81818181818182</v>
      </c>
      <c r="BV75" s="18">
        <f t="shared" si="147"/>
        <v>18149.969696969696</v>
      </c>
      <c r="BW75" s="18">
        <f t="shared" si="148"/>
        <v>586.96969696969609</v>
      </c>
      <c r="BX75" s="18">
        <f t="shared" si="115"/>
        <v>26.333333333333336</v>
      </c>
      <c r="BY75" s="18">
        <f t="shared" si="116"/>
        <v>56.63636363636364</v>
      </c>
      <c r="BZ75" s="18">
        <f t="shared" si="149"/>
        <v>18735.954545454548</v>
      </c>
      <c r="CA75" s="18">
        <f t="shared" si="150"/>
        <v>585.98484848485168</v>
      </c>
      <c r="CB75" s="18">
        <f t="shared" si="117"/>
        <v>30.500000000000004</v>
      </c>
      <c r="CC75" s="18">
        <f t="shared" si="118"/>
        <v>58.45454545454546</v>
      </c>
      <c r="CD75" s="10"/>
      <c r="CE75" s="10">
        <f t="shared" si="151"/>
        <v>-27.5</v>
      </c>
      <c r="CF75" s="10">
        <f t="shared" si="152"/>
        <v>27.5</v>
      </c>
      <c r="CG75" s="13">
        <f t="shared" si="119"/>
        <v>1.0575440539286356</v>
      </c>
      <c r="CH75" s="10">
        <f t="shared" si="120"/>
        <v>60.59281093926635</v>
      </c>
      <c r="CI75" s="10">
        <f t="shared" si="162"/>
        <v>0.91641780181633692</v>
      </c>
      <c r="CJ75" s="10">
        <f t="shared" si="121"/>
        <v>31.56738823532919</v>
      </c>
      <c r="CK75" s="10">
        <f t="shared" si="153"/>
        <v>0.88389982716585547</v>
      </c>
      <c r="CL75" s="10">
        <f t="shared" si="154"/>
        <v>83.707227015854784</v>
      </c>
      <c r="CM75" s="10"/>
      <c r="CN75" s="10"/>
      <c r="CQ75">
        <f t="shared" si="155"/>
        <v>-0.76667800862292301</v>
      </c>
      <c r="CR75">
        <f t="shared" si="156"/>
        <v>-43.927414139588024</v>
      </c>
      <c r="CS75" s="14">
        <f>$CR$6+ABS(SUM($CI$6:CI75))</f>
        <v>-30.110487384790105</v>
      </c>
      <c r="CT75" s="10">
        <f t="shared" si="122"/>
        <v>117.9669476479116</v>
      </c>
      <c r="CU75" s="13">
        <f t="shared" si="123"/>
        <v>141.69079816603312</v>
      </c>
      <c r="CV75" s="10"/>
      <c r="CW75" s="10"/>
      <c r="CX75" s="10">
        <f t="shared" si="124"/>
        <v>117.9669476479116</v>
      </c>
      <c r="CY75" s="10">
        <f t="shared" si="125"/>
        <v>65.905918337812238</v>
      </c>
      <c r="CZ75" s="10">
        <f t="shared" si="126"/>
        <v>-75.905918337812238</v>
      </c>
      <c r="DA75" s="10">
        <f t="shared" si="127"/>
        <v>-66.658563127211238</v>
      </c>
      <c r="DB75" s="12">
        <f t="shared" si="157"/>
        <v>3.372597810447175</v>
      </c>
      <c r="DC75" s="12">
        <f t="shared" si="158"/>
        <v>3.372597810447175</v>
      </c>
      <c r="DD75" s="12">
        <f t="shared" si="159"/>
        <v>1.8263817274920768</v>
      </c>
      <c r="DE75" s="12">
        <f t="shared" si="160"/>
        <v>3.9466169216749281E-2</v>
      </c>
      <c r="DF75">
        <f t="shared" si="161"/>
        <v>-1.3995671243236967</v>
      </c>
    </row>
    <row r="76" spans="5:110" x14ac:dyDescent="0.25">
      <c r="E76">
        <f t="shared" si="128"/>
        <v>5</v>
      </c>
      <c r="Z76">
        <v>71</v>
      </c>
      <c r="AB76" s="3">
        <f t="shared" si="129"/>
        <v>27424</v>
      </c>
      <c r="AC76" s="18">
        <f t="shared" si="130"/>
        <v>224</v>
      </c>
      <c r="AD76" s="18">
        <f t="shared" si="110"/>
        <v>85</v>
      </c>
      <c r="AE76" s="18">
        <f t="shared" si="131"/>
        <v>26469</v>
      </c>
      <c r="AF76" s="18">
        <f t="shared" si="132"/>
        <v>955</v>
      </c>
      <c r="AG76" s="18">
        <f t="shared" si="133"/>
        <v>229</v>
      </c>
      <c r="AH76" s="18">
        <f t="shared" si="134"/>
        <v>82</v>
      </c>
      <c r="AI76" s="18">
        <f t="shared" si="135"/>
        <v>955</v>
      </c>
      <c r="AJ76" s="18">
        <f t="shared" si="136"/>
        <v>234</v>
      </c>
      <c r="AK76" s="18">
        <f t="shared" si="137"/>
        <v>79</v>
      </c>
      <c r="AL76" s="18">
        <f t="shared" si="138"/>
        <v>955</v>
      </c>
      <c r="AM76" s="18">
        <f t="shared" si="139"/>
        <v>239</v>
      </c>
      <c r="AN76" s="18">
        <f t="shared" si="140"/>
        <v>76</v>
      </c>
      <c r="AQ76">
        <f t="shared" si="141"/>
        <v>-2.3808561173618865</v>
      </c>
      <c r="AR76" s="10">
        <f t="shared" si="111"/>
        <v>-64.672178444440306</v>
      </c>
      <c r="AS76" s="10">
        <f t="shared" si="112"/>
        <v>-1.3789102523570114</v>
      </c>
      <c r="AT76" s="10"/>
      <c r="BM76">
        <v>71</v>
      </c>
      <c r="BO76" s="3">
        <f t="shared" si="142"/>
        <v>17297</v>
      </c>
      <c r="BP76" s="18">
        <f t="shared" si="143"/>
        <v>17</v>
      </c>
      <c r="BQ76" s="18">
        <f t="shared" si="144"/>
        <v>54</v>
      </c>
      <c r="BR76" s="18">
        <f t="shared" si="145"/>
        <v>17882</v>
      </c>
      <c r="BS76" s="18">
        <f t="shared" si="146"/>
        <v>585</v>
      </c>
      <c r="BT76" s="18">
        <f t="shared" si="113"/>
        <v>21.166666666666668</v>
      </c>
      <c r="BU76" s="18">
        <f t="shared" si="114"/>
        <v>55.81818181818182</v>
      </c>
      <c r="BV76" s="18">
        <f t="shared" si="147"/>
        <v>18468.969696969696</v>
      </c>
      <c r="BW76" s="18">
        <f t="shared" si="148"/>
        <v>586.96969696969609</v>
      </c>
      <c r="BX76" s="18">
        <f t="shared" si="115"/>
        <v>25.333333333333336</v>
      </c>
      <c r="BY76" s="18">
        <f t="shared" si="116"/>
        <v>57.63636363636364</v>
      </c>
      <c r="BZ76" s="18">
        <f t="shared" si="149"/>
        <v>19054.954545454548</v>
      </c>
      <c r="CA76" s="18">
        <f t="shared" si="150"/>
        <v>585.98484848485168</v>
      </c>
      <c r="CB76" s="18">
        <f t="shared" si="117"/>
        <v>29.500000000000004</v>
      </c>
      <c r="CC76" s="18">
        <f t="shared" si="118"/>
        <v>59.45454545454546</v>
      </c>
      <c r="CD76" s="10"/>
      <c r="CE76" s="10">
        <f t="shared" si="151"/>
        <v>-28.5</v>
      </c>
      <c r="CF76" s="10">
        <f t="shared" si="152"/>
        <v>28.5</v>
      </c>
      <c r="CG76" s="13">
        <f t="shared" si="119"/>
        <v>1.0726796167945825</v>
      </c>
      <c r="CH76" s="10">
        <f t="shared" si="120"/>
        <v>61.460014812040036</v>
      </c>
      <c r="CI76" s="10">
        <f t="shared" si="162"/>
        <v>0.86720387277368616</v>
      </c>
      <c r="CJ76" s="10">
        <f t="shared" si="121"/>
        <v>32.442256395016663</v>
      </c>
      <c r="CK76" s="10">
        <f t="shared" si="153"/>
        <v>0.89342590898327989</v>
      </c>
      <c r="CL76" s="10">
        <f t="shared" si="154"/>
        <v>86.954257227559168</v>
      </c>
      <c r="CM76" s="10"/>
      <c r="CN76" s="10"/>
      <c r="CQ76">
        <f t="shared" si="155"/>
        <v>-0.73743734250757864</v>
      </c>
      <c r="CR76">
        <f t="shared" si="156"/>
        <v>-42.252047381027594</v>
      </c>
      <c r="CS76" s="14">
        <f>$CR$6+ABS(SUM($CI$6:CI76))</f>
        <v>-29.243283512016404</v>
      </c>
      <c r="CT76" s="10">
        <f t="shared" si="122"/>
        <v>121.23868895166488</v>
      </c>
      <c r="CU76" s="13">
        <f t="shared" si="123"/>
        <v>142.9182095928673</v>
      </c>
      <c r="CV76" s="10"/>
      <c r="CW76" s="10"/>
      <c r="CX76" s="10">
        <f t="shared" si="124"/>
        <v>121.23868895166488</v>
      </c>
      <c r="CY76" s="10">
        <f t="shared" si="125"/>
        <v>63.877359473847079</v>
      </c>
      <c r="CZ76" s="10">
        <f t="shared" si="126"/>
        <v>-73.877359473847079</v>
      </c>
      <c r="DA76" s="10">
        <f t="shared" si="127"/>
        <v>-65.409301194708561</v>
      </c>
      <c r="DB76" s="12">
        <f t="shared" si="157"/>
        <v>3.2717413037532879</v>
      </c>
      <c r="DC76" s="12">
        <f t="shared" si="158"/>
        <v>3.2717413037532879</v>
      </c>
      <c r="DD76" s="12">
        <f t="shared" si="159"/>
        <v>1.7755725221178054</v>
      </c>
      <c r="DE76" s="12">
        <f t="shared" si="160"/>
        <v>4.0612889962869492E-2</v>
      </c>
      <c r="DF76">
        <f t="shared" si="161"/>
        <v>-1.4414486952910812</v>
      </c>
    </row>
    <row r="77" spans="5:110" x14ac:dyDescent="0.25">
      <c r="E77">
        <f t="shared" si="128"/>
        <v>6</v>
      </c>
      <c r="Z77">
        <v>72</v>
      </c>
      <c r="AB77" s="3">
        <f t="shared" si="129"/>
        <v>27426</v>
      </c>
      <c r="AC77" s="18">
        <f t="shared" si="130"/>
        <v>226</v>
      </c>
      <c r="AD77" s="18">
        <f t="shared" si="110"/>
        <v>85</v>
      </c>
      <c r="AE77" s="18">
        <f t="shared" si="131"/>
        <v>26472</v>
      </c>
      <c r="AF77" s="18">
        <f t="shared" si="132"/>
        <v>954</v>
      </c>
      <c r="AG77" s="18">
        <f t="shared" si="133"/>
        <v>232</v>
      </c>
      <c r="AH77" s="18">
        <f t="shared" si="134"/>
        <v>82</v>
      </c>
      <c r="AI77" s="18">
        <f t="shared" si="135"/>
        <v>954</v>
      </c>
      <c r="AJ77" s="18">
        <f t="shared" si="136"/>
        <v>238</v>
      </c>
      <c r="AK77" s="18">
        <f t="shared" si="137"/>
        <v>79</v>
      </c>
      <c r="AL77" s="18">
        <f t="shared" si="138"/>
        <v>954</v>
      </c>
      <c r="AM77" s="18">
        <f t="shared" si="139"/>
        <v>244</v>
      </c>
      <c r="AN77" s="18">
        <f t="shared" si="140"/>
        <v>76</v>
      </c>
      <c r="AQ77">
        <f t="shared" si="141"/>
        <v>-2.4092792679080968</v>
      </c>
      <c r="AR77" s="10">
        <f t="shared" si="111"/>
        <v>-66.395507416236114</v>
      </c>
      <c r="AS77" s="10">
        <f t="shared" si="112"/>
        <v>-1.3371834495974604</v>
      </c>
      <c r="AT77" s="10"/>
      <c r="BM77">
        <v>72</v>
      </c>
      <c r="BO77" s="3">
        <f t="shared" si="142"/>
        <v>17615</v>
      </c>
      <c r="BP77" s="18">
        <f t="shared" si="143"/>
        <v>15</v>
      </c>
      <c r="BQ77" s="18">
        <f t="shared" si="144"/>
        <v>55</v>
      </c>
      <c r="BR77" s="18">
        <f t="shared" si="145"/>
        <v>18056</v>
      </c>
      <c r="BS77" s="18">
        <f t="shared" si="146"/>
        <v>441</v>
      </c>
      <c r="BT77" s="18">
        <f t="shared" si="113"/>
        <v>20</v>
      </c>
      <c r="BU77" s="18">
        <f t="shared" si="114"/>
        <v>56.363636363636367</v>
      </c>
      <c r="BV77" s="18">
        <f t="shared" si="147"/>
        <v>18497.727272727276</v>
      </c>
      <c r="BW77" s="18">
        <f t="shared" si="148"/>
        <v>441.7272727272757</v>
      </c>
      <c r="BX77" s="18">
        <f t="shared" si="115"/>
        <v>25</v>
      </c>
      <c r="BY77" s="18">
        <f t="shared" si="116"/>
        <v>57.727272727272734</v>
      </c>
      <c r="BZ77" s="18">
        <f t="shared" si="149"/>
        <v>18939.090909090912</v>
      </c>
      <c r="CA77" s="18">
        <f t="shared" si="150"/>
        <v>441.36363636363603</v>
      </c>
      <c r="CB77" s="18">
        <f t="shared" si="117"/>
        <v>30</v>
      </c>
      <c r="CC77" s="18">
        <f t="shared" si="118"/>
        <v>59.090909090909101</v>
      </c>
      <c r="CD77" s="10"/>
      <c r="CE77" s="10">
        <f t="shared" si="151"/>
        <v>-29.5</v>
      </c>
      <c r="CF77" s="10">
        <f t="shared" si="152"/>
        <v>29.5</v>
      </c>
      <c r="CG77" s="13">
        <f t="shared" si="119"/>
        <v>1.0870172096636881</v>
      </c>
      <c r="CH77" s="10">
        <f t="shared" si="120"/>
        <v>62.281498371816653</v>
      </c>
      <c r="CI77" s="10">
        <f t="shared" si="162"/>
        <v>0.8214835597766168</v>
      </c>
      <c r="CJ77" s="10">
        <f t="shared" si="121"/>
        <v>33.324165405903273</v>
      </c>
      <c r="CK77" s="10">
        <f t="shared" si="153"/>
        <v>0.90262343894265518</v>
      </c>
      <c r="CL77" s="10">
        <f t="shared" si="154"/>
        <v>90.237518335710831</v>
      </c>
      <c r="CM77" s="10"/>
      <c r="CN77" s="10"/>
      <c r="CQ77">
        <f t="shared" si="155"/>
        <v>-0.70819667639223427</v>
      </c>
      <c r="CR77">
        <f t="shared" si="156"/>
        <v>-40.576680622467165</v>
      </c>
      <c r="CS77" s="14">
        <f>$CR$6+ABS(SUM($CI$6:CI77))</f>
        <v>-28.42179995223978</v>
      </c>
      <c r="CT77" s="10">
        <f t="shared" si="122"/>
        <v>124.40677655505877</v>
      </c>
      <c r="CU77" s="13">
        <f t="shared" si="123"/>
        <v>144.0507182912331</v>
      </c>
      <c r="CV77" s="10"/>
      <c r="CW77" s="10"/>
      <c r="CX77" s="10">
        <f t="shared" si="124"/>
        <v>124.40677655505877</v>
      </c>
      <c r="CY77" s="10">
        <f t="shared" si="125"/>
        <v>61.794188301419133</v>
      </c>
      <c r="CZ77" s="10">
        <f t="shared" si="126"/>
        <v>-71.794188301419126</v>
      </c>
      <c r="DA77" s="10">
        <f t="shared" si="127"/>
        <v>-64.216092094628493</v>
      </c>
      <c r="DB77" s="12">
        <f t="shared" si="157"/>
        <v>3.1680876033938858</v>
      </c>
      <c r="DC77" s="12">
        <f t="shared" si="158"/>
        <v>3.1680876033938858</v>
      </c>
      <c r="DD77" s="12">
        <f t="shared" si="159"/>
        <v>1.7233289717958087</v>
      </c>
      <c r="DE77" s="12">
        <f t="shared" si="160"/>
        <v>4.1726802759550985E-2</v>
      </c>
      <c r="DF77">
        <f t="shared" si="161"/>
        <v>-1.4872249069546351</v>
      </c>
    </row>
    <row r="78" spans="5:110" x14ac:dyDescent="0.25">
      <c r="E78">
        <f t="shared" si="128"/>
        <v>6</v>
      </c>
      <c r="Z78">
        <v>73</v>
      </c>
      <c r="AB78" s="3">
        <f t="shared" si="129"/>
        <v>27428</v>
      </c>
      <c r="AC78" s="18">
        <f t="shared" si="130"/>
        <v>228</v>
      </c>
      <c r="AD78" s="18">
        <f t="shared" si="110"/>
        <v>85</v>
      </c>
      <c r="AE78" s="18">
        <f t="shared" si="131"/>
        <v>26474</v>
      </c>
      <c r="AF78" s="18">
        <f t="shared" si="132"/>
        <v>954</v>
      </c>
      <c r="AG78" s="18">
        <f t="shared" si="133"/>
        <v>234</v>
      </c>
      <c r="AH78" s="18">
        <f t="shared" si="134"/>
        <v>82</v>
      </c>
      <c r="AI78" s="18">
        <f t="shared" si="135"/>
        <v>954</v>
      </c>
      <c r="AJ78" s="18">
        <f t="shared" si="136"/>
        <v>240</v>
      </c>
      <c r="AK78" s="18">
        <f t="shared" si="137"/>
        <v>79</v>
      </c>
      <c r="AL78" s="18">
        <f t="shared" si="138"/>
        <v>954</v>
      </c>
      <c r="AM78" s="18">
        <f t="shared" si="139"/>
        <v>246</v>
      </c>
      <c r="AN78" s="18">
        <f t="shared" si="140"/>
        <v>76</v>
      </c>
      <c r="AQ78">
        <f t="shared" si="141"/>
        <v>-2.437702418454307</v>
      </c>
      <c r="AR78" s="10">
        <f t="shared" si="111"/>
        <v>-68.065200696204485</v>
      </c>
      <c r="AS78" s="10">
        <f t="shared" si="112"/>
        <v>-1.2943764418329271</v>
      </c>
      <c r="AT78" s="10"/>
      <c r="BM78">
        <v>73</v>
      </c>
      <c r="BO78" s="3">
        <f t="shared" si="142"/>
        <v>17934</v>
      </c>
      <c r="BP78" s="18">
        <f t="shared" si="143"/>
        <v>14</v>
      </c>
      <c r="BQ78" s="18">
        <f t="shared" si="144"/>
        <v>56</v>
      </c>
      <c r="BR78" s="18">
        <f t="shared" si="145"/>
        <v>18375</v>
      </c>
      <c r="BS78" s="18">
        <f t="shared" si="146"/>
        <v>441</v>
      </c>
      <c r="BT78" s="18">
        <f t="shared" si="113"/>
        <v>19</v>
      </c>
      <c r="BU78" s="18">
        <f t="shared" si="114"/>
        <v>57.363636363636367</v>
      </c>
      <c r="BV78" s="18">
        <f t="shared" si="147"/>
        <v>18816.727272727276</v>
      </c>
      <c r="BW78" s="18">
        <f t="shared" si="148"/>
        <v>441.7272727272757</v>
      </c>
      <c r="BX78" s="18">
        <f t="shared" si="115"/>
        <v>24</v>
      </c>
      <c r="BY78" s="18">
        <f t="shared" si="116"/>
        <v>58.727272727272734</v>
      </c>
      <c r="BZ78" s="18">
        <f t="shared" si="149"/>
        <v>19258.090909090912</v>
      </c>
      <c r="CA78" s="18">
        <f t="shared" si="150"/>
        <v>441.36363636363603</v>
      </c>
      <c r="CB78" s="18">
        <f t="shared" si="117"/>
        <v>29</v>
      </c>
      <c r="CC78" s="18">
        <f t="shared" si="118"/>
        <v>60.090909090909101</v>
      </c>
      <c r="CD78" s="10"/>
      <c r="CE78" s="10">
        <f t="shared" si="151"/>
        <v>-30.5</v>
      </c>
      <c r="CF78" s="10">
        <f t="shared" si="152"/>
        <v>30.5</v>
      </c>
      <c r="CG78" s="13">
        <f t="shared" si="119"/>
        <v>1.1006128631481593</v>
      </c>
      <c r="CH78" s="10">
        <f t="shared" si="120"/>
        <v>63.060471936199185</v>
      </c>
      <c r="CI78" s="10">
        <f t="shared" si="162"/>
        <v>0.7789735643825324</v>
      </c>
      <c r="CJ78" s="10">
        <f t="shared" si="121"/>
        <v>34.212570789112007</v>
      </c>
      <c r="CK78" s="10">
        <f t="shared" si="153"/>
        <v>0.91151432680209032</v>
      </c>
      <c r="CL78" s="10">
        <f t="shared" si="154"/>
        <v>93.555745293018873</v>
      </c>
      <c r="CM78" s="10"/>
      <c r="CN78" s="10"/>
      <c r="CQ78">
        <f t="shared" si="155"/>
        <v>-0.67895601027688945</v>
      </c>
      <c r="CR78">
        <f t="shared" si="156"/>
        <v>-38.901313863906715</v>
      </c>
      <c r="CS78" s="14">
        <f>$CR$6+ABS(SUM($CI$6:CI78))</f>
        <v>-27.642826387857241</v>
      </c>
      <c r="CT78" s="10">
        <f t="shared" si="122"/>
        <v>127.46850188374303</v>
      </c>
      <c r="CU78" s="13">
        <f t="shared" si="123"/>
        <v>145.09727309950472</v>
      </c>
      <c r="CV78" s="10"/>
      <c r="CW78" s="10"/>
      <c r="CX78" s="10">
        <f t="shared" si="124"/>
        <v>127.46850188374303</v>
      </c>
      <c r="CY78" s="10">
        <f t="shared" si="125"/>
        <v>59.658185839461943</v>
      </c>
      <c r="CZ78" s="10">
        <f t="shared" si="126"/>
        <v>-69.658185839461936</v>
      </c>
      <c r="DA78" s="10">
        <f t="shared" si="127"/>
        <v>-63.076039323754117</v>
      </c>
      <c r="DB78" s="12">
        <f t="shared" si="157"/>
        <v>3.0617253286842612</v>
      </c>
      <c r="DC78" s="12">
        <f t="shared" si="158"/>
        <v>3.0617253286842612</v>
      </c>
      <c r="DD78" s="12">
        <f t="shared" si="159"/>
        <v>1.6696932799683708</v>
      </c>
      <c r="DE78" s="12">
        <f t="shared" si="160"/>
        <v>4.2807007764533278E-2</v>
      </c>
      <c r="DF78">
        <f t="shared" si="161"/>
        <v>-1.5373614026065017</v>
      </c>
    </row>
    <row r="79" spans="5:110" x14ac:dyDescent="0.25">
      <c r="E79">
        <f t="shared" si="128"/>
        <v>6</v>
      </c>
      <c r="Z79">
        <v>74</v>
      </c>
      <c r="AB79" s="3">
        <f t="shared" si="129"/>
        <v>27429</v>
      </c>
      <c r="AC79" s="18">
        <f t="shared" si="130"/>
        <v>229</v>
      </c>
      <c r="AD79" s="18">
        <f t="shared" si="110"/>
        <v>85</v>
      </c>
      <c r="AE79" s="18">
        <f t="shared" si="131"/>
        <v>26475</v>
      </c>
      <c r="AF79" s="18">
        <f t="shared" si="132"/>
        <v>954</v>
      </c>
      <c r="AG79" s="18">
        <f t="shared" si="133"/>
        <v>235</v>
      </c>
      <c r="AH79" s="18">
        <f t="shared" si="134"/>
        <v>82</v>
      </c>
      <c r="AI79" s="18">
        <f t="shared" si="135"/>
        <v>954</v>
      </c>
      <c r="AJ79" s="18">
        <f t="shared" si="136"/>
        <v>241</v>
      </c>
      <c r="AK79" s="18">
        <f t="shared" si="137"/>
        <v>79</v>
      </c>
      <c r="AL79" s="18">
        <f t="shared" si="138"/>
        <v>954</v>
      </c>
      <c r="AM79" s="18">
        <f t="shared" si="139"/>
        <v>247</v>
      </c>
      <c r="AN79" s="18">
        <f t="shared" si="140"/>
        <v>76</v>
      </c>
      <c r="AQ79">
        <f t="shared" si="141"/>
        <v>-2.4661255690005168</v>
      </c>
      <c r="AR79" s="10">
        <f t="shared" si="111"/>
        <v>-69.67990947088353</v>
      </c>
      <c r="AS79" s="10">
        <f t="shared" si="112"/>
        <v>-1.2505238094675071</v>
      </c>
      <c r="AT79" s="10"/>
      <c r="BM79">
        <v>74</v>
      </c>
      <c r="BO79" s="3">
        <f t="shared" si="142"/>
        <v>18573</v>
      </c>
      <c r="BP79" s="18">
        <f t="shared" si="143"/>
        <v>13</v>
      </c>
      <c r="BQ79" s="18">
        <f t="shared" si="144"/>
        <v>58</v>
      </c>
      <c r="BR79" s="18">
        <f t="shared" si="145"/>
        <v>19014</v>
      </c>
      <c r="BS79" s="18">
        <f t="shared" si="146"/>
        <v>441</v>
      </c>
      <c r="BT79" s="18">
        <f t="shared" si="113"/>
        <v>18</v>
      </c>
      <c r="BU79" s="18">
        <f t="shared" si="114"/>
        <v>59.363636363636367</v>
      </c>
      <c r="BV79" s="18">
        <f t="shared" si="147"/>
        <v>19455.727272727276</v>
      </c>
      <c r="BW79" s="18">
        <f t="shared" si="148"/>
        <v>441.7272727272757</v>
      </c>
      <c r="BX79" s="18">
        <f t="shared" si="115"/>
        <v>23</v>
      </c>
      <c r="BY79" s="18">
        <f t="shared" si="116"/>
        <v>60.727272727272734</v>
      </c>
      <c r="BZ79" s="18">
        <f t="shared" si="149"/>
        <v>19897.090909090912</v>
      </c>
      <c r="CA79" s="18">
        <f t="shared" si="150"/>
        <v>441.36363636363603</v>
      </c>
      <c r="CB79" s="18">
        <f t="shared" si="117"/>
        <v>28</v>
      </c>
      <c r="CC79" s="18">
        <f t="shared" si="118"/>
        <v>62.090909090909101</v>
      </c>
      <c r="CD79" s="10"/>
      <c r="CE79" s="10">
        <f t="shared" si="151"/>
        <v>-31.5</v>
      </c>
      <c r="CF79" s="10">
        <f t="shared" si="152"/>
        <v>31.5</v>
      </c>
      <c r="CG79" s="13">
        <f t="shared" si="119"/>
        <v>1.1135180584127538</v>
      </c>
      <c r="CH79" s="10">
        <f t="shared" si="120"/>
        <v>63.799885158652664</v>
      </c>
      <c r="CI79" s="10">
        <f t="shared" si="162"/>
        <v>0.73941322245347862</v>
      </c>
      <c r="CJ79" s="10">
        <f t="shared" si="121"/>
        <v>35.106979363083923</v>
      </c>
      <c r="CK79" s="10">
        <f t="shared" si="153"/>
        <v>0.92011836124635638</v>
      </c>
      <c r="CL79" s="10">
        <f t="shared" si="154"/>
        <v>96.907728959611291</v>
      </c>
      <c r="CM79" s="10"/>
      <c r="CN79" s="10"/>
      <c r="CQ79">
        <f t="shared" si="155"/>
        <v>-0.64971534416154508</v>
      </c>
      <c r="CR79">
        <f t="shared" si="156"/>
        <v>-37.225947105346286</v>
      </c>
      <c r="CS79" s="14">
        <f>$CR$6+ABS(SUM($CI$6:CI79))</f>
        <v>-26.903413165403748</v>
      </c>
      <c r="CT79" s="10">
        <f t="shared" si="122"/>
        <v>130.42124729839347</v>
      </c>
      <c r="CU79" s="13">
        <f t="shared" si="123"/>
        <v>146.06587021450775</v>
      </c>
      <c r="CV79" s="10"/>
      <c r="CW79" s="10"/>
      <c r="CX79" s="10">
        <f t="shared" si="124"/>
        <v>130.42124729839347</v>
      </c>
      <c r="CY79" s="10">
        <f t="shared" si="125"/>
        <v>57.471178275317847</v>
      </c>
      <c r="CZ79" s="10">
        <f t="shared" si="126"/>
        <v>-67.47117827531784</v>
      </c>
      <c r="DA79" s="10">
        <f t="shared" si="127"/>
        <v>-61.986344206878016</v>
      </c>
      <c r="DB79" s="12">
        <f t="shared" si="157"/>
        <v>2.9527454146504368</v>
      </c>
      <c r="DC79" s="12">
        <f t="shared" si="158"/>
        <v>2.9527454146504368</v>
      </c>
      <c r="DD79" s="12">
        <f t="shared" si="159"/>
        <v>1.6147087746790447</v>
      </c>
      <c r="DE79" s="12">
        <f t="shared" si="160"/>
        <v>4.385263236542003E-2</v>
      </c>
      <c r="DF79">
        <f t="shared" si="161"/>
        <v>-1.5924051102667054</v>
      </c>
    </row>
    <row r="80" spans="5:110" x14ac:dyDescent="0.25">
      <c r="E80">
        <f t="shared" si="128"/>
        <v>6</v>
      </c>
      <c r="Z80">
        <v>75</v>
      </c>
      <c r="AB80" s="3">
        <f t="shared" si="129"/>
        <v>27431</v>
      </c>
      <c r="AC80" s="18">
        <f t="shared" si="130"/>
        <v>231</v>
      </c>
      <c r="AD80" s="18">
        <f t="shared" si="110"/>
        <v>85</v>
      </c>
      <c r="AE80" s="18">
        <f t="shared" si="131"/>
        <v>26477</v>
      </c>
      <c r="AF80" s="18">
        <f t="shared" si="132"/>
        <v>954</v>
      </c>
      <c r="AG80" s="18">
        <f t="shared" si="133"/>
        <v>237</v>
      </c>
      <c r="AH80" s="18">
        <f t="shared" si="134"/>
        <v>82</v>
      </c>
      <c r="AI80" s="18">
        <f t="shared" si="135"/>
        <v>954</v>
      </c>
      <c r="AJ80" s="18">
        <f t="shared" si="136"/>
        <v>243</v>
      </c>
      <c r="AK80" s="18">
        <f t="shared" si="137"/>
        <v>79</v>
      </c>
      <c r="AL80" s="18">
        <f t="shared" si="138"/>
        <v>954</v>
      </c>
      <c r="AM80" s="18">
        <f t="shared" si="139"/>
        <v>249</v>
      </c>
      <c r="AN80" s="18">
        <f t="shared" si="140"/>
        <v>76</v>
      </c>
      <c r="AQ80">
        <f t="shared" si="141"/>
        <v>-2.4945487195467271</v>
      </c>
      <c r="AR80" s="10">
        <f t="shared" si="111"/>
        <v>-71.238329344454982</v>
      </c>
      <c r="AS80" s="10">
        <f t="shared" si="112"/>
        <v>-1.2056609775829081</v>
      </c>
      <c r="AT80" s="10"/>
      <c r="BM80">
        <v>75</v>
      </c>
      <c r="BO80" s="3">
        <f t="shared" si="142"/>
        <v>18893</v>
      </c>
      <c r="BP80" s="18">
        <f t="shared" si="143"/>
        <v>13</v>
      </c>
      <c r="BQ80" s="18">
        <f t="shared" si="144"/>
        <v>59</v>
      </c>
      <c r="BR80" s="18">
        <f t="shared" si="145"/>
        <v>19334</v>
      </c>
      <c r="BS80" s="18">
        <f t="shared" si="146"/>
        <v>441</v>
      </c>
      <c r="BT80" s="18">
        <f t="shared" si="113"/>
        <v>18</v>
      </c>
      <c r="BU80" s="18">
        <f t="shared" si="114"/>
        <v>60.363636363636367</v>
      </c>
      <c r="BV80" s="18">
        <f t="shared" si="147"/>
        <v>19775.727272727276</v>
      </c>
      <c r="BW80" s="18">
        <f t="shared" si="148"/>
        <v>441.7272727272757</v>
      </c>
      <c r="BX80" s="18">
        <f t="shared" si="115"/>
        <v>23</v>
      </c>
      <c r="BY80" s="18">
        <f t="shared" si="116"/>
        <v>61.727272727272734</v>
      </c>
      <c r="BZ80" s="18">
        <f t="shared" si="149"/>
        <v>20217.090909090912</v>
      </c>
      <c r="CA80" s="18">
        <f t="shared" si="150"/>
        <v>441.36363636363603</v>
      </c>
      <c r="CB80" s="18">
        <f t="shared" si="117"/>
        <v>28</v>
      </c>
      <c r="CC80" s="18">
        <f t="shared" si="118"/>
        <v>63.090909090909101</v>
      </c>
      <c r="CD80" s="10"/>
      <c r="CE80" s="10">
        <f t="shared" si="151"/>
        <v>-32.5</v>
      </c>
      <c r="CF80" s="10">
        <f t="shared" si="152"/>
        <v>32.5</v>
      </c>
      <c r="CG80" s="13">
        <f t="shared" si="119"/>
        <v>1.1257801020393552</v>
      </c>
      <c r="CH80" s="10">
        <f t="shared" si="120"/>
        <v>64.502448506662219</v>
      </c>
      <c r="CI80" s="10">
        <f t="shared" si="162"/>
        <v>0.702563348009555</v>
      </c>
      <c r="CJ80" s="10">
        <f t="shared" si="121"/>
        <v>36.00694377477766</v>
      </c>
      <c r="CK80" s="10">
        <f t="shared" si="153"/>
        <v>0.9284534751364113</v>
      </c>
      <c r="CL80" s="10">
        <f t="shared" si="154"/>
        <v>100.29231623020107</v>
      </c>
      <c r="CM80" s="10"/>
      <c r="CN80" s="10"/>
      <c r="CQ80">
        <f t="shared" si="155"/>
        <v>-0.62047467804620071</v>
      </c>
      <c r="CR80">
        <f t="shared" si="156"/>
        <v>-35.550580346785857</v>
      </c>
      <c r="CS80" s="14">
        <f>$CR$6+ABS(SUM($CI$6:CI80))</f>
        <v>-26.200849817394186</v>
      </c>
      <c r="CT80" s="10">
        <f t="shared" si="122"/>
        <v>133.26248833267772</v>
      </c>
      <c r="CU80" s="13">
        <f t="shared" si="123"/>
        <v>146.96366035448079</v>
      </c>
      <c r="CV80" s="10"/>
      <c r="CW80" s="10"/>
      <c r="CX80" s="10">
        <f t="shared" si="124"/>
        <v>133.26248833267772</v>
      </c>
      <c r="CY80" s="10">
        <f t="shared" si="125"/>
        <v>55.235035403428675</v>
      </c>
      <c r="CZ80" s="10">
        <f t="shared" si="126"/>
        <v>-65.235035403428668</v>
      </c>
      <c r="DA80" s="10">
        <f t="shared" si="127"/>
        <v>-60.944320293045507</v>
      </c>
      <c r="DB80" s="12">
        <f t="shared" si="157"/>
        <v>2.841241034284252</v>
      </c>
      <c r="DC80" s="12">
        <f t="shared" si="158"/>
        <v>2.841241034284252</v>
      </c>
      <c r="DD80" s="12">
        <f t="shared" si="159"/>
        <v>1.5584198735714523</v>
      </c>
      <c r="DE80" s="12">
        <f t="shared" si="160"/>
        <v>4.4862831884598942E-2</v>
      </c>
      <c r="DF80">
        <f t="shared" si="161"/>
        <v>-1.6530024762133624</v>
      </c>
    </row>
    <row r="81" spans="5:110" x14ac:dyDescent="0.25">
      <c r="E81">
        <f t="shared" si="128"/>
        <v>6</v>
      </c>
      <c r="Z81">
        <v>76</v>
      </c>
      <c r="AB81" s="3">
        <f t="shared" si="129"/>
        <v>27432</v>
      </c>
      <c r="AC81" s="18">
        <f t="shared" si="130"/>
        <v>232</v>
      </c>
      <c r="AD81" s="18">
        <f t="shared" si="110"/>
        <v>85</v>
      </c>
      <c r="AE81" s="18">
        <f t="shared" si="131"/>
        <v>26478</v>
      </c>
      <c r="AF81" s="18">
        <f t="shared" si="132"/>
        <v>954</v>
      </c>
      <c r="AG81" s="18">
        <f t="shared" si="133"/>
        <v>238</v>
      </c>
      <c r="AH81" s="18">
        <f t="shared" si="134"/>
        <v>82</v>
      </c>
      <c r="AI81" s="18">
        <f t="shared" si="135"/>
        <v>954</v>
      </c>
      <c r="AJ81" s="18">
        <f t="shared" si="136"/>
        <v>244</v>
      </c>
      <c r="AK81" s="18">
        <f t="shared" si="137"/>
        <v>79</v>
      </c>
      <c r="AL81" s="18">
        <f t="shared" si="138"/>
        <v>954</v>
      </c>
      <c r="AM81" s="18">
        <f t="shared" si="139"/>
        <v>250</v>
      </c>
      <c r="AN81" s="18">
        <f t="shared" si="140"/>
        <v>76</v>
      </c>
      <c r="AQ81">
        <f t="shared" si="141"/>
        <v>-2.5229718700929373</v>
      </c>
      <c r="AR81" s="10">
        <f t="shared" si="111"/>
        <v>-72.739201392462476</v>
      </c>
      <c r="AS81" s="10">
        <f t="shared" si="112"/>
        <v>-1.1598241873213277</v>
      </c>
      <c r="AT81" s="10"/>
      <c r="BM81">
        <v>76</v>
      </c>
      <c r="BO81" s="3">
        <f t="shared" si="142"/>
        <v>19212</v>
      </c>
      <c r="BP81" s="18">
        <f t="shared" si="143"/>
        <v>12</v>
      </c>
      <c r="BQ81" s="18">
        <f t="shared" si="144"/>
        <v>60</v>
      </c>
      <c r="BR81" s="18">
        <f t="shared" si="145"/>
        <v>19653</v>
      </c>
      <c r="BS81" s="18">
        <f t="shared" si="146"/>
        <v>441</v>
      </c>
      <c r="BT81" s="18">
        <f t="shared" si="113"/>
        <v>17</v>
      </c>
      <c r="BU81" s="18">
        <f t="shared" si="114"/>
        <v>61.363636363636367</v>
      </c>
      <c r="BV81" s="18">
        <f t="shared" si="147"/>
        <v>20094.727272727276</v>
      </c>
      <c r="BW81" s="18">
        <f t="shared" si="148"/>
        <v>441.7272727272757</v>
      </c>
      <c r="BX81" s="18">
        <f t="shared" si="115"/>
        <v>22</v>
      </c>
      <c r="BY81" s="18">
        <f t="shared" si="116"/>
        <v>62.727272727272734</v>
      </c>
      <c r="BZ81" s="18">
        <f t="shared" si="149"/>
        <v>20536.090909090912</v>
      </c>
      <c r="CA81" s="18">
        <f t="shared" si="150"/>
        <v>441.36363636363603</v>
      </c>
      <c r="CB81" s="18">
        <f t="shared" si="117"/>
        <v>27</v>
      </c>
      <c r="CC81" s="18">
        <f t="shared" si="118"/>
        <v>64.090909090909093</v>
      </c>
      <c r="CD81" s="10"/>
      <c r="CE81" s="10">
        <f t="shared" si="151"/>
        <v>-33.5</v>
      </c>
      <c r="CF81" s="10">
        <f t="shared" si="152"/>
        <v>33.5</v>
      </c>
      <c r="CG81" s="13">
        <f t="shared" si="119"/>
        <v>1.1374424777128656</v>
      </c>
      <c r="CH81" s="10">
        <f t="shared" si="120"/>
        <v>65.170653411850395</v>
      </c>
      <c r="CI81" s="10">
        <f t="shared" si="162"/>
        <v>0.66820490518817621</v>
      </c>
      <c r="CJ81" s="10">
        <f t="shared" si="121"/>
        <v>36.912057650583499</v>
      </c>
      <c r="CK81" s="10">
        <f t="shared" si="153"/>
        <v>0.9365359705495705</v>
      </c>
      <c r="CL81" s="10">
        <f t="shared" si="154"/>
        <v>103.70840921031277</v>
      </c>
      <c r="CM81" s="10"/>
      <c r="CN81" s="10"/>
      <c r="CQ81">
        <f t="shared" si="155"/>
        <v>-0.5912340119308559</v>
      </c>
      <c r="CR81">
        <f t="shared" si="156"/>
        <v>-33.8752135882254</v>
      </c>
      <c r="CS81" s="14">
        <f>$CR$6+ABS(SUM($CI$6:CI81))</f>
        <v>-25.532644912205996</v>
      </c>
      <c r="CT81" s="10">
        <f t="shared" si="122"/>
        <v>135.98979585156172</v>
      </c>
      <c r="CU81" s="13">
        <f t="shared" si="123"/>
        <v>147.79704428860975</v>
      </c>
      <c r="CV81" s="10"/>
      <c r="CW81" s="10"/>
      <c r="CX81" s="10">
        <f t="shared" si="124"/>
        <v>135.98979585156172</v>
      </c>
      <c r="CY81" s="10">
        <f t="shared" si="125"/>
        <v>52.951669026744469</v>
      </c>
      <c r="CZ81" s="10">
        <f t="shared" si="126"/>
        <v>-62.951669026744469</v>
      </c>
      <c r="DA81" s="10">
        <f t="shared" si="127"/>
        <v>-59.947402073011482</v>
      </c>
      <c r="DB81" s="12">
        <f t="shared" si="157"/>
        <v>2.7273075188840039</v>
      </c>
      <c r="DC81" s="12">
        <f t="shared" si="158"/>
        <v>2.7273075188840039</v>
      </c>
      <c r="DD81" s="12">
        <f t="shared" si="159"/>
        <v>1.5008720480074942</v>
      </c>
      <c r="DE81" s="12">
        <f t="shared" si="160"/>
        <v>4.5836790261580385E-2</v>
      </c>
      <c r="DF81">
        <f t="shared" si="161"/>
        <v>-1.7199228588545983</v>
      </c>
    </row>
    <row r="82" spans="5:110" x14ac:dyDescent="0.25">
      <c r="E82">
        <f t="shared" si="128"/>
        <v>7</v>
      </c>
      <c r="Z82">
        <v>77</v>
      </c>
      <c r="AB82" s="3">
        <f t="shared" si="129"/>
        <v>27434</v>
      </c>
      <c r="AC82" s="18">
        <f t="shared" si="130"/>
        <v>234</v>
      </c>
      <c r="AD82" s="18">
        <f t="shared" si="110"/>
        <v>85</v>
      </c>
      <c r="AE82" s="18">
        <f t="shared" si="131"/>
        <v>26481</v>
      </c>
      <c r="AF82" s="18">
        <f t="shared" si="132"/>
        <v>953</v>
      </c>
      <c r="AG82" s="18">
        <f t="shared" si="133"/>
        <v>241</v>
      </c>
      <c r="AH82" s="18">
        <f t="shared" si="134"/>
        <v>82</v>
      </c>
      <c r="AI82" s="18">
        <f t="shared" si="135"/>
        <v>953</v>
      </c>
      <c r="AJ82" s="18">
        <f t="shared" si="136"/>
        <v>248</v>
      </c>
      <c r="AK82" s="18">
        <f t="shared" si="137"/>
        <v>79</v>
      </c>
      <c r="AL82" s="18">
        <f t="shared" si="138"/>
        <v>953</v>
      </c>
      <c r="AM82" s="18">
        <f t="shared" si="139"/>
        <v>255</v>
      </c>
      <c r="AN82" s="18">
        <f t="shared" si="140"/>
        <v>76</v>
      </c>
      <c r="AQ82">
        <f t="shared" si="141"/>
        <v>-2.5513950206391476</v>
      </c>
      <c r="AR82" s="10">
        <f t="shared" si="111"/>
        <v>-74.18131317879741</v>
      </c>
      <c r="AS82" s="10">
        <f t="shared" si="112"/>
        <v>-1.113050466609089</v>
      </c>
      <c r="AT82" s="10"/>
      <c r="BM82">
        <v>77</v>
      </c>
      <c r="BO82" s="3">
        <f t="shared" si="142"/>
        <v>19531</v>
      </c>
      <c r="BP82" s="18">
        <f t="shared" si="143"/>
        <v>11</v>
      </c>
      <c r="BQ82" s="18">
        <f t="shared" si="144"/>
        <v>61</v>
      </c>
      <c r="BR82" s="18">
        <f t="shared" si="145"/>
        <v>19827</v>
      </c>
      <c r="BS82" s="18">
        <f t="shared" si="146"/>
        <v>296</v>
      </c>
      <c r="BT82" s="18">
        <f t="shared" si="113"/>
        <v>16.833333333333336</v>
      </c>
      <c r="BU82" s="18">
        <f t="shared" si="114"/>
        <v>61.909090909090907</v>
      </c>
      <c r="BV82" s="18">
        <f t="shared" si="147"/>
        <v>20124.484848484848</v>
      </c>
      <c r="BW82" s="18">
        <f t="shared" si="148"/>
        <v>297.48484848484804</v>
      </c>
      <c r="BX82" s="18">
        <f t="shared" si="115"/>
        <v>22.666666666666671</v>
      </c>
      <c r="BY82" s="18">
        <f t="shared" si="116"/>
        <v>62.818181818181813</v>
      </c>
      <c r="BZ82" s="18">
        <f t="shared" si="149"/>
        <v>20421.227272727272</v>
      </c>
      <c r="CA82" s="18">
        <f t="shared" si="150"/>
        <v>296.74242424242402</v>
      </c>
      <c r="CB82" s="18">
        <f t="shared" si="117"/>
        <v>28.500000000000007</v>
      </c>
      <c r="CC82" s="18">
        <f t="shared" si="118"/>
        <v>63.72727272727272</v>
      </c>
      <c r="CD82" s="10"/>
      <c r="CE82" s="10">
        <f t="shared" si="151"/>
        <v>-34.5</v>
      </c>
      <c r="CF82" s="10">
        <f t="shared" si="152"/>
        <v>34.5</v>
      </c>
      <c r="CG82" s="13">
        <f t="shared" si="119"/>
        <v>1.1485451733436245</v>
      </c>
      <c r="CH82" s="10">
        <f t="shared" si="120"/>
        <v>65.80679101271123</v>
      </c>
      <c r="CI82" s="10">
        <f t="shared" si="162"/>
        <v>0.6361376008608346</v>
      </c>
      <c r="CJ82" s="10">
        <f t="shared" si="121"/>
        <v>37.821951298154872</v>
      </c>
      <c r="CK82" s="10">
        <f t="shared" si="153"/>
        <v>0.94438071071003959</v>
      </c>
      <c r="CL82" s="10">
        <f t="shared" si="154"/>
        <v>107.15496374217602</v>
      </c>
      <c r="CM82" s="10"/>
      <c r="CN82" s="10"/>
      <c r="CQ82">
        <f t="shared" si="155"/>
        <v>-0.56199334581551152</v>
      </c>
      <c r="CR82">
        <f t="shared" si="156"/>
        <v>-32.199846829664978</v>
      </c>
      <c r="CS82" s="14">
        <f>$CR$6+ABS(SUM($CI$6:CI82))</f>
        <v>-24.896507311345175</v>
      </c>
      <c r="CT82" s="10">
        <f t="shared" si="122"/>
        <v>138.60083812811243</v>
      </c>
      <c r="CU82" s="13">
        <f t="shared" si="123"/>
        <v>148.57175768424281</v>
      </c>
      <c r="CV82" s="10"/>
      <c r="CW82" s="10"/>
      <c r="CX82" s="10">
        <f t="shared" si="124"/>
        <v>138.60083812811243</v>
      </c>
      <c r="CY82" s="10">
        <f t="shared" si="125"/>
        <v>50.623031322216946</v>
      </c>
      <c r="CZ82" s="10">
        <f t="shared" si="126"/>
        <v>-60.623031322216946</v>
      </c>
      <c r="DA82" s="10">
        <f t="shared" si="127"/>
        <v>-58.993149415643238</v>
      </c>
      <c r="DB82" s="12">
        <f t="shared" si="157"/>
        <v>2.6110422765507053</v>
      </c>
      <c r="DC82" s="12">
        <f t="shared" si="158"/>
        <v>2.6110422765507053</v>
      </c>
      <c r="DD82" s="12">
        <f t="shared" si="159"/>
        <v>1.4421117863349338</v>
      </c>
      <c r="DE82" s="12">
        <f t="shared" si="160"/>
        <v>4.6773720712238731E-2</v>
      </c>
      <c r="DF82">
        <f t="shared" si="161"/>
        <v>-1.7940888690782919</v>
      </c>
    </row>
    <row r="83" spans="5:110" x14ac:dyDescent="0.25">
      <c r="E83">
        <f t="shared" si="128"/>
        <v>7</v>
      </c>
      <c r="Z83">
        <v>78</v>
      </c>
      <c r="AB83" s="3">
        <f t="shared" si="129"/>
        <v>27435</v>
      </c>
      <c r="AC83" s="18">
        <f t="shared" si="130"/>
        <v>235</v>
      </c>
      <c r="AD83" s="18">
        <f t="shared" si="110"/>
        <v>85</v>
      </c>
      <c r="AE83" s="18">
        <f t="shared" si="131"/>
        <v>26482</v>
      </c>
      <c r="AF83" s="18">
        <f t="shared" si="132"/>
        <v>953</v>
      </c>
      <c r="AG83" s="18">
        <f t="shared" si="133"/>
        <v>242</v>
      </c>
      <c r="AH83" s="18">
        <f t="shared" si="134"/>
        <v>82</v>
      </c>
      <c r="AI83" s="18">
        <f t="shared" si="135"/>
        <v>953</v>
      </c>
      <c r="AJ83" s="18">
        <f t="shared" si="136"/>
        <v>249</v>
      </c>
      <c r="AK83" s="18">
        <f t="shared" si="137"/>
        <v>79</v>
      </c>
      <c r="AL83" s="18">
        <f t="shared" si="138"/>
        <v>953</v>
      </c>
      <c r="AM83" s="18">
        <f t="shared" si="139"/>
        <v>256</v>
      </c>
      <c r="AN83" s="18">
        <f t="shared" si="140"/>
        <v>76</v>
      </c>
      <c r="AQ83">
        <f t="shared" si="141"/>
        <v>-2.5798181711853578</v>
      </c>
      <c r="AR83" s="10">
        <f t="shared" si="111"/>
        <v>-75.563499735130435</v>
      </c>
      <c r="AS83" s="10">
        <f t="shared" si="112"/>
        <v>-1.0653776002447033</v>
      </c>
      <c r="AT83" s="10"/>
      <c r="BM83">
        <v>78</v>
      </c>
      <c r="BO83" s="3">
        <f t="shared" si="142"/>
        <v>19530</v>
      </c>
      <c r="BP83" s="18">
        <f t="shared" si="143"/>
        <v>10</v>
      </c>
      <c r="BQ83" s="18">
        <f t="shared" si="144"/>
        <v>61</v>
      </c>
      <c r="BR83" s="18">
        <f t="shared" si="145"/>
        <v>19826</v>
      </c>
      <c r="BS83" s="18">
        <f t="shared" si="146"/>
        <v>296</v>
      </c>
      <c r="BT83" s="18">
        <f t="shared" si="113"/>
        <v>15.833333333333334</v>
      </c>
      <c r="BU83" s="18">
        <f t="shared" si="114"/>
        <v>61.909090909090907</v>
      </c>
      <c r="BV83" s="18">
        <f t="shared" si="147"/>
        <v>20123.484848484848</v>
      </c>
      <c r="BW83" s="18">
        <f t="shared" si="148"/>
        <v>297.48484848484804</v>
      </c>
      <c r="BX83" s="18">
        <f t="shared" si="115"/>
        <v>21.666666666666668</v>
      </c>
      <c r="BY83" s="18">
        <f t="shared" si="116"/>
        <v>62.818181818181813</v>
      </c>
      <c r="BZ83" s="18">
        <f t="shared" si="149"/>
        <v>20420.227272727272</v>
      </c>
      <c r="CA83" s="18">
        <f t="shared" si="150"/>
        <v>296.74242424242402</v>
      </c>
      <c r="CB83" s="18">
        <f t="shared" si="117"/>
        <v>27.5</v>
      </c>
      <c r="CC83" s="18">
        <f t="shared" si="118"/>
        <v>63.72727272727272</v>
      </c>
      <c r="CD83" s="10"/>
      <c r="CE83" s="10">
        <f t="shared" si="151"/>
        <v>-35.5</v>
      </c>
      <c r="CF83" s="10">
        <f t="shared" si="152"/>
        <v>35.5</v>
      </c>
      <c r="CG83" s="13">
        <f t="shared" si="119"/>
        <v>1.1591249833630017</v>
      </c>
      <c r="CH83" s="10">
        <f t="shared" si="120"/>
        <v>66.412969474871758</v>
      </c>
      <c r="CI83" s="10">
        <f t="shared" si="162"/>
        <v>0.6061784621605284</v>
      </c>
      <c r="CJ83" s="10">
        <f t="shared" si="121"/>
        <v>38.736287896493131</v>
      </c>
      <c r="CK83" s="10">
        <f t="shared" si="153"/>
        <v>0.9520012844887108</v>
      </c>
      <c r="CL83" s="10">
        <f t="shared" si="154"/>
        <v>110.63098750135788</v>
      </c>
      <c r="CM83" s="10"/>
      <c r="CN83" s="10"/>
      <c r="CQ83">
        <f t="shared" si="155"/>
        <v>-0.53275267970016715</v>
      </c>
      <c r="CR83">
        <f t="shared" si="156"/>
        <v>-30.524480071104545</v>
      </c>
      <c r="CS83" s="14">
        <f>$CR$6+ABS(SUM($CI$6:CI83))</f>
        <v>-24.290328849184647</v>
      </c>
      <c r="CT83" s="10">
        <f t="shared" si="122"/>
        <v>141.09338283702101</v>
      </c>
      <c r="CU83" s="13">
        <f t="shared" si="123"/>
        <v>149.29294626566283</v>
      </c>
      <c r="CV83" s="10"/>
      <c r="CW83" s="10"/>
      <c r="CX83" s="10">
        <f t="shared" si="124"/>
        <v>141.09338283702101</v>
      </c>
      <c r="CY83" s="10">
        <f t="shared" si="125"/>
        <v>48.251113171774598</v>
      </c>
      <c r="CZ83" s="10">
        <f t="shared" si="126"/>
        <v>-58.251113171774598</v>
      </c>
      <c r="DA83" s="10">
        <f t="shared" si="127"/>
        <v>-58.079248817050512</v>
      </c>
      <c r="DB83" s="12">
        <f t="shared" si="157"/>
        <v>2.4925447089085822</v>
      </c>
      <c r="DC83" s="12">
        <f t="shared" si="158"/>
        <v>2.4925447089085822</v>
      </c>
      <c r="DD83" s="12">
        <f t="shared" si="159"/>
        <v>1.3821865563330249</v>
      </c>
      <c r="DE83" s="12">
        <f t="shared" si="160"/>
        <v>4.7672866364385724E-2</v>
      </c>
      <c r="DF83">
        <f t="shared" si="161"/>
        <v>-1.8766161867179085</v>
      </c>
    </row>
    <row r="84" spans="5:110" x14ac:dyDescent="0.25">
      <c r="E84">
        <f t="shared" si="128"/>
        <v>7</v>
      </c>
      <c r="Z84">
        <v>79</v>
      </c>
      <c r="AB84" s="3">
        <f t="shared" si="129"/>
        <v>27436</v>
      </c>
      <c r="AC84" s="18">
        <f t="shared" si="130"/>
        <v>236</v>
      </c>
      <c r="AD84" s="18">
        <f t="shared" si="110"/>
        <v>85</v>
      </c>
      <c r="AE84" s="18">
        <f t="shared" si="131"/>
        <v>26483</v>
      </c>
      <c r="AF84" s="18">
        <f t="shared" si="132"/>
        <v>953</v>
      </c>
      <c r="AG84" s="18">
        <f t="shared" si="133"/>
        <v>243</v>
      </c>
      <c r="AH84" s="18">
        <f t="shared" si="134"/>
        <v>82</v>
      </c>
      <c r="AI84" s="18">
        <f t="shared" si="135"/>
        <v>953</v>
      </c>
      <c r="AJ84" s="18">
        <f t="shared" si="136"/>
        <v>250</v>
      </c>
      <c r="AK84" s="18">
        <f t="shared" si="137"/>
        <v>79</v>
      </c>
      <c r="AL84" s="18">
        <f t="shared" si="138"/>
        <v>953</v>
      </c>
      <c r="AM84" s="18">
        <f t="shared" si="139"/>
        <v>257</v>
      </c>
      <c r="AN84" s="18">
        <f t="shared" si="140"/>
        <v>76</v>
      </c>
      <c r="AQ84">
        <f t="shared" si="141"/>
        <v>-2.6082413217315681</v>
      </c>
      <c r="AR84" s="10">
        <f t="shared" si="111"/>
        <v>-76.884644501997386</v>
      </c>
      <c r="AS84" s="10">
        <f t="shared" si="112"/>
        <v>-1.0168440993755106</v>
      </c>
      <c r="AT84" s="10"/>
      <c r="BM84">
        <v>79</v>
      </c>
      <c r="BO84" s="3">
        <f t="shared" si="142"/>
        <v>19850</v>
      </c>
      <c r="BP84" s="18">
        <f t="shared" si="143"/>
        <v>10</v>
      </c>
      <c r="BQ84" s="18">
        <f t="shared" si="144"/>
        <v>62</v>
      </c>
      <c r="BR84" s="18">
        <f t="shared" si="145"/>
        <v>20146</v>
      </c>
      <c r="BS84" s="18">
        <f t="shared" si="146"/>
        <v>296</v>
      </c>
      <c r="BT84" s="18">
        <f t="shared" si="113"/>
        <v>15.833333333333334</v>
      </c>
      <c r="BU84" s="18">
        <f t="shared" si="114"/>
        <v>62.909090909090907</v>
      </c>
      <c r="BV84" s="18">
        <f t="shared" si="147"/>
        <v>20443.484848484848</v>
      </c>
      <c r="BW84" s="18">
        <f t="shared" si="148"/>
        <v>297.48484848484804</v>
      </c>
      <c r="BX84" s="18">
        <f t="shared" si="115"/>
        <v>21.666666666666668</v>
      </c>
      <c r="BY84" s="18">
        <f t="shared" si="116"/>
        <v>63.818181818181813</v>
      </c>
      <c r="BZ84" s="18">
        <f t="shared" si="149"/>
        <v>20740.227272727272</v>
      </c>
      <c r="CA84" s="18">
        <f t="shared" si="150"/>
        <v>296.74242424242402</v>
      </c>
      <c r="CB84" s="18">
        <f t="shared" si="117"/>
        <v>27.5</v>
      </c>
      <c r="CC84" s="18">
        <f t="shared" si="118"/>
        <v>64.72727272727272</v>
      </c>
      <c r="CD84" s="10"/>
      <c r="CE84" s="10">
        <f t="shared" si="151"/>
        <v>-36.5</v>
      </c>
      <c r="CF84" s="10">
        <f t="shared" si="152"/>
        <v>36.5</v>
      </c>
      <c r="CG84" s="13">
        <f t="shared" si="119"/>
        <v>1.1692157866860171</v>
      </c>
      <c r="CH84" s="10">
        <f t="shared" si="120"/>
        <v>66.991129917177133</v>
      </c>
      <c r="CI84" s="10">
        <f t="shared" si="162"/>
        <v>0.578160442305375</v>
      </c>
      <c r="CJ84" s="10">
        <f t="shared" si="121"/>
        <v>39.654760117796705</v>
      </c>
      <c r="CK84" s="10">
        <f t="shared" si="153"/>
        <v>0.9594101480462689</v>
      </c>
      <c r="CL84" s="10">
        <f t="shared" si="154"/>
        <v>114.13553782606384</v>
      </c>
      <c r="CM84" s="10"/>
      <c r="CN84" s="10"/>
      <c r="CQ84">
        <f t="shared" si="155"/>
        <v>-0.50351201358482278</v>
      </c>
      <c r="CR84">
        <f t="shared" si="156"/>
        <v>-28.849113312544116</v>
      </c>
      <c r="CS84" s="14">
        <f>$CR$6+ABS(SUM($CI$6:CI84))</f>
        <v>-23.712168406879272</v>
      </c>
      <c r="CT84" s="10">
        <f t="shared" si="122"/>
        <v>143.46529896314186</v>
      </c>
      <c r="CU84" s="13">
        <f t="shared" si="123"/>
        <v>149.96523226580314</v>
      </c>
      <c r="CV84" s="10"/>
      <c r="CW84" s="10"/>
      <c r="CX84" s="10">
        <f t="shared" si="124"/>
        <v>143.46529896314186</v>
      </c>
      <c r="CY84" s="10">
        <f t="shared" si="125"/>
        <v>45.837942460207074</v>
      </c>
      <c r="CZ84" s="10">
        <f t="shared" si="126"/>
        <v>-55.837942460207074</v>
      </c>
      <c r="DA84" s="10">
        <f t="shared" si="127"/>
        <v>-57.203512313613196</v>
      </c>
      <c r="DB84" s="12">
        <f t="shared" si="157"/>
        <v>2.3719161261208512</v>
      </c>
      <c r="DC84" s="12">
        <f t="shared" si="158"/>
        <v>2.3719161261208512</v>
      </c>
      <c r="DD84" s="12">
        <f t="shared" si="159"/>
        <v>1.3211447668669507</v>
      </c>
      <c r="DE84" s="12">
        <f t="shared" si="160"/>
        <v>4.8533500869192725E-2</v>
      </c>
      <c r="DF84">
        <f t="shared" si="161"/>
        <v>-1.9688664935417914</v>
      </c>
    </row>
    <row r="85" spans="5:110" x14ac:dyDescent="0.25">
      <c r="E85">
        <f t="shared" si="128"/>
        <v>7</v>
      </c>
      <c r="Z85">
        <v>80</v>
      </c>
      <c r="AB85" s="3">
        <f t="shared" si="129"/>
        <v>27758</v>
      </c>
      <c r="AC85" s="18">
        <f t="shared" si="130"/>
        <v>238</v>
      </c>
      <c r="AD85" s="18">
        <f t="shared" si="110"/>
        <v>86</v>
      </c>
      <c r="AE85" s="18">
        <f t="shared" si="131"/>
        <v>26805</v>
      </c>
      <c r="AF85" s="18">
        <f t="shared" si="132"/>
        <v>953</v>
      </c>
      <c r="AG85" s="18">
        <f t="shared" si="133"/>
        <v>245</v>
      </c>
      <c r="AH85" s="18">
        <f t="shared" si="134"/>
        <v>83</v>
      </c>
      <c r="AI85" s="18">
        <f t="shared" si="135"/>
        <v>953</v>
      </c>
      <c r="AJ85" s="18">
        <f t="shared" si="136"/>
        <v>252</v>
      </c>
      <c r="AK85" s="18">
        <f t="shared" si="137"/>
        <v>80</v>
      </c>
      <c r="AL85" s="18">
        <f t="shared" si="138"/>
        <v>953</v>
      </c>
      <c r="AM85" s="18">
        <f t="shared" si="139"/>
        <v>259</v>
      </c>
      <c r="AN85" s="18">
        <f t="shared" si="140"/>
        <v>77</v>
      </c>
      <c r="AQ85">
        <f t="shared" si="141"/>
        <v>-2.6366644722777779</v>
      </c>
      <c r="AR85" s="10">
        <f t="shared" si="111"/>
        <v>-78.143680230779566</v>
      </c>
      <c r="AS85" s="10">
        <f t="shared" si="112"/>
        <v>-0.96748917038756455</v>
      </c>
      <c r="AT85" s="10"/>
      <c r="BM85">
        <v>80</v>
      </c>
      <c r="BO85" s="3">
        <f t="shared" si="142"/>
        <v>20169</v>
      </c>
      <c r="BP85" s="18">
        <f t="shared" si="143"/>
        <v>9</v>
      </c>
      <c r="BQ85" s="18">
        <f t="shared" si="144"/>
        <v>63</v>
      </c>
      <c r="BR85" s="18">
        <f t="shared" si="145"/>
        <v>20465</v>
      </c>
      <c r="BS85" s="18">
        <f t="shared" si="146"/>
        <v>296</v>
      </c>
      <c r="BT85" s="18">
        <f t="shared" si="113"/>
        <v>14.833333333333334</v>
      </c>
      <c r="BU85" s="18">
        <f t="shared" si="114"/>
        <v>63.909090909090907</v>
      </c>
      <c r="BV85" s="18">
        <f t="shared" si="147"/>
        <v>20762.484848484848</v>
      </c>
      <c r="BW85" s="18">
        <f t="shared" si="148"/>
        <v>297.48484848484804</v>
      </c>
      <c r="BX85" s="18">
        <f t="shared" si="115"/>
        <v>20.666666666666668</v>
      </c>
      <c r="BY85" s="18">
        <f t="shared" si="116"/>
        <v>64.818181818181813</v>
      </c>
      <c r="BZ85" s="18">
        <f t="shared" si="149"/>
        <v>21059.227272727272</v>
      </c>
      <c r="CA85" s="18">
        <f t="shared" si="150"/>
        <v>296.74242424242402</v>
      </c>
      <c r="CB85" s="18">
        <f t="shared" si="117"/>
        <v>26.5</v>
      </c>
      <c r="CC85" s="18">
        <f t="shared" si="118"/>
        <v>65.72727272727272</v>
      </c>
      <c r="CD85" s="10"/>
      <c r="CE85" s="10">
        <f t="shared" si="151"/>
        <v>-37.5</v>
      </c>
      <c r="CF85" s="10">
        <f t="shared" si="152"/>
        <v>37.5</v>
      </c>
      <c r="CG85" s="13">
        <f t="shared" si="119"/>
        <v>1.1788488013263838</v>
      </c>
      <c r="CH85" s="10">
        <f t="shared" si="120"/>
        <v>67.543061000057875</v>
      </c>
      <c r="CI85" s="10">
        <f t="shared" si="162"/>
        <v>0.551931082880742</v>
      </c>
      <c r="CJ85" s="10">
        <f t="shared" si="121"/>
        <v>40.577087130546957</v>
      </c>
      <c r="CK85" s="10">
        <f t="shared" si="153"/>
        <v>0.96661874732781849</v>
      </c>
      <c r="CL85" s="10">
        <f t="shared" si="154"/>
        <v>117.66771939702315</v>
      </c>
      <c r="CM85" s="10"/>
      <c r="CN85" s="10"/>
      <c r="CQ85">
        <f t="shared" si="155"/>
        <v>-0.47427134746947797</v>
      </c>
      <c r="CR85">
        <f t="shared" si="156"/>
        <v>-27.173746553983662</v>
      </c>
      <c r="CS85" s="14">
        <f>$CR$6+ABS(SUM($CI$6:CI85))</f>
        <v>-23.16023732399853</v>
      </c>
      <c r="CT85" s="10">
        <f t="shared" si="122"/>
        <v>145.71455862341602</v>
      </c>
      <c r="CU85" s="13">
        <f t="shared" si="123"/>
        <v>150.59277310612154</v>
      </c>
      <c r="CV85" s="10"/>
      <c r="CW85" s="10"/>
      <c r="CX85" s="10">
        <f t="shared" si="124"/>
        <v>145.71455862341602</v>
      </c>
      <c r="CY85" s="10">
        <f t="shared" si="125"/>
        <v>43.38558234141361</v>
      </c>
      <c r="CZ85" s="10">
        <f t="shared" si="126"/>
        <v>-53.38558234141361</v>
      </c>
      <c r="DA85" s="10">
        <f t="shared" si="127"/>
        <v>-56.363874717609747</v>
      </c>
      <c r="DB85" s="12">
        <f t="shared" si="157"/>
        <v>2.2492596602741628</v>
      </c>
      <c r="DC85" s="12">
        <f t="shared" si="158"/>
        <v>2.2492596602741628</v>
      </c>
      <c r="DD85" s="12">
        <f t="shared" si="159"/>
        <v>1.2590357287821803</v>
      </c>
      <c r="DE85" s="12">
        <f t="shared" si="160"/>
        <v>4.9354928987946023E-2</v>
      </c>
      <c r="DF85">
        <f t="shared" si="161"/>
        <v>-2.0725188544942128</v>
      </c>
    </row>
    <row r="86" spans="5:110" x14ac:dyDescent="0.25">
      <c r="E86">
        <f t="shared" si="128"/>
        <v>7</v>
      </c>
      <c r="Z86">
        <v>81</v>
      </c>
      <c r="AB86" s="3">
        <f t="shared" si="129"/>
        <v>27759</v>
      </c>
      <c r="AC86" s="18">
        <f t="shared" si="130"/>
        <v>239</v>
      </c>
      <c r="AD86" s="18">
        <f t="shared" si="110"/>
        <v>86</v>
      </c>
      <c r="AE86" s="18">
        <f t="shared" si="131"/>
        <v>26806</v>
      </c>
      <c r="AF86" s="18">
        <f t="shared" si="132"/>
        <v>953</v>
      </c>
      <c r="AG86" s="18">
        <f t="shared" si="133"/>
        <v>246</v>
      </c>
      <c r="AH86" s="18">
        <f t="shared" si="134"/>
        <v>83</v>
      </c>
      <c r="AI86" s="18">
        <f t="shared" si="135"/>
        <v>953</v>
      </c>
      <c r="AJ86" s="18">
        <f t="shared" si="136"/>
        <v>253</v>
      </c>
      <c r="AK86" s="18">
        <f t="shared" si="137"/>
        <v>80</v>
      </c>
      <c r="AL86" s="18">
        <f t="shared" si="138"/>
        <v>953</v>
      </c>
      <c r="AM86" s="18">
        <f t="shared" si="139"/>
        <v>260</v>
      </c>
      <c r="AN86" s="18">
        <f t="shared" si="140"/>
        <v>77</v>
      </c>
      <c r="AQ86">
        <f t="shared" si="141"/>
        <v>-2.6650876228239881</v>
      </c>
      <c r="AR86" s="10">
        <f t="shared" si="111"/>
        <v>-79.339589845849829</v>
      </c>
      <c r="AS86" s="10">
        <f t="shared" si="112"/>
        <v>-0.91735268323388264</v>
      </c>
      <c r="AT86" s="10"/>
      <c r="BM86">
        <v>81</v>
      </c>
      <c r="BO86" s="3">
        <f t="shared" si="142"/>
        <v>20488</v>
      </c>
      <c r="BP86" s="18">
        <f t="shared" si="143"/>
        <v>8</v>
      </c>
      <c r="BQ86" s="18">
        <f t="shared" si="144"/>
        <v>64</v>
      </c>
      <c r="BR86" s="18">
        <f t="shared" si="145"/>
        <v>20784</v>
      </c>
      <c r="BS86" s="18">
        <f t="shared" si="146"/>
        <v>296</v>
      </c>
      <c r="BT86" s="18">
        <f t="shared" si="113"/>
        <v>13.833333333333334</v>
      </c>
      <c r="BU86" s="18">
        <f t="shared" si="114"/>
        <v>64.909090909090907</v>
      </c>
      <c r="BV86" s="18">
        <f t="shared" si="147"/>
        <v>21081.484848484848</v>
      </c>
      <c r="BW86" s="18">
        <f t="shared" si="148"/>
        <v>297.48484848484804</v>
      </c>
      <c r="BX86" s="18">
        <f t="shared" si="115"/>
        <v>19.666666666666668</v>
      </c>
      <c r="BY86" s="18">
        <f t="shared" si="116"/>
        <v>65.818181818181813</v>
      </c>
      <c r="BZ86" s="18">
        <f t="shared" si="149"/>
        <v>21378.227272727272</v>
      </c>
      <c r="CA86" s="18">
        <f t="shared" si="150"/>
        <v>296.74242424242402</v>
      </c>
      <c r="CB86" s="18">
        <f t="shared" si="117"/>
        <v>25.5</v>
      </c>
      <c r="CC86" s="18">
        <f t="shared" si="118"/>
        <v>66.72727272727272</v>
      </c>
      <c r="CD86" s="10"/>
      <c r="CE86" s="10">
        <f t="shared" si="151"/>
        <v>-38.5</v>
      </c>
      <c r="CF86" s="10">
        <f t="shared" si="152"/>
        <v>38.5</v>
      </c>
      <c r="CG86" s="13">
        <f t="shared" si="119"/>
        <v>1.1880528169493212</v>
      </c>
      <c r="CH86" s="10">
        <f t="shared" si="120"/>
        <v>68.070412249824656</v>
      </c>
      <c r="CI86" s="10">
        <f t="shared" si="162"/>
        <v>0.52735124976678094</v>
      </c>
      <c r="CJ86" s="10">
        <f t="shared" si="121"/>
        <v>41.503011938894275</v>
      </c>
      <c r="CK86" s="10">
        <f t="shared" si="153"/>
        <v>0.97363762443381108</v>
      </c>
      <c r="CL86" s="10">
        <f t="shared" si="154"/>
        <v>121.22668185309936</v>
      </c>
      <c r="CM86" s="10"/>
      <c r="CN86" s="10"/>
      <c r="CQ86">
        <f t="shared" si="155"/>
        <v>-0.44503068135413359</v>
      </c>
      <c r="CR86">
        <f t="shared" si="156"/>
        <v>-25.498379795423237</v>
      </c>
      <c r="CS86" s="14">
        <f>$CR$6+ABS(SUM($CI$6:CI86))</f>
        <v>-22.632886074231749</v>
      </c>
      <c r="CT86" s="10">
        <f t="shared" si="122"/>
        <v>147.83923880062125</v>
      </c>
      <c r="CU86" s="13">
        <f t="shared" si="123"/>
        <v>151.17931317474986</v>
      </c>
      <c r="CV86" s="10"/>
      <c r="CW86" s="10"/>
      <c r="CX86" s="10">
        <f t="shared" si="124"/>
        <v>147.83923880062125</v>
      </c>
      <c r="CY86" s="10">
        <f t="shared" si="125"/>
        <v>40.896129474498103</v>
      </c>
      <c r="CZ86" s="10">
        <f t="shared" si="126"/>
        <v>-50.896129474498103</v>
      </c>
      <c r="DA86" s="10">
        <f t="shared" si="127"/>
        <v>-55.558389682244879</v>
      </c>
      <c r="DB86" s="12">
        <f t="shared" si="157"/>
        <v>2.1246801772052208</v>
      </c>
      <c r="DC86" s="12">
        <f t="shared" si="158"/>
        <v>2.1246801772052208</v>
      </c>
      <c r="DD86" s="12">
        <f t="shared" si="159"/>
        <v>1.1959096150702635</v>
      </c>
      <c r="DE86" s="12">
        <f t="shared" si="160"/>
        <v>5.0136487153681908E-2</v>
      </c>
      <c r="DF86">
        <f t="shared" si="161"/>
        <v>-2.1896675087225455</v>
      </c>
    </row>
    <row r="87" spans="5:110" x14ac:dyDescent="0.25">
      <c r="E87">
        <f t="shared" si="128"/>
        <v>8</v>
      </c>
      <c r="Z87">
        <v>82</v>
      </c>
      <c r="AB87" s="3">
        <f t="shared" si="129"/>
        <v>27760</v>
      </c>
      <c r="AC87" s="18">
        <f t="shared" si="130"/>
        <v>240</v>
      </c>
      <c r="AD87" s="18">
        <f t="shared" si="110"/>
        <v>86</v>
      </c>
      <c r="AE87" s="18">
        <f t="shared" si="131"/>
        <v>26808</v>
      </c>
      <c r="AF87" s="18">
        <f t="shared" si="132"/>
        <v>952</v>
      </c>
      <c r="AG87" s="18">
        <f t="shared" si="133"/>
        <v>248</v>
      </c>
      <c r="AH87" s="18">
        <f t="shared" si="134"/>
        <v>83</v>
      </c>
      <c r="AI87" s="18">
        <f t="shared" si="135"/>
        <v>952</v>
      </c>
      <c r="AJ87" s="18">
        <f t="shared" si="136"/>
        <v>256</v>
      </c>
      <c r="AK87" s="18">
        <f t="shared" si="137"/>
        <v>80</v>
      </c>
      <c r="AL87" s="18">
        <f t="shared" si="138"/>
        <v>952</v>
      </c>
      <c r="AM87" s="18">
        <f t="shared" si="139"/>
        <v>264</v>
      </c>
      <c r="AN87" s="18">
        <f t="shared" si="140"/>
        <v>77</v>
      </c>
      <c r="AQ87">
        <f t="shared" si="141"/>
        <v>-2.6935107733701984</v>
      </c>
      <c r="AR87" s="10">
        <f t="shared" si="111"/>
        <v>-80.471407266187555</v>
      </c>
      <c r="AS87" s="10">
        <f t="shared" si="112"/>
        <v>-0.86647513922666175</v>
      </c>
      <c r="AT87" s="10"/>
      <c r="BM87">
        <v>82</v>
      </c>
      <c r="BO87" s="3">
        <f t="shared" si="142"/>
        <v>20808</v>
      </c>
      <c r="BP87" s="18">
        <f t="shared" si="143"/>
        <v>8</v>
      </c>
      <c r="BQ87" s="18">
        <f t="shared" si="144"/>
        <v>65</v>
      </c>
      <c r="BR87" s="18">
        <f t="shared" si="145"/>
        <v>20960</v>
      </c>
      <c r="BS87" s="18">
        <f t="shared" si="146"/>
        <v>152</v>
      </c>
      <c r="BT87" s="18">
        <f t="shared" si="113"/>
        <v>14.666666666666668</v>
      </c>
      <c r="BU87" s="18">
        <f t="shared" si="114"/>
        <v>65.454545454545453</v>
      </c>
      <c r="BV87" s="18">
        <f t="shared" si="147"/>
        <v>21112.24242424242</v>
      </c>
      <c r="BW87" s="18">
        <f t="shared" si="148"/>
        <v>152.24242424242038</v>
      </c>
      <c r="BX87" s="18">
        <f t="shared" si="115"/>
        <v>21.333333333333336</v>
      </c>
      <c r="BY87" s="18">
        <f t="shared" si="116"/>
        <v>65.909090909090907</v>
      </c>
      <c r="BZ87" s="18">
        <f t="shared" si="149"/>
        <v>21264.363636363636</v>
      </c>
      <c r="CA87" s="18">
        <f t="shared" si="150"/>
        <v>152.12121212121565</v>
      </c>
      <c r="CB87" s="18">
        <f t="shared" si="117"/>
        <v>28.000000000000004</v>
      </c>
      <c r="CC87" s="18">
        <f t="shared" si="118"/>
        <v>66.36363636363636</v>
      </c>
      <c r="CD87" s="10"/>
      <c r="CE87" s="10">
        <f t="shared" si="151"/>
        <v>-39.5</v>
      </c>
      <c r="CF87" s="10">
        <f t="shared" si="152"/>
        <v>39.5</v>
      </c>
      <c r="CG87" s="13">
        <f t="shared" si="119"/>
        <v>1.1968544068111506</v>
      </c>
      <c r="CH87" s="10">
        <f t="shared" si="120"/>
        <v>68.574706201912619</v>
      </c>
      <c r="CI87" s="10">
        <f t="shared" si="162"/>
        <v>0.50429395208796279</v>
      </c>
      <c r="CJ87" s="10">
        <f t="shared" si="121"/>
        <v>42.432299018554261</v>
      </c>
      <c r="CK87" s="10">
        <f t="shared" si="153"/>
        <v>0.98047651034887029</v>
      </c>
      <c r="CL87" s="10">
        <f t="shared" si="154"/>
        <v>124.81161740337562</v>
      </c>
      <c r="CM87" s="10"/>
      <c r="CN87" s="10"/>
      <c r="CQ87">
        <f t="shared" si="155"/>
        <v>-0.41579001523878922</v>
      </c>
      <c r="CR87">
        <f t="shared" si="156"/>
        <v>-23.823013036862807</v>
      </c>
      <c r="CS87" s="14">
        <f>$CR$6+ABS(SUM($CI$6:CI87))</f>
        <v>-22.128592122143772</v>
      </c>
      <c r="CT87" s="10">
        <f t="shared" si="122"/>
        <v>149.83752298746637</v>
      </c>
      <c r="CU87" s="13">
        <f t="shared" si="123"/>
        <v>151.72822949890062</v>
      </c>
      <c r="CV87" s="10"/>
      <c r="CW87" s="10"/>
      <c r="CX87" s="10">
        <f t="shared" si="124"/>
        <v>149.83752298746637</v>
      </c>
      <c r="CY87" s="10">
        <f t="shared" si="125"/>
        <v>38.371712231218389</v>
      </c>
      <c r="CZ87" s="10">
        <f t="shared" si="126"/>
        <v>-48.371712231218389</v>
      </c>
      <c r="DA87" s="10">
        <f t="shared" si="127"/>
        <v>-54.785224983512123</v>
      </c>
      <c r="DB87" s="12">
        <f t="shared" si="157"/>
        <v>1.998284186845126</v>
      </c>
      <c r="DC87" s="12">
        <f t="shared" si="158"/>
        <v>1.998284186845126</v>
      </c>
      <c r="DD87" s="12">
        <f t="shared" si="159"/>
        <v>1.1318174203377254</v>
      </c>
      <c r="DE87" s="12">
        <f t="shared" si="160"/>
        <v>5.0877544007220887E-2</v>
      </c>
      <c r="DF87">
        <f t="shared" si="161"/>
        <v>-2.3229582168464096</v>
      </c>
    </row>
    <row r="88" spans="5:110" x14ac:dyDescent="0.25">
      <c r="E88">
        <f t="shared" si="128"/>
        <v>8</v>
      </c>
      <c r="Z88">
        <v>83</v>
      </c>
      <c r="AB88" s="3">
        <f t="shared" si="129"/>
        <v>27761</v>
      </c>
      <c r="AC88" s="18">
        <f t="shared" si="130"/>
        <v>241</v>
      </c>
      <c r="AD88" s="18">
        <f t="shared" si="110"/>
        <v>86</v>
      </c>
      <c r="AE88" s="18">
        <f t="shared" si="131"/>
        <v>26809</v>
      </c>
      <c r="AF88" s="18">
        <f t="shared" si="132"/>
        <v>952</v>
      </c>
      <c r="AG88" s="18">
        <f t="shared" si="133"/>
        <v>249</v>
      </c>
      <c r="AH88" s="18">
        <f t="shared" si="134"/>
        <v>83</v>
      </c>
      <c r="AI88" s="18">
        <f t="shared" si="135"/>
        <v>952</v>
      </c>
      <c r="AJ88" s="18">
        <f t="shared" si="136"/>
        <v>257</v>
      </c>
      <c r="AK88" s="18">
        <f t="shared" si="137"/>
        <v>80</v>
      </c>
      <c r="AL88" s="18">
        <f t="shared" si="138"/>
        <v>952</v>
      </c>
      <c r="AM88" s="18">
        <f t="shared" si="139"/>
        <v>265</v>
      </c>
      <c r="AN88" s="18">
        <f t="shared" si="140"/>
        <v>77</v>
      </c>
      <c r="AQ88">
        <f t="shared" si="141"/>
        <v>-2.7219339239164086</v>
      </c>
      <c r="AR88" s="10">
        <f t="shared" si="111"/>
        <v>-81.538218185799423</v>
      </c>
      <c r="AS88" s="10">
        <f t="shared" si="112"/>
        <v>-0.8148976383194606</v>
      </c>
      <c r="AT88" s="10"/>
      <c r="BM88">
        <v>83</v>
      </c>
      <c r="BO88" s="3">
        <f t="shared" si="142"/>
        <v>20807</v>
      </c>
      <c r="BP88" s="18">
        <f t="shared" si="143"/>
        <v>7</v>
      </c>
      <c r="BQ88" s="18">
        <f t="shared" si="144"/>
        <v>65</v>
      </c>
      <c r="BR88" s="18">
        <f t="shared" si="145"/>
        <v>20959</v>
      </c>
      <c r="BS88" s="18">
        <f t="shared" si="146"/>
        <v>152</v>
      </c>
      <c r="BT88" s="18">
        <f t="shared" si="113"/>
        <v>13.666666666666668</v>
      </c>
      <c r="BU88" s="18">
        <f t="shared" si="114"/>
        <v>65.454545454545453</v>
      </c>
      <c r="BV88" s="18">
        <f t="shared" si="147"/>
        <v>21111.24242424242</v>
      </c>
      <c r="BW88" s="18">
        <f t="shared" si="148"/>
        <v>152.24242424242038</v>
      </c>
      <c r="BX88" s="18">
        <f t="shared" si="115"/>
        <v>20.333333333333336</v>
      </c>
      <c r="BY88" s="18">
        <f t="shared" si="116"/>
        <v>65.909090909090907</v>
      </c>
      <c r="BZ88" s="18">
        <f t="shared" si="149"/>
        <v>21263.363636363636</v>
      </c>
      <c r="CA88" s="18">
        <f t="shared" si="150"/>
        <v>152.12121212121565</v>
      </c>
      <c r="CB88" s="18">
        <f t="shared" si="117"/>
        <v>27.000000000000004</v>
      </c>
      <c r="CC88" s="18">
        <f t="shared" si="118"/>
        <v>66.36363636363636</v>
      </c>
      <c r="CD88" s="10"/>
      <c r="CE88" s="10">
        <f t="shared" si="151"/>
        <v>-40.5</v>
      </c>
      <c r="CF88" s="10">
        <f t="shared" si="152"/>
        <v>40.5</v>
      </c>
      <c r="CG88" s="13">
        <f t="shared" si="119"/>
        <v>1.2052781206030001</v>
      </c>
      <c r="CH88" s="10">
        <f t="shared" si="120"/>
        <v>69.057349450011742</v>
      </c>
      <c r="CI88" s="10">
        <f t="shared" si="162"/>
        <v>0.48264324809912296</v>
      </c>
      <c r="CJ88" s="10">
        <f t="shared" si="121"/>
        <v>43.364732214093053</v>
      </c>
      <c r="CK88" s="10">
        <f t="shared" si="153"/>
        <v>0.98714440607564413</v>
      </c>
      <c r="CL88" s="10">
        <f t="shared" si="154"/>
        <v>128.4217584783307</v>
      </c>
      <c r="CM88" s="10"/>
      <c r="CN88" s="10"/>
      <c r="CQ88">
        <f t="shared" si="155"/>
        <v>-0.38654934912344485</v>
      </c>
      <c r="CR88">
        <f t="shared" si="156"/>
        <v>-22.147646278302378</v>
      </c>
      <c r="CS88" s="14">
        <f>$CR$6+ABS(SUM($CI$6:CI88))</f>
        <v>-21.645948874044649</v>
      </c>
      <c r="CT88" s="10">
        <f t="shared" si="122"/>
        <v>151.70770273962461</v>
      </c>
      <c r="CU88" s="13">
        <f t="shared" si="123"/>
        <v>152.24257203081046</v>
      </c>
      <c r="CV88" s="10"/>
      <c r="CW88" s="10"/>
      <c r="CX88" s="10">
        <f t="shared" si="124"/>
        <v>151.70770273962461</v>
      </c>
      <c r="CY88" s="10">
        <f t="shared" si="125"/>
        <v>35.814488876322955</v>
      </c>
      <c r="CZ88" s="10">
        <f t="shared" si="126"/>
        <v>-45.814488876322955</v>
      </c>
      <c r="DA88" s="10">
        <f t="shared" si="127"/>
        <v>-54.042657312903522</v>
      </c>
      <c r="DB88" s="12">
        <f t="shared" si="157"/>
        <v>1.8701797521582364</v>
      </c>
      <c r="DC88" s="12">
        <f t="shared" si="158"/>
        <v>1.8701797521582364</v>
      </c>
      <c r="DD88" s="12">
        <f t="shared" si="159"/>
        <v>1.0668109196118678</v>
      </c>
      <c r="DE88" s="12">
        <f t="shared" si="160"/>
        <v>5.1577500907201146E-2</v>
      </c>
      <c r="DF88">
        <f t="shared" si="161"/>
        <v>-2.4757821446057355</v>
      </c>
    </row>
    <row r="89" spans="5:110" x14ac:dyDescent="0.25">
      <c r="E89">
        <f t="shared" si="128"/>
        <v>8</v>
      </c>
      <c r="Z89">
        <v>84</v>
      </c>
      <c r="AA89" s="1">
        <f>AX6</f>
        <v>28080</v>
      </c>
      <c r="AB89" s="3">
        <f>AD90*$H$2+AC90</f>
        <v>28080</v>
      </c>
      <c r="AC89" s="18">
        <f t="shared" si="130"/>
        <v>242</v>
      </c>
      <c r="AD89" s="18">
        <f t="shared" si="110"/>
        <v>86</v>
      </c>
      <c r="AE89" s="18">
        <f t="shared" si="131"/>
        <v>26810</v>
      </c>
      <c r="AF89" s="18">
        <f t="shared" si="132"/>
        <v>1270</v>
      </c>
      <c r="AG89" s="18">
        <f t="shared" si="133"/>
        <v>250</v>
      </c>
      <c r="AH89" s="18">
        <f t="shared" si="134"/>
        <v>83</v>
      </c>
      <c r="AI89" s="18">
        <f t="shared" si="135"/>
        <v>952</v>
      </c>
      <c r="AJ89" s="18">
        <f t="shared" si="136"/>
        <v>258</v>
      </c>
      <c r="AK89" s="18">
        <f t="shared" si="137"/>
        <v>80</v>
      </c>
      <c r="AL89" s="18">
        <f t="shared" si="138"/>
        <v>952</v>
      </c>
      <c r="AM89" s="18">
        <f t="shared" si="139"/>
        <v>266</v>
      </c>
      <c r="AN89" s="18">
        <f t="shared" si="140"/>
        <v>77</v>
      </c>
      <c r="AO89">
        <f>IF(AC90-160&gt;0,-(AC90-160), -(AC90-160))</f>
        <v>-80</v>
      </c>
      <c r="AP89">
        <f>IF(AD90-120&gt;0,-(AD90-120), (AD90-120))</f>
        <v>-33</v>
      </c>
      <c r="AQ89">
        <f>ATAN2(AO89,AP89)</f>
        <v>-2.7503570744626189</v>
      </c>
      <c r="AR89" s="10">
        <f t="shared" si="111"/>
        <v>-82.539160812314947</v>
      </c>
      <c r="AS89" s="10">
        <f t="shared" si="112"/>
        <v>-0.76266184590579056</v>
      </c>
      <c r="AT89" s="10"/>
      <c r="BM89">
        <v>84</v>
      </c>
      <c r="BN89" s="1">
        <f>I6</f>
        <v>20490</v>
      </c>
      <c r="BO89" s="3">
        <f t="shared" si="142"/>
        <v>21127</v>
      </c>
      <c r="BP89" s="18">
        <f t="shared" si="143"/>
        <v>7</v>
      </c>
      <c r="BQ89" s="18">
        <f t="shared" si="144"/>
        <v>66</v>
      </c>
      <c r="BR89" s="18">
        <f t="shared" si="145"/>
        <v>21279</v>
      </c>
      <c r="BS89" s="18">
        <f t="shared" si="146"/>
        <v>152</v>
      </c>
      <c r="BT89" s="18">
        <f t="shared" si="113"/>
        <v>13.666666666666668</v>
      </c>
      <c r="BU89" s="18">
        <f t="shared" si="114"/>
        <v>66.454545454545453</v>
      </c>
      <c r="BV89" s="18">
        <f t="shared" si="147"/>
        <v>21431.24242424242</v>
      </c>
      <c r="BW89" s="18">
        <f t="shared" si="148"/>
        <v>152.24242424242038</v>
      </c>
      <c r="BX89" s="18">
        <f t="shared" si="115"/>
        <v>20.333333333333336</v>
      </c>
      <c r="BY89" s="18">
        <f t="shared" si="116"/>
        <v>66.909090909090907</v>
      </c>
      <c r="BZ89" s="18">
        <f t="shared" si="149"/>
        <v>21583.363636363636</v>
      </c>
      <c r="CA89" s="18">
        <f t="shared" si="150"/>
        <v>152.12121212121565</v>
      </c>
      <c r="CB89" s="18">
        <f t="shared" si="117"/>
        <v>27.000000000000004</v>
      </c>
      <c r="CC89" s="18">
        <f t="shared" si="118"/>
        <v>67.36363636363636</v>
      </c>
      <c r="CD89" s="10"/>
      <c r="CE89" s="10">
        <f t="shared" si="151"/>
        <v>-41.5</v>
      </c>
      <c r="CF89" s="10">
        <f t="shared" si="152"/>
        <v>41.5</v>
      </c>
      <c r="CG89" s="13">
        <f t="shared" si="119"/>
        <v>1.2133466597189304</v>
      </c>
      <c r="CH89" s="10">
        <f t="shared" si="120"/>
        <v>69.519642688190757</v>
      </c>
      <c r="CI89" s="10">
        <f t="shared" si="162"/>
        <v>0.46229323817901502</v>
      </c>
      <c r="CJ89" s="10">
        <f t="shared" si="121"/>
        <v>44.300112866673373</v>
      </c>
      <c r="CK89" s="10">
        <f t="shared" si="153"/>
        <v>0.99364965387114279</v>
      </c>
      <c r="CL89" s="10">
        <f t="shared" si="154"/>
        <v>132.05637544926768</v>
      </c>
      <c r="CM89" s="10"/>
      <c r="CN89" s="10"/>
      <c r="CO89">
        <f>IF(BP90-160&gt;0,-(BP90-160), -(BP90-160))</f>
        <v>150</v>
      </c>
      <c r="CP89">
        <f>IF(BQ90-120&gt;0,-(BQ90-120), (BQ90-120))</f>
        <v>-56</v>
      </c>
      <c r="CQ89">
        <f>ATAN2(CO89,CP89)</f>
        <v>-0.35730868300810004</v>
      </c>
      <c r="CR89">
        <f t="shared" si="156"/>
        <v>-20.472279519741925</v>
      </c>
      <c r="CS89" s="14">
        <f>$CR$6+ABS(SUM($CI$6:CI89))</f>
        <v>-21.18365563586562</v>
      </c>
      <c r="CT89" s="10">
        <f t="shared" si="122"/>
        <v>153.44817913637743</v>
      </c>
      <c r="CU89" s="13">
        <f t="shared" si="123"/>
        <v>152.72509919130195</v>
      </c>
      <c r="CV89" s="10"/>
      <c r="CW89" s="10"/>
      <c r="CX89" s="10">
        <f t="shared" si="124"/>
        <v>153.44817913637743</v>
      </c>
      <c r="CY89" s="10">
        <f t="shared" si="125"/>
        <v>33.226645722330261</v>
      </c>
      <c r="CZ89" s="10">
        <f t="shared" si="126"/>
        <v>-43.226645722330261</v>
      </c>
      <c r="DA89" s="10">
        <f t="shared" si="127"/>
        <v>-53.329066802130654</v>
      </c>
      <c r="DB89" s="12">
        <f t="shared" si="157"/>
        <v>1.7404763967528254</v>
      </c>
      <c r="DC89" s="12">
        <f t="shared" si="158"/>
        <v>1.7404763967528254</v>
      </c>
      <c r="DD89" s="12">
        <f t="shared" si="159"/>
        <v>1.0009426265155241</v>
      </c>
      <c r="DE89" s="12">
        <f t="shared" si="160"/>
        <v>5.2235792413670046E-2</v>
      </c>
      <c r="DF89">
        <f t="shared" si="161"/>
        <v>-2.6525577491294237</v>
      </c>
    </row>
    <row r="90" spans="5:110" x14ac:dyDescent="0.25">
      <c r="AC90" s="9">
        <f>AY6</f>
        <v>240</v>
      </c>
      <c r="AD90" s="9">
        <f>AZ6</f>
        <v>87</v>
      </c>
      <c r="AE90" s="10">
        <f t="shared" si="131"/>
        <v>27120</v>
      </c>
      <c r="AF90" s="18">
        <f t="shared" si="132"/>
        <v>-27120</v>
      </c>
      <c r="AG90" s="14">
        <f t="shared" si="133"/>
        <v>240</v>
      </c>
      <c r="AH90" s="14">
        <f t="shared" si="134"/>
        <v>84</v>
      </c>
      <c r="AI90" s="18">
        <f t="shared" si="135"/>
        <v>960</v>
      </c>
      <c r="AJ90" s="14">
        <f t="shared" si="136"/>
        <v>240</v>
      </c>
      <c r="AK90" s="14">
        <f t="shared" si="137"/>
        <v>81</v>
      </c>
      <c r="AL90" s="18">
        <f t="shared" si="138"/>
        <v>960</v>
      </c>
      <c r="AM90" s="14">
        <f t="shared" si="139"/>
        <v>240</v>
      </c>
      <c r="AN90" s="14">
        <f t="shared" si="140"/>
        <v>78</v>
      </c>
      <c r="BP90" s="18">
        <f>J6</f>
        <v>10</v>
      </c>
      <c r="BQ90" s="18">
        <f>K6</f>
        <v>64</v>
      </c>
      <c r="BR90" s="18">
        <f t="shared" si="145"/>
        <v>21799</v>
      </c>
      <c r="BS90" s="18">
        <f t="shared" si="146"/>
        <v>21799</v>
      </c>
      <c r="BT90" s="18">
        <f t="shared" si="113"/>
        <v>10</v>
      </c>
      <c r="BU90" s="18">
        <f t="shared" si="114"/>
        <v>68.090909090909093</v>
      </c>
      <c r="BV90" s="18">
        <f t="shared" si="147"/>
        <v>23108.18181818182</v>
      </c>
      <c r="BW90" s="18">
        <f t="shared" si="148"/>
        <v>1309.1818181818198</v>
      </c>
      <c r="BX90" s="18">
        <f t="shared" si="115"/>
        <v>10</v>
      </c>
      <c r="BY90" s="18">
        <f t="shared" si="116"/>
        <v>72.181818181818187</v>
      </c>
      <c r="BZ90" s="18">
        <f t="shared" si="149"/>
        <v>24417.272727272728</v>
      </c>
      <c r="CA90" s="18">
        <f t="shared" si="150"/>
        <v>1309.0909090909081</v>
      </c>
      <c r="CB90" s="18">
        <f t="shared" si="117"/>
        <v>10</v>
      </c>
      <c r="CC90" s="18">
        <f t="shared" si="118"/>
        <v>76.27272727272728</v>
      </c>
      <c r="CD90" s="7"/>
      <c r="CE90" s="10">
        <f t="shared" si="151"/>
        <v>42.5</v>
      </c>
      <c r="CF90" s="10">
        <f t="shared" si="152"/>
        <v>42.5</v>
      </c>
      <c r="CG90" s="13">
        <f t="shared" si="119"/>
        <v>1.2210810364283888</v>
      </c>
      <c r="CH90" s="10">
        <f t="shared" si="120"/>
        <v>69.962789830807012</v>
      </c>
      <c r="CI90" s="10">
        <f t="shared" si="162"/>
        <v>0.44314714261625454</v>
      </c>
      <c r="CJ90" s="10">
        <f t="shared" si="121"/>
        <v>45.238258145070077</v>
      </c>
      <c r="CK90" s="10">
        <f t="shared" si="153"/>
        <v>1</v>
      </c>
      <c r="CL90" s="10">
        <f t="shared" si="154"/>
        <v>135.71477443521024</v>
      </c>
      <c r="CM90" s="10"/>
      <c r="CN90" s="10"/>
      <c r="CR90">
        <f t="shared" si="156"/>
        <v>0</v>
      </c>
      <c r="CU90" s="13">
        <f>$B$9*COS(RADIANS(CS91))</f>
        <v>163.79310344827587</v>
      </c>
      <c r="CV90" s="10"/>
      <c r="CW90" s="10"/>
      <c r="DA90" s="10"/>
    </row>
  </sheetData>
  <phoneticPr fontId="1" type="noConversion"/>
  <conditionalFormatting sqref="CR6:CS8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6:CU89 CL6:CL8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R6:BR90">
    <cfRule type="expression" dxfId="7" priority="7">
      <formula>$BR$6&gt;$BO$6</formula>
    </cfRule>
    <cfRule type="expression" dxfId="6" priority="8">
      <formula>$BR$6&lt;$BO$6</formula>
    </cfRule>
  </conditionalFormatting>
  <conditionalFormatting sqref="BA6:BA51">
    <cfRule type="expression" dxfId="5" priority="5">
      <formula>BA6&gt;AX6</formula>
    </cfRule>
    <cfRule type="expression" dxfId="4" priority="6">
      <formula>BA6&lt;AX6</formula>
    </cfRule>
  </conditionalFormatting>
  <conditionalFormatting sqref="AE6">
    <cfRule type="expression" dxfId="3" priority="3">
      <formula>AE6&gt;AB6</formula>
    </cfRule>
    <cfRule type="expression" dxfId="2" priority="4">
      <formula>AE6&lt;AB6</formula>
    </cfRule>
  </conditionalFormatting>
  <conditionalFormatting sqref="L6">
    <cfRule type="expression" dxfId="1" priority="1">
      <formula>L6&gt;I6</formula>
    </cfRule>
    <cfRule type="expression" dxfId="0" priority="2">
      <formula>L6&lt;I6</formula>
    </cfRule>
  </conditionalFormatting>
  <pageMargins left="0.7" right="0.7" top="0.75" bottom="0.75" header="0.3" footer="0.3"/>
  <pageSetup paperSize="9" orientation="portrait" r:id="rId1"/>
  <headerFooter>
    <oddHeader>&amp;R&amp;"Calibri"&amp;14&amp;KFF0000 L2: Internal use only&amp;1#_x000D_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3309-9442-49E6-859F-0F0A1BE5B6F7}">
  <sheetPr>
    <tabColor rgb="FFFF0000"/>
  </sheetPr>
  <dimension ref="A1:I86"/>
  <sheetViews>
    <sheetView zoomScale="70" zoomScaleNormal="70" workbookViewId="0">
      <selection activeCell="C5" sqref="C5"/>
    </sheetView>
  </sheetViews>
  <sheetFormatPr defaultRowHeight="16.5" x14ac:dyDescent="0.25"/>
  <cols>
    <col min="10" max="10" width="9.5" bestFit="1" customWidth="1"/>
  </cols>
  <sheetData>
    <row r="1" spans="1:9" x14ac:dyDescent="0.25">
      <c r="B1" t="s">
        <v>73</v>
      </c>
      <c r="F1" t="s">
        <v>72</v>
      </c>
    </row>
    <row r="2" spans="1:9" x14ac:dyDescent="0.25">
      <c r="A2" t="s">
        <v>53</v>
      </c>
      <c r="B2" t="s">
        <v>0</v>
      </c>
      <c r="C2" t="s">
        <v>1</v>
      </c>
      <c r="D2" t="s">
        <v>31</v>
      </c>
      <c r="E2" t="s">
        <v>2</v>
      </c>
      <c r="F2" s="1" t="s">
        <v>48</v>
      </c>
      <c r="G2" s="1" t="s">
        <v>49</v>
      </c>
      <c r="H2" s="1" t="s">
        <v>46</v>
      </c>
      <c r="I2" s="1" t="s">
        <v>50</v>
      </c>
    </row>
    <row r="3" spans="1:9" x14ac:dyDescent="0.25">
      <c r="A3">
        <v>1</v>
      </c>
      <c r="B3" t="str">
        <f>_xlfn.CONCAT('by TFT xy calculation'!I6,",")</f>
        <v>20490,</v>
      </c>
      <c r="C3" t="str">
        <f>_xlfn.CONCAT('by TFT xy calculation'!AB6,",")</f>
        <v>27920,</v>
      </c>
      <c r="D3" t="str">
        <f>_xlfn.CONCAT('by TFT xy calculation'!AX6,",")</f>
        <v>28080,</v>
      </c>
      <c r="E3" t="str">
        <f>_xlfn.CONCAT('by TFT xy calculation'!BO6,",")</f>
        <v>21753,</v>
      </c>
      <c r="F3" t="str">
        <f>_xlfn.CONCAT('by TFT xy calculation'!M6,",")</f>
        <v>1456,</v>
      </c>
      <c r="G3" t="str">
        <f>_xlfn.CONCAT('by TFT xy calculation'!BB6,",")</f>
        <v>95,</v>
      </c>
      <c r="H3" t="str">
        <f>_xlfn.CONCAT('by TFT xy calculation'!AI6,",")</f>
        <v>968,</v>
      </c>
      <c r="I3" t="str">
        <f>_xlfn.CONCAT('by TFT xy calculation'!BS6,",")</f>
        <v>138,</v>
      </c>
    </row>
    <row r="4" spans="1:9" x14ac:dyDescent="0.25">
      <c r="A4">
        <v>2</v>
      </c>
      <c r="B4" t="str">
        <f>_xlfn.CONCAT('by TFT xy calculation'!I7,",")</f>
        <v>20491,</v>
      </c>
      <c r="C4" t="str">
        <f>_xlfn.CONCAT('by TFT xy calculation'!AB7,",")</f>
        <v>27598,</v>
      </c>
      <c r="D4" t="str">
        <f>_xlfn.CONCAT('by TFT xy calculation'!AX7,",")</f>
        <v>27761,</v>
      </c>
      <c r="E4" t="str">
        <f>_xlfn.CONCAT('by TFT xy calculation'!BO7,",")</f>
        <v>21752,</v>
      </c>
      <c r="F4" t="str">
        <f>_xlfn.CONCAT('by TFT xy calculation'!M7,",")</f>
        <v>1456,</v>
      </c>
      <c r="G4" t="str">
        <f>_xlfn.CONCAT('by TFT xy calculation'!BB7,",")</f>
        <v>95,</v>
      </c>
      <c r="H4" t="str">
        <f>_xlfn.CONCAT('by TFT xy calculation'!AI7,",")</f>
        <v>968,</v>
      </c>
      <c r="I4" t="str">
        <f>_xlfn.CONCAT('by TFT xy calculation'!BS7,",")</f>
        <v>138,</v>
      </c>
    </row>
    <row r="5" spans="1:9" x14ac:dyDescent="0.25">
      <c r="A5">
        <v>3</v>
      </c>
      <c r="B5" t="str">
        <f>_xlfn.CONCAT('by TFT xy calculation'!I8,",")</f>
        <v>20813,</v>
      </c>
      <c r="C5" t="str">
        <f>_xlfn.CONCAT('by TFT xy calculation'!AB8,",")</f>
        <v>27599,</v>
      </c>
      <c r="D5" t="str">
        <f>_xlfn.CONCAT('by TFT xy calculation'!AX8,",")</f>
        <v>27443,</v>
      </c>
      <c r="E5" t="str">
        <f>_xlfn.CONCAT('by TFT xy calculation'!BO8,",")</f>
        <v>21432,</v>
      </c>
      <c r="F5" t="str">
        <f>_xlfn.CONCAT('by TFT xy calculation'!M8,",")</f>
        <v>1365,</v>
      </c>
      <c r="G5" t="str">
        <f>_xlfn.CONCAT('by TFT xy calculation'!BB8,",")</f>
        <v>187,</v>
      </c>
      <c r="H5" t="str">
        <f>_xlfn.CONCAT('by TFT xy calculation'!AI8,",")</f>
        <v>967,</v>
      </c>
      <c r="I5" t="str">
        <f>_xlfn.CONCAT('by TFT xy calculation'!BS8,",")</f>
        <v>285,</v>
      </c>
    </row>
    <row r="6" spans="1:9" x14ac:dyDescent="0.25">
      <c r="A6">
        <v>4</v>
      </c>
      <c r="B6" t="str">
        <f>_xlfn.CONCAT('by TFT xy calculation'!I9,",")</f>
        <v>20814,</v>
      </c>
      <c r="C6" t="str">
        <f>_xlfn.CONCAT('by TFT xy calculation'!AB9,",")</f>
        <v>27600,</v>
      </c>
      <c r="D6" t="str">
        <f>_xlfn.CONCAT('by TFT xy calculation'!AX9,",")</f>
        <v>27444,</v>
      </c>
      <c r="E6" t="str">
        <f>_xlfn.CONCAT('by TFT xy calculation'!BO9,",")</f>
        <v>21111,</v>
      </c>
      <c r="F6" t="str">
        <f>_xlfn.CONCAT('by TFT xy calculation'!M9,",")</f>
        <v>1365,</v>
      </c>
      <c r="G6" t="str">
        <f>_xlfn.CONCAT('by TFT xy calculation'!BB9,",")</f>
        <v>187,</v>
      </c>
      <c r="H6" t="str">
        <f>_xlfn.CONCAT('by TFT xy calculation'!AI9,",")</f>
        <v>967,</v>
      </c>
      <c r="I6" t="str">
        <f>_xlfn.CONCAT('by TFT xy calculation'!BS9,",")</f>
        <v>285,</v>
      </c>
    </row>
    <row r="7" spans="1:9" x14ac:dyDescent="0.25">
      <c r="A7">
        <v>5</v>
      </c>
      <c r="B7" t="str">
        <f>_xlfn.CONCAT('by TFT xy calculation'!I10,",")</f>
        <v>21136,</v>
      </c>
      <c r="C7" t="str">
        <f>_xlfn.CONCAT('by TFT xy calculation'!AB10,",")</f>
        <v>27601,</v>
      </c>
      <c r="D7" t="str">
        <f>_xlfn.CONCAT('by TFT xy calculation'!AX10,",")</f>
        <v>27126,</v>
      </c>
      <c r="E7" t="str">
        <f>_xlfn.CONCAT('by TFT xy calculation'!BO10,",")</f>
        <v>20791,</v>
      </c>
      <c r="F7" t="str">
        <f>_xlfn.CONCAT('by TFT xy calculation'!M10,",")</f>
        <v>1365,</v>
      </c>
      <c r="G7" t="str">
        <f>_xlfn.CONCAT('by TFT xy calculation'!BB10,",")</f>
        <v>187,</v>
      </c>
      <c r="H7" t="str">
        <f>_xlfn.CONCAT('by TFT xy calculation'!AI10,",")</f>
        <v>967,</v>
      </c>
      <c r="I7" t="str">
        <f>_xlfn.CONCAT('by TFT xy calculation'!BS10,",")</f>
        <v>285,</v>
      </c>
    </row>
    <row r="8" spans="1:9" x14ac:dyDescent="0.25">
      <c r="A8">
        <v>6</v>
      </c>
      <c r="B8" t="str">
        <f>_xlfn.CONCAT('by TFT xy calculation'!I11,",")</f>
        <v>21137,</v>
      </c>
      <c r="C8" t="str">
        <f>_xlfn.CONCAT('by TFT xy calculation'!AB11,",")</f>
        <v>27283,</v>
      </c>
      <c r="D8" t="str">
        <f>_xlfn.CONCAT('by TFT xy calculation'!AX11,",")</f>
        <v>27127,</v>
      </c>
      <c r="E8" t="str">
        <f>_xlfn.CONCAT('by TFT xy calculation'!BO11,",")</f>
        <v>20470,</v>
      </c>
      <c r="F8" t="str">
        <f>_xlfn.CONCAT('by TFT xy calculation'!M11,",")</f>
        <v>1273,</v>
      </c>
      <c r="G8" t="str">
        <f>_xlfn.CONCAT('by TFT xy calculation'!BB11,",")</f>
        <v>279,</v>
      </c>
      <c r="H8" t="str">
        <f>_xlfn.CONCAT('by TFT xy calculation'!AI11,",")</f>
        <v>967,</v>
      </c>
      <c r="I8" t="str">
        <f>_xlfn.CONCAT('by TFT xy calculation'!BS11,",")</f>
        <v>285,</v>
      </c>
    </row>
    <row r="9" spans="1:9" x14ac:dyDescent="0.25">
      <c r="A9">
        <v>7</v>
      </c>
      <c r="B9" t="str">
        <f>_xlfn.CONCAT('by TFT xy calculation'!I12,",")</f>
        <v>21459,</v>
      </c>
      <c r="C9" t="str">
        <f>_xlfn.CONCAT('by TFT xy calculation'!AB12,",")</f>
        <v>27284,</v>
      </c>
      <c r="D9" t="str">
        <f>_xlfn.CONCAT('by TFT xy calculation'!AX12,",")</f>
        <v>26809,</v>
      </c>
      <c r="E9" t="str">
        <f>_xlfn.CONCAT('by TFT xy calculation'!BO12,",")</f>
        <v>20150,</v>
      </c>
      <c r="F9" t="str">
        <f>_xlfn.CONCAT('by TFT xy calculation'!M12,",")</f>
        <v>1273,</v>
      </c>
      <c r="G9" t="str">
        <f>_xlfn.CONCAT('by TFT xy calculation'!BB12,",")</f>
        <v>279,</v>
      </c>
      <c r="H9" t="str">
        <f>_xlfn.CONCAT('by TFT xy calculation'!AI12,",")</f>
        <v>967,</v>
      </c>
      <c r="I9" t="str">
        <f>_xlfn.CONCAT('by TFT xy calculation'!BS12,",")</f>
        <v>285,</v>
      </c>
    </row>
    <row r="10" spans="1:9" x14ac:dyDescent="0.25">
      <c r="A10">
        <v>8</v>
      </c>
      <c r="B10" t="str">
        <f>_xlfn.CONCAT('by TFT xy calculation'!I13,",")</f>
        <v>21461,</v>
      </c>
      <c r="C10" t="str">
        <f>_xlfn.CONCAT('by TFT xy calculation'!AB13,",")</f>
        <v>27285,</v>
      </c>
      <c r="D10" t="str">
        <f>_xlfn.CONCAT('by TFT xy calculation'!AX13,",")</f>
        <v>26811,</v>
      </c>
      <c r="E10" t="str">
        <f>_xlfn.CONCAT('by TFT xy calculation'!BO13,",")</f>
        <v>20149,</v>
      </c>
      <c r="F10" t="str">
        <f>_xlfn.CONCAT('by TFT xy calculation'!M13,",")</f>
        <v>1273,</v>
      </c>
      <c r="G10" t="str">
        <f>_xlfn.CONCAT('by TFT xy calculation'!BB13,",")</f>
        <v>279,</v>
      </c>
      <c r="H10" t="str">
        <f>_xlfn.CONCAT('by TFT xy calculation'!AI13,",")</f>
        <v>966,</v>
      </c>
      <c r="I10" t="str">
        <f>_xlfn.CONCAT('by TFT xy calculation'!BS13,",")</f>
        <v>431,</v>
      </c>
    </row>
    <row r="11" spans="1:9" x14ac:dyDescent="0.25">
      <c r="A11">
        <v>9</v>
      </c>
      <c r="B11" t="str">
        <f>_xlfn.CONCAT('by TFT xy calculation'!I14,",")</f>
        <v>21782,</v>
      </c>
      <c r="C11" t="str">
        <f>_xlfn.CONCAT('by TFT xy calculation'!AB14,",")</f>
        <v>27287,</v>
      </c>
      <c r="D11" t="str">
        <f>_xlfn.CONCAT('by TFT xy calculation'!AX14,",")</f>
        <v>26492,</v>
      </c>
      <c r="E11" t="str">
        <f>_xlfn.CONCAT('by TFT xy calculation'!BO14,",")</f>
        <v>19828,</v>
      </c>
      <c r="F11" t="str">
        <f>_xlfn.CONCAT('by TFT xy calculation'!M14,",")</f>
        <v>1182,</v>
      </c>
      <c r="G11" t="str">
        <f>_xlfn.CONCAT('by TFT xy calculation'!BB14,",")</f>
        <v>370,</v>
      </c>
      <c r="H11" t="str">
        <f>_xlfn.CONCAT('by TFT xy calculation'!AI14,",")</f>
        <v>966,</v>
      </c>
      <c r="I11" t="str">
        <f>_xlfn.CONCAT('by TFT xy calculation'!BS14,",")</f>
        <v>431,</v>
      </c>
    </row>
    <row r="12" spans="1:9" x14ac:dyDescent="0.25">
      <c r="A12">
        <v>10</v>
      </c>
      <c r="B12" t="str">
        <f>_xlfn.CONCAT('by TFT xy calculation'!I15,",")</f>
        <v>21784,</v>
      </c>
      <c r="C12" t="str">
        <f>_xlfn.CONCAT('by TFT xy calculation'!AB15,",")</f>
        <v>27288,</v>
      </c>
      <c r="D12" t="str">
        <f>_xlfn.CONCAT('by TFT xy calculation'!AX15,",")</f>
        <v>26494,</v>
      </c>
      <c r="E12" t="str">
        <f>_xlfn.CONCAT('by TFT xy calculation'!BO15,",")</f>
        <v>19507,</v>
      </c>
      <c r="F12" t="str">
        <f>_xlfn.CONCAT('by TFT xy calculation'!M15,",")</f>
        <v>1182,</v>
      </c>
      <c r="G12" t="str">
        <f>_xlfn.CONCAT('by TFT xy calculation'!BB15,",")</f>
        <v>370,</v>
      </c>
      <c r="H12" t="str">
        <f>_xlfn.CONCAT('by TFT xy calculation'!AI15,",")</f>
        <v>966,</v>
      </c>
      <c r="I12" t="str">
        <f>_xlfn.CONCAT('by TFT xy calculation'!BS15,",")</f>
        <v>431,</v>
      </c>
    </row>
    <row r="13" spans="1:9" x14ac:dyDescent="0.25">
      <c r="A13">
        <v>11</v>
      </c>
      <c r="B13" t="str">
        <f>_xlfn.CONCAT('by TFT xy calculation'!I16,",")</f>
        <v>22105,</v>
      </c>
      <c r="C13" t="str">
        <f>_xlfn.CONCAT('by TFT xy calculation'!AB16,",")</f>
        <v>27290,</v>
      </c>
      <c r="D13" t="str">
        <f>_xlfn.CONCAT('by TFT xy calculation'!AX16,",")</f>
        <v>26175,</v>
      </c>
      <c r="E13" t="str">
        <f>_xlfn.CONCAT('by TFT xy calculation'!BO16,",")</f>
        <v>19186,</v>
      </c>
      <c r="F13" t="str">
        <f>_xlfn.CONCAT('by TFT xy calculation'!M16,",")</f>
        <v>1182,</v>
      </c>
      <c r="G13" t="str">
        <f>_xlfn.CONCAT('by TFT xy calculation'!BB16,",")</f>
        <v>370,</v>
      </c>
      <c r="H13" t="str">
        <f>_xlfn.CONCAT('by TFT xy calculation'!AI16,",")</f>
        <v>966,</v>
      </c>
      <c r="I13" t="str">
        <f>_xlfn.CONCAT('by TFT xy calculation'!BS16,",")</f>
        <v>431,</v>
      </c>
    </row>
    <row r="14" spans="1:9" x14ac:dyDescent="0.25">
      <c r="A14">
        <v>12</v>
      </c>
      <c r="B14" t="str">
        <f>_xlfn.CONCAT('by TFT xy calculation'!I17,",")</f>
        <v>22107,</v>
      </c>
      <c r="C14" t="str">
        <f>_xlfn.CONCAT('by TFT xy calculation'!AB17,",")</f>
        <v>27291,</v>
      </c>
      <c r="D14" t="str">
        <f>_xlfn.CONCAT('by TFT xy calculation'!AX17,",")</f>
        <v>26177,</v>
      </c>
      <c r="E14" t="str">
        <f>_xlfn.CONCAT('by TFT xy calculation'!BO17,",")</f>
        <v>18546,</v>
      </c>
      <c r="F14" t="str">
        <f>_xlfn.CONCAT('by TFT xy calculation'!M17,",")</f>
        <v>1091,</v>
      </c>
      <c r="G14" t="str">
        <f>_xlfn.CONCAT('by TFT xy calculation'!BB17,",")</f>
        <v>462,</v>
      </c>
      <c r="H14" t="str">
        <f>_xlfn.CONCAT('by TFT xy calculation'!AI17,",")</f>
        <v>966,</v>
      </c>
      <c r="I14" t="str">
        <f>_xlfn.CONCAT('by TFT xy calculation'!BS17,",")</f>
        <v>431,</v>
      </c>
    </row>
    <row r="15" spans="1:9" x14ac:dyDescent="0.25">
      <c r="A15">
        <v>13</v>
      </c>
      <c r="B15" t="str">
        <f>_xlfn.CONCAT('by TFT xy calculation'!I18,",")</f>
        <v>22429,</v>
      </c>
      <c r="C15" t="str">
        <f>_xlfn.CONCAT('by TFT xy calculation'!AB18,",")</f>
        <v>27293,</v>
      </c>
      <c r="D15" t="str">
        <f>_xlfn.CONCAT('by TFT xy calculation'!AX18,",")</f>
        <v>25859,</v>
      </c>
      <c r="E15" t="str">
        <f>_xlfn.CONCAT('by TFT xy calculation'!BO18,",")</f>
        <v>18225,</v>
      </c>
      <c r="F15" t="str">
        <f>_xlfn.CONCAT('by TFT xy calculation'!M18,",")</f>
        <v>1091,</v>
      </c>
      <c r="G15" t="str">
        <f>_xlfn.CONCAT('by TFT xy calculation'!BB18,",")</f>
        <v>462,</v>
      </c>
      <c r="H15" t="str">
        <f>_xlfn.CONCAT('by TFT xy calculation'!AI18,",")</f>
        <v>965,</v>
      </c>
      <c r="I15" t="str">
        <f>_xlfn.CONCAT('by TFT xy calculation'!BS18,",")</f>
        <v>577,</v>
      </c>
    </row>
    <row r="16" spans="1:9" x14ac:dyDescent="0.25">
      <c r="A16">
        <v>14</v>
      </c>
      <c r="B16" t="str">
        <f>_xlfn.CONCAT('by TFT xy calculation'!I19,",")</f>
        <v>22430,</v>
      </c>
      <c r="C16" t="str">
        <f>_xlfn.CONCAT('by TFT xy calculation'!AB19,",")</f>
        <v>27295,</v>
      </c>
      <c r="D16" t="str">
        <f>_xlfn.CONCAT('by TFT xy calculation'!AX19,",")</f>
        <v>25860,</v>
      </c>
      <c r="E16" t="str">
        <f>_xlfn.CONCAT('by TFT xy calculation'!BO19,",")</f>
        <v>17903,</v>
      </c>
      <c r="F16" t="str">
        <f>_xlfn.CONCAT('by TFT xy calculation'!M19,",")</f>
        <v>1091,</v>
      </c>
      <c r="G16" t="str">
        <f>_xlfn.CONCAT('by TFT xy calculation'!BB19,",")</f>
        <v>462,</v>
      </c>
      <c r="H16" t="str">
        <f>_xlfn.CONCAT('by TFT xy calculation'!AI19,",")</f>
        <v>965,</v>
      </c>
      <c r="I16" t="str">
        <f>_xlfn.CONCAT('by TFT xy calculation'!BS19,",")</f>
        <v>577,</v>
      </c>
    </row>
    <row r="17" spans="1:9" x14ac:dyDescent="0.25">
      <c r="A17">
        <v>15</v>
      </c>
      <c r="B17" t="str">
        <f>_xlfn.CONCAT('by TFT xy calculation'!I20,",")</f>
        <v>22752,</v>
      </c>
      <c r="C17" t="str">
        <f>_xlfn.CONCAT('by TFT xy calculation'!AB20,",")</f>
        <v>27297,</v>
      </c>
      <c r="D17" t="str">
        <f>_xlfn.CONCAT('by TFT xy calculation'!AX20,",")</f>
        <v>25542,</v>
      </c>
      <c r="E17" t="str">
        <f>_xlfn.CONCAT('by TFT xy calculation'!BO20,",")</f>
        <v>17582,</v>
      </c>
      <c r="F17" t="str">
        <f>_xlfn.CONCAT('by TFT xy calculation'!M20,",")</f>
        <v>1000,</v>
      </c>
      <c r="G17" t="str">
        <f>_xlfn.CONCAT('by TFT xy calculation'!BB20,",")</f>
        <v>554,</v>
      </c>
      <c r="H17" t="str">
        <f>_xlfn.CONCAT('by TFT xy calculation'!AI20,",")</f>
        <v>965,</v>
      </c>
      <c r="I17" t="str">
        <f>_xlfn.CONCAT('by TFT xy calculation'!BS20,",")</f>
        <v>577,</v>
      </c>
    </row>
    <row r="18" spans="1:9" x14ac:dyDescent="0.25">
      <c r="A18">
        <v>16</v>
      </c>
      <c r="B18" t="str">
        <f>_xlfn.CONCAT('by TFT xy calculation'!I21,",")</f>
        <v>22753,</v>
      </c>
      <c r="C18" t="str">
        <f>_xlfn.CONCAT('by TFT xy calculation'!AB21,",")</f>
        <v>27298,</v>
      </c>
      <c r="D18" t="str">
        <f>_xlfn.CONCAT('by TFT xy calculation'!AX21,",")</f>
        <v>25543,</v>
      </c>
      <c r="E18" t="str">
        <f>_xlfn.CONCAT('by TFT xy calculation'!BO21,",")</f>
        <v>17261,</v>
      </c>
      <c r="F18" t="str">
        <f>_xlfn.CONCAT('by TFT xy calculation'!M21,",")</f>
        <v>1000,</v>
      </c>
      <c r="G18" t="str">
        <f>_xlfn.CONCAT('by TFT xy calculation'!BB21,",")</f>
        <v>554,</v>
      </c>
      <c r="H18" t="str">
        <f>_xlfn.CONCAT('by TFT xy calculation'!AI21,",")</f>
        <v>965,</v>
      </c>
      <c r="I18" t="str">
        <f>_xlfn.CONCAT('by TFT xy calculation'!BS21,",")</f>
        <v>577,</v>
      </c>
    </row>
    <row r="19" spans="1:9" x14ac:dyDescent="0.25">
      <c r="A19">
        <v>17</v>
      </c>
      <c r="B19" t="str">
        <f>_xlfn.CONCAT('by TFT xy calculation'!I22,",")</f>
        <v>23075,</v>
      </c>
      <c r="C19" t="str">
        <f>_xlfn.CONCAT('by TFT xy calculation'!AB22,",")</f>
        <v>27300,</v>
      </c>
      <c r="D19" t="str">
        <f>_xlfn.CONCAT('by TFT xy calculation'!AX22,",")</f>
        <v>25225,</v>
      </c>
      <c r="E19" t="str">
        <f>_xlfn.CONCAT('by TFT xy calculation'!BO22,",")</f>
        <v>16619,</v>
      </c>
      <c r="F19" t="str">
        <f>_xlfn.CONCAT('by TFT xy calculation'!M22,",")</f>
        <v>1000,</v>
      </c>
      <c r="G19" t="str">
        <f>_xlfn.CONCAT('by TFT xy calculation'!BB22,",")</f>
        <v>554,</v>
      </c>
      <c r="H19" t="str">
        <f>_xlfn.CONCAT('by TFT xy calculation'!AI22,",")</f>
        <v>965,</v>
      </c>
      <c r="I19" t="str">
        <f>_xlfn.CONCAT('by TFT xy calculation'!BS22,",")</f>
        <v>577,</v>
      </c>
    </row>
    <row r="20" spans="1:9" x14ac:dyDescent="0.25">
      <c r="A20">
        <v>18</v>
      </c>
      <c r="B20" t="str">
        <f>_xlfn.CONCAT('by TFT xy calculation'!I23,",")</f>
        <v>23077,</v>
      </c>
      <c r="C20" t="str">
        <f>_xlfn.CONCAT('by TFT xy calculation'!AB23,",")</f>
        <v>27302,</v>
      </c>
      <c r="D20" t="str">
        <f>_xlfn.CONCAT('by TFT xy calculation'!AX23,",")</f>
        <v>25227,</v>
      </c>
      <c r="E20" t="str">
        <f>_xlfn.CONCAT('by TFT xy calculation'!BO23,",")</f>
        <v>16298,</v>
      </c>
      <c r="F20" t="str">
        <f>_xlfn.CONCAT('by TFT xy calculation'!M23,",")</f>
        <v>909,</v>
      </c>
      <c r="G20" t="str">
        <f>_xlfn.CONCAT('by TFT xy calculation'!BB23,",")</f>
        <v>645,</v>
      </c>
      <c r="H20" t="str">
        <f>_xlfn.CONCAT('by TFT xy calculation'!AI23,",")</f>
        <v>964,</v>
      </c>
      <c r="I20" t="str">
        <f>_xlfn.CONCAT('by TFT xy calculation'!BS23,",")</f>
        <v>723,</v>
      </c>
    </row>
    <row r="21" spans="1:9" x14ac:dyDescent="0.25">
      <c r="A21">
        <v>19</v>
      </c>
      <c r="B21" t="str">
        <f>_xlfn.CONCAT('by TFT xy calculation'!I24,",")</f>
        <v>23398,</v>
      </c>
      <c r="C21" t="str">
        <f>_xlfn.CONCAT('by TFT xy calculation'!AB24,",")</f>
        <v>27304,</v>
      </c>
      <c r="D21" t="str">
        <f>_xlfn.CONCAT('by TFT xy calculation'!AX24,",")</f>
        <v>24908,</v>
      </c>
      <c r="E21" t="str">
        <f>_xlfn.CONCAT('by TFT xy calculation'!BO24,",")</f>
        <v>15656,</v>
      </c>
      <c r="F21" t="str">
        <f>_xlfn.CONCAT('by TFT xy calculation'!M24,",")</f>
        <v>909,</v>
      </c>
      <c r="G21" t="str">
        <f>_xlfn.CONCAT('by TFT xy calculation'!BB24,",")</f>
        <v>645,</v>
      </c>
      <c r="H21" t="str">
        <f>_xlfn.CONCAT('by TFT xy calculation'!AI24,",")</f>
        <v>964,</v>
      </c>
      <c r="I21" t="str">
        <f>_xlfn.CONCAT('by TFT xy calculation'!BS24,",")</f>
        <v>723,</v>
      </c>
    </row>
    <row r="22" spans="1:9" x14ac:dyDescent="0.25">
      <c r="A22">
        <v>20</v>
      </c>
      <c r="B22" t="str">
        <f>_xlfn.CONCAT('by TFT xy calculation'!I25,",")</f>
        <v>23400,</v>
      </c>
      <c r="C22" t="str">
        <f>_xlfn.CONCAT('by TFT xy calculation'!AB25,",")</f>
        <v>27306,</v>
      </c>
      <c r="D22" t="str">
        <f>_xlfn.CONCAT('by TFT xy calculation'!AX25,",")</f>
        <v>24910,</v>
      </c>
      <c r="E22" t="str">
        <f>_xlfn.CONCAT('by TFT xy calculation'!BO25,",")</f>
        <v>15334,</v>
      </c>
      <c r="F22" t="str">
        <f>_xlfn.CONCAT('by TFT xy calculation'!M25,",")</f>
        <v>909,</v>
      </c>
      <c r="G22" t="str">
        <f>_xlfn.CONCAT('by TFT xy calculation'!BB25,",")</f>
        <v>645,</v>
      </c>
      <c r="H22" t="str">
        <f>_xlfn.CONCAT('by TFT xy calculation'!AI25,",")</f>
        <v>964,</v>
      </c>
      <c r="I22" t="str">
        <f>_xlfn.CONCAT('by TFT xy calculation'!BS25,",")</f>
        <v>723,</v>
      </c>
    </row>
    <row r="23" spans="1:9" x14ac:dyDescent="0.25">
      <c r="A23">
        <v>21</v>
      </c>
      <c r="B23" t="str">
        <f>_xlfn.CONCAT('by TFT xy calculation'!I26,",")</f>
        <v>23721,</v>
      </c>
      <c r="C23" t="str">
        <f>_xlfn.CONCAT('by TFT xy calculation'!AB26,",")</f>
        <v>27308,</v>
      </c>
      <c r="D23" t="str">
        <f>_xlfn.CONCAT('by TFT xy calculation'!AX26,",")</f>
        <v>24591,</v>
      </c>
      <c r="E23" t="str">
        <f>_xlfn.CONCAT('by TFT xy calculation'!BO26,",")</f>
        <v>14692,</v>
      </c>
      <c r="F23" t="str">
        <f>_xlfn.CONCAT('by TFT xy calculation'!M26,",")</f>
        <v>818,</v>
      </c>
      <c r="G23" t="str">
        <f>_xlfn.CONCAT('by TFT xy calculation'!BB26,",")</f>
        <v>737,</v>
      </c>
      <c r="H23" t="str">
        <f>_xlfn.CONCAT('by TFT xy calculation'!AI26,",")</f>
        <v>964,</v>
      </c>
      <c r="I23" t="str">
        <f>_xlfn.CONCAT('by TFT xy calculation'!BS26,",")</f>
        <v>723,</v>
      </c>
    </row>
    <row r="24" spans="1:9" x14ac:dyDescent="0.25">
      <c r="A24">
        <v>22</v>
      </c>
      <c r="B24" t="str">
        <f>_xlfn.CONCAT('by TFT xy calculation'!I27,",")</f>
        <v>23723,</v>
      </c>
      <c r="C24" t="str">
        <f>_xlfn.CONCAT('by TFT xy calculation'!AB27,",")</f>
        <v>27310,</v>
      </c>
      <c r="D24" t="str">
        <f>_xlfn.CONCAT('by TFT xy calculation'!AX27,",")</f>
        <v>24593,</v>
      </c>
      <c r="E24" t="str">
        <f>_xlfn.CONCAT('by TFT xy calculation'!BO27,",")</f>
        <v>14050,</v>
      </c>
      <c r="F24" t="str">
        <f>_xlfn.CONCAT('by TFT xy calculation'!M27,",")</f>
        <v>818,</v>
      </c>
      <c r="G24" t="str">
        <f>_xlfn.CONCAT('by TFT xy calculation'!BB27,",")</f>
        <v>737,</v>
      </c>
      <c r="H24" t="str">
        <f>_xlfn.CONCAT('by TFT xy calculation'!AI27,",")</f>
        <v>964,</v>
      </c>
      <c r="I24" t="str">
        <f>_xlfn.CONCAT('by TFT xy calculation'!BS27,",")</f>
        <v>723,</v>
      </c>
    </row>
    <row r="25" spans="1:9" x14ac:dyDescent="0.25">
      <c r="A25">
        <v>23</v>
      </c>
      <c r="B25" t="str">
        <f>_xlfn.CONCAT('by TFT xy calculation'!I28,",")</f>
        <v>24045,</v>
      </c>
      <c r="C25" t="str">
        <f>_xlfn.CONCAT('by TFT xy calculation'!AB28,",")</f>
        <v>27313,</v>
      </c>
      <c r="D25" t="str">
        <f>_xlfn.CONCAT('by TFT xy calculation'!AX28,",")</f>
        <v>24275,</v>
      </c>
      <c r="E25" t="str">
        <f>_xlfn.CONCAT('by TFT xy calculation'!BO28,",")</f>
        <v>13408,</v>
      </c>
      <c r="F25" t="str">
        <f>_xlfn.CONCAT('by TFT xy calculation'!M28,",")</f>
        <v>818,</v>
      </c>
      <c r="G25" t="str">
        <f>_xlfn.CONCAT('by TFT xy calculation'!BB28,",")</f>
        <v>737,</v>
      </c>
      <c r="H25" t="str">
        <f>_xlfn.CONCAT('by TFT xy calculation'!AI28,",")</f>
        <v>963,</v>
      </c>
      <c r="I25" t="str">
        <f>_xlfn.CONCAT('by TFT xy calculation'!BS28,",")</f>
        <v>870,</v>
      </c>
    </row>
    <row r="26" spans="1:9" x14ac:dyDescent="0.25">
      <c r="A26">
        <v>24</v>
      </c>
      <c r="B26" t="str">
        <f>_xlfn.CONCAT('by TFT xy calculation'!I29,",")</f>
        <v>24366,</v>
      </c>
      <c r="C26" t="str">
        <f>_xlfn.CONCAT('by TFT xy calculation'!AB29,",")</f>
        <v>27315,</v>
      </c>
      <c r="D26" t="str">
        <f>_xlfn.CONCAT('by TFT xy calculation'!AX29,",")</f>
        <v>23956,</v>
      </c>
      <c r="E26" t="str">
        <f>_xlfn.CONCAT('by TFT xy calculation'!BO29,",")</f>
        <v>12765,</v>
      </c>
      <c r="F26" t="str">
        <f>_xlfn.CONCAT('by TFT xy calculation'!M29,",")</f>
        <v>727,</v>
      </c>
      <c r="G26" t="str">
        <f>_xlfn.CONCAT('by TFT xy calculation'!BB29,",")</f>
        <v>829,</v>
      </c>
      <c r="H26" t="str">
        <f>_xlfn.CONCAT('by TFT xy calculation'!AI29,",")</f>
        <v>963,</v>
      </c>
      <c r="I26" t="str">
        <f>_xlfn.CONCAT('by TFT xy calculation'!BS29,",")</f>
        <v>870,</v>
      </c>
    </row>
    <row r="27" spans="1:9" x14ac:dyDescent="0.25">
      <c r="A27">
        <v>25</v>
      </c>
      <c r="B27" t="str">
        <f>_xlfn.CONCAT('by TFT xy calculation'!I30,",")</f>
        <v>24368,</v>
      </c>
      <c r="C27" t="str">
        <f>_xlfn.CONCAT('by TFT xy calculation'!AB30,",")</f>
        <v>27317,</v>
      </c>
      <c r="D27" t="str">
        <f>_xlfn.CONCAT('by TFT xy calculation'!AX30,",")</f>
        <v>23958,</v>
      </c>
      <c r="E27" t="str">
        <f>_xlfn.CONCAT('by TFT xy calculation'!BO30,",")</f>
        <v>12442,</v>
      </c>
      <c r="F27" t="str">
        <f>_xlfn.CONCAT('by TFT xy calculation'!M30,",")</f>
        <v>727,</v>
      </c>
      <c r="G27" t="str">
        <f>_xlfn.CONCAT('by TFT xy calculation'!BB30,",")</f>
        <v>829,</v>
      </c>
      <c r="H27" t="str">
        <f>_xlfn.CONCAT('by TFT xy calculation'!AI30,",")</f>
        <v>963,</v>
      </c>
      <c r="I27" t="str">
        <f>_xlfn.CONCAT('by TFT xy calculation'!BS30,",")</f>
        <v>870,</v>
      </c>
    </row>
    <row r="28" spans="1:9" x14ac:dyDescent="0.25">
      <c r="A28">
        <v>26</v>
      </c>
      <c r="B28" t="str">
        <f>_xlfn.CONCAT('by TFT xy calculation'!I31,",")</f>
        <v>24689,</v>
      </c>
      <c r="C28" t="str">
        <f>_xlfn.CONCAT('by TFT xy calculation'!AB31,",")</f>
        <v>27319,</v>
      </c>
      <c r="D28" t="str">
        <f>_xlfn.CONCAT('by TFT xy calculation'!AX31,",")</f>
        <v>23639,</v>
      </c>
      <c r="E28" t="str">
        <f>_xlfn.CONCAT('by TFT xy calculation'!BO31,",")</f>
        <v>11479,</v>
      </c>
      <c r="F28" t="str">
        <f>_xlfn.CONCAT('by TFT xy calculation'!M31,",")</f>
        <v>727,</v>
      </c>
      <c r="G28" t="str">
        <f>_xlfn.CONCAT('by TFT xy calculation'!BB31,",")</f>
        <v>829,</v>
      </c>
      <c r="H28" t="str">
        <f>_xlfn.CONCAT('by TFT xy calculation'!AI31,",")</f>
        <v>963,</v>
      </c>
      <c r="I28" t="str">
        <f>_xlfn.CONCAT('by TFT xy calculation'!BS31,",")</f>
        <v>870,</v>
      </c>
    </row>
    <row r="29" spans="1:9" x14ac:dyDescent="0.25">
      <c r="A29">
        <v>27</v>
      </c>
      <c r="B29" t="str">
        <f>_xlfn.CONCAT('by TFT xy calculation'!I32,",")</f>
        <v>24691,</v>
      </c>
      <c r="C29" t="str">
        <f>_xlfn.CONCAT('by TFT xy calculation'!AB32,",")</f>
        <v>27321,</v>
      </c>
      <c r="D29" t="str">
        <f>_xlfn.CONCAT('by TFT xy calculation'!AX32,",")</f>
        <v>23641,</v>
      </c>
      <c r="E29" t="str">
        <f>_xlfn.CONCAT('by TFT xy calculation'!BO32,",")</f>
        <v>10835,</v>
      </c>
      <c r="F29" t="str">
        <f>_xlfn.CONCAT('by TFT xy calculation'!M32,",")</f>
        <v>635,</v>
      </c>
      <c r="G29" t="str">
        <f>_xlfn.CONCAT('by TFT xy calculation'!BB32,",")</f>
        <v>921,</v>
      </c>
      <c r="H29" t="str">
        <f>_xlfn.CONCAT('by TFT xy calculation'!AI32,",")</f>
        <v>963,</v>
      </c>
      <c r="I29" t="str">
        <f>_xlfn.CONCAT('by TFT xy calculation'!BS32,",")</f>
        <v>870,</v>
      </c>
    </row>
    <row r="30" spans="1:9" x14ac:dyDescent="0.25">
      <c r="A30">
        <v>28</v>
      </c>
      <c r="B30" t="str">
        <f>_xlfn.CONCAT('by TFT xy calculation'!I33,",")</f>
        <v>25012,</v>
      </c>
      <c r="C30" t="str">
        <f>_xlfn.CONCAT('by TFT xy calculation'!AB33,",")</f>
        <v>27324,</v>
      </c>
      <c r="D30" t="str">
        <f>_xlfn.CONCAT('by TFT xy calculation'!AX33,",")</f>
        <v>23322,</v>
      </c>
      <c r="E30" t="str">
        <f>_xlfn.CONCAT('by TFT xy calculation'!BO33,",")</f>
        <v>10191,</v>
      </c>
      <c r="F30" t="str">
        <f>_xlfn.CONCAT('by TFT xy calculation'!M33,",")</f>
        <v>635,</v>
      </c>
      <c r="G30" t="str">
        <f>_xlfn.CONCAT('by TFT xy calculation'!BB33,",")</f>
        <v>921,</v>
      </c>
      <c r="H30" t="str">
        <f>_xlfn.CONCAT('by TFT xy calculation'!AI33,",")</f>
        <v>962,</v>
      </c>
      <c r="I30" t="str">
        <f>_xlfn.CONCAT('by TFT xy calculation'!BS33,",")</f>
        <v>1016,</v>
      </c>
    </row>
    <row r="31" spans="1:9" x14ac:dyDescent="0.25">
      <c r="A31">
        <v>29</v>
      </c>
      <c r="B31" t="str">
        <f>_xlfn.CONCAT('by TFT xy calculation'!I34,",")</f>
        <v>25014,</v>
      </c>
      <c r="C31" t="str">
        <f>_xlfn.CONCAT('by TFT xy calculation'!AB34,",")</f>
        <v>27326,</v>
      </c>
      <c r="D31" t="str">
        <f>_xlfn.CONCAT('by TFT xy calculation'!AX34,",")</f>
        <v>23324,</v>
      </c>
      <c r="E31" t="str">
        <f>_xlfn.CONCAT('by TFT xy calculation'!BO34,",")</f>
        <v>9547,</v>
      </c>
      <c r="F31" t="str">
        <f>_xlfn.CONCAT('by TFT xy calculation'!M34,",")</f>
        <v>635,</v>
      </c>
      <c r="G31" t="str">
        <f>_xlfn.CONCAT('by TFT xy calculation'!BB34,",")</f>
        <v>921,</v>
      </c>
      <c r="H31" t="str">
        <f>_xlfn.CONCAT('by TFT xy calculation'!AI34,",")</f>
        <v>962,</v>
      </c>
      <c r="I31" t="str">
        <f>_xlfn.CONCAT('by TFT xy calculation'!BS34,",")</f>
        <v>1016,</v>
      </c>
    </row>
    <row r="32" spans="1:9" x14ac:dyDescent="0.25">
      <c r="A32">
        <v>30</v>
      </c>
      <c r="B32" t="str">
        <f>_xlfn.CONCAT('by TFT xy calculation'!I35,",")</f>
        <v>25336,</v>
      </c>
      <c r="C32" t="str">
        <f>_xlfn.CONCAT('by TFT xy calculation'!AB35,",")</f>
        <v>27328,</v>
      </c>
      <c r="D32" t="str">
        <f>_xlfn.CONCAT('by TFT xy calculation'!AX35,",")</f>
        <v>23006,</v>
      </c>
      <c r="E32" t="str">
        <f>_xlfn.CONCAT('by TFT xy calculation'!BO35,",")</f>
        <v>8902,</v>
      </c>
      <c r="F32" t="str">
        <f>_xlfn.CONCAT('by TFT xy calculation'!M35,",")</f>
        <v>544,</v>
      </c>
      <c r="G32" t="str">
        <f>_xlfn.CONCAT('by TFT xy calculation'!BB35,",")</f>
        <v>1012,</v>
      </c>
      <c r="H32" t="str">
        <f>_xlfn.CONCAT('by TFT xy calculation'!AI35,",")</f>
        <v>962,</v>
      </c>
      <c r="I32" t="str">
        <f>_xlfn.CONCAT('by TFT xy calculation'!BS35,",")</f>
        <v>1016,</v>
      </c>
    </row>
    <row r="33" spans="1:9" x14ac:dyDescent="0.25">
      <c r="A33">
        <v>31</v>
      </c>
      <c r="B33" t="str">
        <f>_xlfn.CONCAT('by TFT xy calculation'!I36,",")</f>
        <v>25337,</v>
      </c>
      <c r="C33" t="str">
        <f>_xlfn.CONCAT('by TFT xy calculation'!AB36,",")</f>
        <v>27331,</v>
      </c>
      <c r="D33" t="str">
        <f>_xlfn.CONCAT('by TFT xy calculation'!AX36,",")</f>
        <v>23007,</v>
      </c>
      <c r="E33" t="str">
        <f>_xlfn.CONCAT('by TFT xy calculation'!BO36,",")</f>
        <v>7937,</v>
      </c>
      <c r="F33" t="str">
        <f>_xlfn.CONCAT('by TFT xy calculation'!M36,",")</f>
        <v>544,</v>
      </c>
      <c r="G33" t="str">
        <f>_xlfn.CONCAT('by TFT xy calculation'!BB36,",")</f>
        <v>1012,</v>
      </c>
      <c r="H33" t="str">
        <f>_xlfn.CONCAT('by TFT xy calculation'!AI36,",")</f>
        <v>962,</v>
      </c>
      <c r="I33" t="str">
        <f>_xlfn.CONCAT('by TFT xy calculation'!BS36,",")</f>
        <v>1016,</v>
      </c>
    </row>
    <row r="34" spans="1:9" x14ac:dyDescent="0.25">
      <c r="A34">
        <v>32</v>
      </c>
      <c r="B34" t="str">
        <f>_xlfn.CONCAT('by TFT xy calculation'!I37,",")</f>
        <v>25659,</v>
      </c>
      <c r="C34" t="str">
        <f>_xlfn.CONCAT('by TFT xy calculation'!AB37,",")</f>
        <v>27333,</v>
      </c>
      <c r="D34" t="str">
        <f>_xlfn.CONCAT('by TFT xy calculation'!AX37,",")</f>
        <v>22689,</v>
      </c>
      <c r="E34" t="str">
        <f>_xlfn.CONCAT('by TFT xy calculation'!BO37,",")</f>
        <v>7291,</v>
      </c>
      <c r="F34" t="str">
        <f>_xlfn.CONCAT('by TFT xy calculation'!M37,",")</f>
        <v>544,</v>
      </c>
      <c r="G34" t="str">
        <f>_xlfn.CONCAT('by TFT xy calculation'!BB37,",")</f>
        <v>1012,</v>
      </c>
      <c r="H34" t="str">
        <f>_xlfn.CONCAT('by TFT xy calculation'!AI37,",")</f>
        <v>962,</v>
      </c>
      <c r="I34" t="str">
        <f>_xlfn.CONCAT('by TFT xy calculation'!BS37,",")</f>
        <v>1016,</v>
      </c>
    </row>
    <row r="35" spans="1:9" x14ac:dyDescent="0.25">
      <c r="A35">
        <v>33</v>
      </c>
      <c r="B35" t="str">
        <f>_xlfn.CONCAT('by TFT xy calculation'!I38,",")</f>
        <v>25660,</v>
      </c>
      <c r="C35" t="str">
        <f>_xlfn.CONCAT('by TFT xy calculation'!AB38,",")</f>
        <v>27336,</v>
      </c>
      <c r="D35" t="str">
        <f>_xlfn.CONCAT('by TFT xy calculation'!AX38,",")</f>
        <v>22690,</v>
      </c>
      <c r="E35" t="str">
        <f>_xlfn.CONCAT('by TFT xy calculation'!BO38,",")</f>
        <v>6645,</v>
      </c>
      <c r="F35" t="str">
        <f>_xlfn.CONCAT('by TFT xy calculation'!M38,",")</f>
        <v>453,</v>
      </c>
      <c r="G35" t="str">
        <f>_xlfn.CONCAT('by TFT xy calculation'!BB38,",")</f>
        <v>1104,</v>
      </c>
      <c r="H35" t="str">
        <f>_xlfn.CONCAT('by TFT xy calculation'!AI38,",")</f>
        <v>961,</v>
      </c>
      <c r="I35" t="str">
        <f>_xlfn.CONCAT('by TFT xy calculation'!BS38,",")</f>
        <v>1162,</v>
      </c>
    </row>
    <row r="36" spans="1:9" x14ac:dyDescent="0.25">
      <c r="A36">
        <v>34</v>
      </c>
      <c r="B36" t="str">
        <f>_xlfn.CONCAT('by TFT xy calculation'!I39,",")</f>
        <v>25982,</v>
      </c>
      <c r="C36" t="str">
        <f>_xlfn.CONCAT('by TFT xy calculation'!AB39,",")</f>
        <v>27338,</v>
      </c>
      <c r="D36" t="str">
        <f>_xlfn.CONCAT('by TFT xy calculation'!AX39,",")</f>
        <v>22372,</v>
      </c>
      <c r="E36" t="str">
        <f>_xlfn.CONCAT('by TFT xy calculation'!BO39,",")</f>
        <v>5678,</v>
      </c>
      <c r="F36" t="str">
        <f>_xlfn.CONCAT('by TFT xy calculation'!M39,",")</f>
        <v>453,</v>
      </c>
      <c r="G36" t="str">
        <f>_xlfn.CONCAT('by TFT xy calculation'!BB39,",")</f>
        <v>1104,</v>
      </c>
      <c r="H36" t="str">
        <f>_xlfn.CONCAT('by TFT xy calculation'!AI39,",")</f>
        <v>961,</v>
      </c>
      <c r="I36" t="str">
        <f>_xlfn.CONCAT('by TFT xy calculation'!BS39,",")</f>
        <v>1162,</v>
      </c>
    </row>
    <row r="37" spans="1:9" x14ac:dyDescent="0.25">
      <c r="A37">
        <v>35</v>
      </c>
      <c r="B37" t="str">
        <f>_xlfn.CONCAT('by TFT xy calculation'!I40,",")</f>
        <v>25984,</v>
      </c>
      <c r="C37" t="str">
        <f>_xlfn.CONCAT('by TFT xy calculation'!AB40,",")</f>
        <v>27341,</v>
      </c>
      <c r="D37" t="str">
        <f>_xlfn.CONCAT('by TFT xy calculation'!AX40,",")</f>
        <v>22374,</v>
      </c>
      <c r="E37" t="str">
        <f>_xlfn.CONCAT('by TFT xy calculation'!BO40,",")</f>
        <v>5031,</v>
      </c>
      <c r="F37" t="str">
        <f>_xlfn.CONCAT('by TFT xy calculation'!M40,",")</f>
        <v>453,</v>
      </c>
      <c r="G37" t="str">
        <f>_xlfn.CONCAT('by TFT xy calculation'!BB40,",")</f>
        <v>1104,</v>
      </c>
      <c r="H37" t="str">
        <f>_xlfn.CONCAT('by TFT xy calculation'!AI40,",")</f>
        <v>961,</v>
      </c>
      <c r="I37" t="str">
        <f>_xlfn.CONCAT('by TFT xy calculation'!BS40,",")</f>
        <v>1162,</v>
      </c>
    </row>
    <row r="38" spans="1:9" x14ac:dyDescent="0.25">
      <c r="A38">
        <v>36</v>
      </c>
      <c r="B38" t="str">
        <f>_xlfn.CONCAT('by TFT xy calculation'!I41,",")</f>
        <v>26305,</v>
      </c>
      <c r="C38" t="str">
        <f>_xlfn.CONCAT('by TFT xy calculation'!AB41,",")</f>
        <v>27343,</v>
      </c>
      <c r="D38" t="str">
        <f>_xlfn.CONCAT('by TFT xy calculation'!AX41,",")</f>
        <v>22055,</v>
      </c>
      <c r="E38" t="str">
        <f>_xlfn.CONCAT('by TFT xy calculation'!BO41,",")</f>
        <v>4383,</v>
      </c>
      <c r="F38" t="str">
        <f>_xlfn.CONCAT('by TFT xy calculation'!M41,",")</f>
        <v>362,</v>
      </c>
      <c r="G38" t="str">
        <f>_xlfn.CONCAT('by TFT xy calculation'!BB41,",")</f>
        <v>1196,</v>
      </c>
      <c r="H38" t="str">
        <f>_xlfn.CONCAT('by TFT xy calculation'!AI41,",")</f>
        <v>961,</v>
      </c>
      <c r="I38" t="str">
        <f>_xlfn.CONCAT('by TFT xy calculation'!BS41,",")</f>
        <v>1162,</v>
      </c>
    </row>
    <row r="39" spans="1:9" x14ac:dyDescent="0.25">
      <c r="A39">
        <v>37</v>
      </c>
      <c r="B39" t="str">
        <f>_xlfn.CONCAT('by TFT xy calculation'!I42,",")</f>
        <v>26307,</v>
      </c>
      <c r="C39" t="str">
        <f>_xlfn.CONCAT('by TFT xy calculation'!AB42,",")</f>
        <v>27346,</v>
      </c>
      <c r="D39" t="str">
        <f>_xlfn.CONCAT('by TFT xy calculation'!AX42,",")</f>
        <v>22057,</v>
      </c>
      <c r="E39" t="str">
        <f>_xlfn.CONCAT('by TFT xy calculation'!BO42,",")</f>
        <v>3734,</v>
      </c>
      <c r="F39" t="str">
        <f>_xlfn.CONCAT('by TFT xy calculation'!M42,",")</f>
        <v>362,</v>
      </c>
      <c r="G39" t="str">
        <f>_xlfn.CONCAT('by TFT xy calculation'!BB42,",")</f>
        <v>1196,</v>
      </c>
      <c r="H39" t="str">
        <f>_xlfn.CONCAT('by TFT xy calculation'!AI42,",")</f>
        <v>961,</v>
      </c>
      <c r="I39" t="str">
        <f>_xlfn.CONCAT('by TFT xy calculation'!BS42,",")</f>
        <v>1162,</v>
      </c>
    </row>
    <row r="40" spans="1:9" x14ac:dyDescent="0.25">
      <c r="A40">
        <v>38</v>
      </c>
      <c r="B40" t="str">
        <f>_xlfn.CONCAT('by TFT xy calculation'!I43,",")</f>
        <v>26628,</v>
      </c>
      <c r="C40" t="str">
        <f>_xlfn.CONCAT('by TFT xy calculation'!AB43,",")</f>
        <v>27348,</v>
      </c>
      <c r="D40" t="str">
        <f>_xlfn.CONCAT('by TFT xy calculation'!AX43,",")</f>
        <v>21738,</v>
      </c>
      <c r="E40" t="str">
        <f>_xlfn.CONCAT('by TFT xy calculation'!BO43,",")</f>
        <v>3085,</v>
      </c>
      <c r="F40" t="str">
        <f>_xlfn.CONCAT('by TFT xy calculation'!M43,",")</f>
        <v>362,</v>
      </c>
      <c r="G40" t="str">
        <f>_xlfn.CONCAT('by TFT xy calculation'!BB43,",")</f>
        <v>1196,</v>
      </c>
      <c r="H40" t="str">
        <f>_xlfn.CONCAT('by TFT xy calculation'!AI43,",")</f>
        <v>960,</v>
      </c>
      <c r="I40" t="str">
        <f>_xlfn.CONCAT('by TFT xy calculation'!BS43,",")</f>
        <v>1309,</v>
      </c>
    </row>
    <row r="41" spans="1:9" x14ac:dyDescent="0.25">
      <c r="A41">
        <v>39</v>
      </c>
      <c r="B41" t="str">
        <f>_xlfn.CONCAT('by TFT xy calculation'!I44,",")</f>
        <v>26630,</v>
      </c>
      <c r="C41" t="str">
        <f>_xlfn.CONCAT('by TFT xy calculation'!AB44,",")</f>
        <v>27351,</v>
      </c>
      <c r="D41" t="str">
        <f>_xlfn.CONCAT('by TFT xy calculation'!AX44,",")</f>
        <v>21740,</v>
      </c>
      <c r="E41" t="str">
        <f>_xlfn.CONCAT('by TFT xy calculation'!BO44,",")</f>
        <v>2756,</v>
      </c>
      <c r="F41" t="str">
        <f>_xlfn.CONCAT('by TFT xy calculation'!M44,",")</f>
        <v>271,</v>
      </c>
      <c r="G41" t="str">
        <f>_xlfn.CONCAT('by TFT xy calculation'!BB44,",")</f>
        <v>1287,</v>
      </c>
      <c r="H41" t="str">
        <f>_xlfn.CONCAT('by TFT xy calculation'!AI44,",")</f>
        <v>960,</v>
      </c>
      <c r="I41" t="str">
        <f>_xlfn.CONCAT('by TFT xy calculation'!BS44,",")</f>
        <v>1309,</v>
      </c>
    </row>
    <row r="42" spans="1:9" x14ac:dyDescent="0.25">
      <c r="A42">
        <v>40</v>
      </c>
      <c r="B42" t="str">
        <f>_xlfn.CONCAT('by TFT xy calculation'!I45,",")</f>
        <v>26952,</v>
      </c>
      <c r="C42" t="str">
        <f>_xlfn.CONCAT('by TFT xy calculation'!AB45,",")</f>
        <v>27353,</v>
      </c>
      <c r="D42" t="str">
        <f>_xlfn.CONCAT('by TFT xy calculation'!AX45,",")</f>
        <v>21422,</v>
      </c>
      <c r="E42" t="str">
        <f>_xlfn.CONCAT('by TFT xy calculation'!BO45,",")</f>
        <v>2426,</v>
      </c>
      <c r="F42" t="str">
        <f>_xlfn.CONCAT('by TFT xy calculation'!M45,",")</f>
        <v>271,</v>
      </c>
      <c r="G42" t="str">
        <f>_xlfn.CONCAT('by TFT xy calculation'!BB45,",")</f>
        <v>1287,</v>
      </c>
      <c r="H42" t="str">
        <f>_xlfn.CONCAT('by TFT xy calculation'!AI45,",")</f>
        <v>960,</v>
      </c>
      <c r="I42" t="str">
        <f>_xlfn.CONCAT('by TFT xy calculation'!BS45,",")</f>
        <v>1309,</v>
      </c>
    </row>
    <row r="43" spans="1:9" x14ac:dyDescent="0.25">
      <c r="A43">
        <v>41</v>
      </c>
      <c r="B43" t="str">
        <f>_xlfn.CONCAT('by TFT xy calculation'!I46,",")</f>
        <v>26953,</v>
      </c>
      <c r="C43" t="str">
        <f>_xlfn.CONCAT('by TFT xy calculation'!AB46,",")</f>
        <v>27356,</v>
      </c>
      <c r="D43" t="str">
        <f>_xlfn.CONCAT('by TFT xy calculation'!AX46,",")</f>
        <v>21423,</v>
      </c>
      <c r="E43" t="str">
        <f>_xlfn.CONCAT('by TFT xy calculation'!BO46,",")</f>
        <v>2095,</v>
      </c>
      <c r="F43" t="str">
        <f>_xlfn.CONCAT('by TFT xy calculation'!M46,",")</f>
        <v>271,</v>
      </c>
      <c r="G43" t="str">
        <f>_xlfn.CONCAT('by TFT xy calculation'!BB46,",")</f>
        <v>1287,</v>
      </c>
      <c r="H43" t="str">
        <f>_xlfn.CONCAT('by TFT xy calculation'!AI46,",")</f>
        <v>960,</v>
      </c>
      <c r="I43" t="str">
        <f>_xlfn.CONCAT('by TFT xy calculation'!BS46,",")</f>
        <v>1309,</v>
      </c>
    </row>
    <row r="44" spans="1:9" x14ac:dyDescent="0.25">
      <c r="A44">
        <v>42</v>
      </c>
      <c r="B44" t="str">
        <f>_xlfn.CONCAT('by TFT xy calculation'!I47,",")</f>
        <v>27275,</v>
      </c>
      <c r="C44" t="str">
        <f>_xlfn.CONCAT('by TFT xy calculation'!AB47,",")</f>
        <v>27358,</v>
      </c>
      <c r="D44" t="str">
        <f>_xlfn.CONCAT('by TFT xy calculation'!AX47,",")</f>
        <v>21105,</v>
      </c>
      <c r="E44" t="str">
        <f>_xlfn.CONCAT('by TFT xy calculation'!BO47,",")</f>
        <v>2085,</v>
      </c>
      <c r="F44" t="str">
        <f>_xlfn.CONCAT('by TFT xy calculation'!M47,",")</f>
        <v>180,</v>
      </c>
      <c r="G44" t="str">
        <f>_xlfn.CONCAT('by TFT xy calculation'!BB47,",")</f>
        <v>1379,</v>
      </c>
      <c r="H44" t="str">
        <f>_xlfn.CONCAT('by TFT xy calculation'!AI47,",")</f>
        <v>960,</v>
      </c>
      <c r="I44" t="str">
        <f>_xlfn.CONCAT('by TFT xy calculation'!BS47,",")</f>
        <v>1309,</v>
      </c>
    </row>
    <row r="45" spans="1:9" x14ac:dyDescent="0.25">
      <c r="A45">
        <v>43</v>
      </c>
      <c r="B45" t="str">
        <f>_xlfn.CONCAT('by TFT xy calculation'!I48,",")</f>
        <v>27276,</v>
      </c>
      <c r="C45" t="str">
        <f>_xlfn.CONCAT('by TFT xy calculation'!AB48,",")</f>
        <v>27361,</v>
      </c>
      <c r="D45" t="str">
        <f>_xlfn.CONCAT('by TFT xy calculation'!AX48,",")</f>
        <v>21106,</v>
      </c>
      <c r="E45" t="str">
        <f>_xlfn.CONCAT('by TFT xy calculation'!BO48,",")</f>
        <v>2076,</v>
      </c>
      <c r="F45" t="str">
        <f>_xlfn.CONCAT('by TFT xy calculation'!M48,",")</f>
        <v>180,</v>
      </c>
      <c r="G45" t="str">
        <f>_xlfn.CONCAT('by TFT xy calculation'!BB48,",")</f>
        <v>1379,</v>
      </c>
      <c r="H45" t="str">
        <f>_xlfn.CONCAT('by TFT xy calculation'!AI48,",")</f>
        <v>960,</v>
      </c>
      <c r="I45" t="str">
        <f>_xlfn.CONCAT('by TFT xy calculation'!BS48,",")</f>
        <v>1309,</v>
      </c>
    </row>
    <row r="46" spans="1:9" x14ac:dyDescent="0.25">
      <c r="A46">
        <v>44</v>
      </c>
      <c r="B46" t="str">
        <f>_xlfn.CONCAT('by TFT xy calculation'!I49,",")</f>
        <v>27598,</v>
      </c>
      <c r="C46" t="str">
        <f>_xlfn.CONCAT('by TFT xy calculation'!AB49,",")</f>
        <v>27363,</v>
      </c>
      <c r="D46" t="str">
        <f>_xlfn.CONCAT('by TFT xy calculation'!AX49,",")</f>
        <v>20788,</v>
      </c>
      <c r="E46" t="str">
        <f>_xlfn.CONCAT('by TFT xy calculation'!BO49,",")</f>
        <v>2066,</v>
      </c>
      <c r="F46" t="str">
        <f>_xlfn.CONCAT('by TFT xy calculation'!M49,",")</f>
        <v>180,</v>
      </c>
      <c r="G46" t="str">
        <f>_xlfn.CONCAT('by TFT xy calculation'!BB49,",")</f>
        <v>1379,</v>
      </c>
      <c r="H46" t="str">
        <f>_xlfn.CONCAT('by TFT xy calculation'!AI49,",")</f>
        <v>960,</v>
      </c>
      <c r="I46" t="str">
        <f>_xlfn.CONCAT('by TFT xy calculation'!BS49,",")</f>
        <v>1309,</v>
      </c>
    </row>
    <row r="47" spans="1:9" x14ac:dyDescent="0.25">
      <c r="A47">
        <v>45</v>
      </c>
      <c r="B47" t="str">
        <f>_xlfn.CONCAT('by TFT xy calculation'!I50,",")</f>
        <v>27920,</v>
      </c>
      <c r="C47" t="str">
        <f>_xlfn.CONCAT('by TFT xy calculation'!AB50,",")</f>
        <v>27366,</v>
      </c>
      <c r="D47" t="str">
        <f>_xlfn.CONCAT('by TFT xy calculation'!AX50,",")</f>
        <v>20790,</v>
      </c>
      <c r="E47" t="str">
        <f>_xlfn.CONCAT('by TFT xy calculation'!BO50,",")</f>
        <v>2375,</v>
      </c>
      <c r="F47" t="str">
        <f>_xlfn.CONCAT('by TFT xy calculation'!M50,",")</f>
        <v>89,</v>
      </c>
      <c r="G47" t="str">
        <f>_xlfn.CONCAT('by TFT xy calculation'!BB50,",")</f>
        <v>1471,</v>
      </c>
      <c r="H47" t="str">
        <f>_xlfn.CONCAT('by TFT xy calculation'!AI50,",")</f>
        <v>960,</v>
      </c>
      <c r="I47" t="str">
        <f>_xlfn.CONCAT('by TFT xy calculation'!BS50,",")</f>
        <v>1309,</v>
      </c>
    </row>
    <row r="48" spans="1:9" x14ac:dyDescent="0.25">
      <c r="A48">
        <v>46</v>
      </c>
      <c r="C48" t="str">
        <f>_xlfn.CONCAT('by TFT xy calculation'!AB51,",")</f>
        <v>27368,</v>
      </c>
      <c r="E48" t="str">
        <f>_xlfn.CONCAT('by TFT xy calculation'!BO51,",")</f>
        <v>2685,</v>
      </c>
      <c r="H48" t="str">
        <f>_xlfn.CONCAT('by TFT xy calculation'!AI51,",")</f>
        <v>960,</v>
      </c>
      <c r="I48" t="str">
        <f>_xlfn.CONCAT('by TFT xy calculation'!BS51,",")</f>
        <v>1309,</v>
      </c>
    </row>
    <row r="49" spans="1:9" x14ac:dyDescent="0.25">
      <c r="A49">
        <v>47</v>
      </c>
      <c r="C49" t="str">
        <f>_xlfn.CONCAT('by TFT xy calculation'!AB52,",")</f>
        <v>27371,</v>
      </c>
      <c r="E49" t="str">
        <f>_xlfn.CONCAT('by TFT xy calculation'!BO52,",")</f>
        <v>2996,</v>
      </c>
      <c r="H49" t="str">
        <f>_xlfn.CONCAT('by TFT xy calculation'!AI52,",")</f>
        <v>959,</v>
      </c>
      <c r="I49" t="str">
        <f>_xlfn.CONCAT('by TFT xy calculation'!BS52,",")</f>
        <v>1164,</v>
      </c>
    </row>
    <row r="50" spans="1:9" x14ac:dyDescent="0.25">
      <c r="A50">
        <v>48</v>
      </c>
      <c r="C50" t="str">
        <f>_xlfn.CONCAT('by TFT xy calculation'!AB53,",")</f>
        <v>27373,</v>
      </c>
      <c r="E50" t="str">
        <f>_xlfn.CONCAT('by TFT xy calculation'!BO53,",")</f>
        <v>3627,</v>
      </c>
      <c r="H50" t="str">
        <f>_xlfn.CONCAT('by TFT xy calculation'!AI53,",")</f>
        <v>959,</v>
      </c>
      <c r="I50" t="str">
        <f>_xlfn.CONCAT('by TFT xy calculation'!BS53,",")</f>
        <v>1164,</v>
      </c>
    </row>
    <row r="51" spans="1:9" x14ac:dyDescent="0.25">
      <c r="A51">
        <v>49</v>
      </c>
      <c r="C51" t="str">
        <f>_xlfn.CONCAT('by TFT xy calculation'!AB54,",")</f>
        <v>27376,</v>
      </c>
      <c r="E51" t="str">
        <f>_xlfn.CONCAT('by TFT xy calculation'!BO54,",")</f>
        <v>3938,</v>
      </c>
      <c r="H51" t="str">
        <f>_xlfn.CONCAT('by TFT xy calculation'!AI54,",")</f>
        <v>959,</v>
      </c>
      <c r="I51" t="str">
        <f>_xlfn.CONCAT('by TFT xy calculation'!BS54,",")</f>
        <v>1164,</v>
      </c>
    </row>
    <row r="52" spans="1:9" x14ac:dyDescent="0.25">
      <c r="A52">
        <v>50</v>
      </c>
      <c r="C52" t="str">
        <f>_xlfn.CONCAT('by TFT xy calculation'!AB55,",")</f>
        <v>27378,</v>
      </c>
      <c r="E52" t="str">
        <f>_xlfn.CONCAT('by TFT xy calculation'!BO55,",")</f>
        <v>4570,</v>
      </c>
      <c r="H52" t="str">
        <f>_xlfn.CONCAT('by TFT xy calculation'!AI55,",")</f>
        <v>959,</v>
      </c>
      <c r="I52" t="str">
        <f>_xlfn.CONCAT('by TFT xy calculation'!BS55,",")</f>
        <v>1164,</v>
      </c>
    </row>
    <row r="53" spans="1:9" x14ac:dyDescent="0.25">
      <c r="A53">
        <v>51</v>
      </c>
      <c r="C53" t="str">
        <f>_xlfn.CONCAT('by TFT xy calculation'!AB56,",")</f>
        <v>27381,</v>
      </c>
      <c r="E53" t="str">
        <f>_xlfn.CONCAT('by TFT xy calculation'!BO56,",")</f>
        <v>5523,</v>
      </c>
      <c r="H53" t="str">
        <f>_xlfn.CONCAT('by TFT xy calculation'!AI56,",")</f>
        <v>959,</v>
      </c>
      <c r="I53" t="str">
        <f>_xlfn.CONCAT('by TFT xy calculation'!BS56,",")</f>
        <v>1164,</v>
      </c>
    </row>
    <row r="54" spans="1:9" x14ac:dyDescent="0.25">
      <c r="A54">
        <v>52</v>
      </c>
      <c r="C54" t="str">
        <f>_xlfn.CONCAT('by TFT xy calculation'!AB57,",")</f>
        <v>27383,</v>
      </c>
      <c r="E54" t="str">
        <f>_xlfn.CONCAT('by TFT xy calculation'!BO57,",")</f>
        <v>6156,</v>
      </c>
      <c r="H54" t="str">
        <f>_xlfn.CONCAT('by TFT xy calculation'!AI57,",")</f>
        <v>958,</v>
      </c>
      <c r="I54" t="str">
        <f>_xlfn.CONCAT('by TFT xy calculation'!BS57,",")</f>
        <v>1019,</v>
      </c>
    </row>
    <row r="55" spans="1:9" x14ac:dyDescent="0.25">
      <c r="A55">
        <v>53</v>
      </c>
      <c r="C55" t="str">
        <f>_xlfn.CONCAT('by TFT xy calculation'!AB58,",")</f>
        <v>27386,</v>
      </c>
      <c r="E55" t="str">
        <f>_xlfn.CONCAT('by TFT xy calculation'!BO58,",")</f>
        <v>6789,</v>
      </c>
      <c r="H55" t="str">
        <f>_xlfn.CONCAT('by TFT xy calculation'!AI58,",")</f>
        <v>958,</v>
      </c>
      <c r="I55" t="str">
        <f>_xlfn.CONCAT('by TFT xy calculation'!BS58,",")</f>
        <v>1019,</v>
      </c>
    </row>
    <row r="56" spans="1:9" x14ac:dyDescent="0.25">
      <c r="A56">
        <v>54</v>
      </c>
      <c r="C56" t="str">
        <f>_xlfn.CONCAT('by TFT xy calculation'!AB59,",")</f>
        <v>27388,</v>
      </c>
      <c r="E56" t="str">
        <f>_xlfn.CONCAT('by TFT xy calculation'!BO59,",")</f>
        <v>7744,</v>
      </c>
      <c r="H56" t="str">
        <f>_xlfn.CONCAT('by TFT xy calculation'!AI59,",")</f>
        <v>958,</v>
      </c>
      <c r="I56" t="str">
        <f>_xlfn.CONCAT('by TFT xy calculation'!BS59,",")</f>
        <v>1019,</v>
      </c>
    </row>
    <row r="57" spans="1:9" x14ac:dyDescent="0.25">
      <c r="A57">
        <v>55</v>
      </c>
      <c r="C57" t="str">
        <f>_xlfn.CONCAT('by TFT xy calculation'!AB60,",")</f>
        <v>27391,</v>
      </c>
      <c r="E57" t="str">
        <f>_xlfn.CONCAT('by TFT xy calculation'!BO60,",")</f>
        <v>8378,</v>
      </c>
      <c r="H57" t="str">
        <f>_xlfn.CONCAT('by TFT xy calculation'!AI60,",")</f>
        <v>958,</v>
      </c>
      <c r="I57" t="str">
        <f>_xlfn.CONCAT('by TFT xy calculation'!BS60,",")</f>
        <v>1019,</v>
      </c>
    </row>
    <row r="58" spans="1:9" x14ac:dyDescent="0.25">
      <c r="A58">
        <v>56</v>
      </c>
      <c r="C58" t="str">
        <f>_xlfn.CONCAT('by TFT xy calculation'!AB61,",")</f>
        <v>27393,</v>
      </c>
      <c r="E58" t="str">
        <f>_xlfn.CONCAT('by TFT xy calculation'!BO61,",")</f>
        <v>9013,</v>
      </c>
      <c r="H58" t="str">
        <f>_xlfn.CONCAT('by TFT xy calculation'!AI61,",")</f>
        <v>958,</v>
      </c>
      <c r="I58" t="str">
        <f>_xlfn.CONCAT('by TFT xy calculation'!BS61,",")</f>
        <v>1019,</v>
      </c>
    </row>
    <row r="59" spans="1:9" x14ac:dyDescent="0.25">
      <c r="A59">
        <v>57</v>
      </c>
      <c r="C59" t="str">
        <f>_xlfn.CONCAT('by TFT xy calculation'!AB62,",")</f>
        <v>27395,</v>
      </c>
      <c r="E59" t="str">
        <f>_xlfn.CONCAT('by TFT xy calculation'!BO62,",")</f>
        <v>9649,</v>
      </c>
      <c r="H59" t="str">
        <f>_xlfn.CONCAT('by TFT xy calculation'!AI62,",")</f>
        <v>957,</v>
      </c>
      <c r="I59" t="str">
        <f>_xlfn.CONCAT('by TFT xy calculation'!BS62,",")</f>
        <v>875,</v>
      </c>
    </row>
    <row r="60" spans="1:9" x14ac:dyDescent="0.25">
      <c r="A60">
        <v>58</v>
      </c>
      <c r="C60" t="str">
        <f>_xlfn.CONCAT('by TFT xy calculation'!AB63,",")</f>
        <v>27398,</v>
      </c>
      <c r="E60" t="str">
        <f>_xlfn.CONCAT('by TFT xy calculation'!BO63,",")</f>
        <v>10605,</v>
      </c>
      <c r="H60" t="str">
        <f>_xlfn.CONCAT('by TFT xy calculation'!AI63,",")</f>
        <v>957,</v>
      </c>
      <c r="I60" t="str">
        <f>_xlfn.CONCAT('by TFT xy calculation'!BS63,",")</f>
        <v>875,</v>
      </c>
    </row>
    <row r="61" spans="1:9" x14ac:dyDescent="0.25">
      <c r="A61">
        <v>59</v>
      </c>
      <c r="C61" t="str">
        <f>_xlfn.CONCAT('by TFT xy calculation'!AB64,",")</f>
        <v>27400,</v>
      </c>
      <c r="E61" t="str">
        <f>_xlfn.CONCAT('by TFT xy calculation'!BO64,",")</f>
        <v>11242,</v>
      </c>
      <c r="H61" t="str">
        <f>_xlfn.CONCAT('by TFT xy calculation'!AI64,",")</f>
        <v>957,</v>
      </c>
      <c r="I61" t="str">
        <f>_xlfn.CONCAT('by TFT xy calculation'!BS64,",")</f>
        <v>875,</v>
      </c>
    </row>
    <row r="62" spans="1:9" x14ac:dyDescent="0.25">
      <c r="A62">
        <v>60</v>
      </c>
      <c r="C62" t="str">
        <f>_xlfn.CONCAT('by TFT xy calculation'!AB65,",")</f>
        <v>27402,</v>
      </c>
      <c r="E62" t="str">
        <f>_xlfn.CONCAT('by TFT xy calculation'!BO65,",")</f>
        <v>11878,</v>
      </c>
      <c r="H62" t="str">
        <f>_xlfn.CONCAT('by TFT xy calculation'!AI65,",")</f>
        <v>957,</v>
      </c>
      <c r="I62" t="str">
        <f>_xlfn.CONCAT('by TFT xy calculation'!BS65,",")</f>
        <v>875,</v>
      </c>
    </row>
    <row r="63" spans="1:9" x14ac:dyDescent="0.25">
      <c r="A63">
        <v>61</v>
      </c>
      <c r="C63" t="str">
        <f>_xlfn.CONCAT('by TFT xy calculation'!AB66,",")</f>
        <v>27404,</v>
      </c>
      <c r="E63" t="str">
        <f>_xlfn.CONCAT('by TFT xy calculation'!BO66,",")</f>
        <v>12515,</v>
      </c>
      <c r="H63" t="str">
        <f>_xlfn.CONCAT('by TFT xy calculation'!AI66,",")</f>
        <v>957,</v>
      </c>
      <c r="I63" t="str">
        <f>_xlfn.CONCAT('by TFT xy calculation'!BS66,",")</f>
        <v>875,</v>
      </c>
    </row>
    <row r="64" spans="1:9" x14ac:dyDescent="0.25">
      <c r="A64">
        <v>62</v>
      </c>
      <c r="C64" t="str">
        <f>_xlfn.CONCAT('by TFT xy calculation'!AB67,",")</f>
        <v>27406,</v>
      </c>
      <c r="E64" t="str">
        <f>_xlfn.CONCAT('by TFT xy calculation'!BO67,",")</f>
        <v>12833,</v>
      </c>
      <c r="H64" t="str">
        <f>_xlfn.CONCAT('by TFT xy calculation'!AI67,",")</f>
        <v>956,</v>
      </c>
      <c r="I64" t="str">
        <f>_xlfn.CONCAT('by TFT xy calculation'!BS67,",")</f>
        <v>730,</v>
      </c>
    </row>
    <row r="65" spans="1:9" x14ac:dyDescent="0.25">
      <c r="A65">
        <v>63</v>
      </c>
      <c r="C65" t="str">
        <f>_xlfn.CONCAT('by TFT xy calculation'!AB68,",")</f>
        <v>27409,</v>
      </c>
      <c r="E65" t="str">
        <f>_xlfn.CONCAT('by TFT xy calculation'!BO68,",")</f>
        <v>13470,</v>
      </c>
      <c r="H65" t="str">
        <f>_xlfn.CONCAT('by TFT xy calculation'!AI68,",")</f>
        <v>956,</v>
      </c>
      <c r="I65" t="str">
        <f>_xlfn.CONCAT('by TFT xy calculation'!BS68,",")</f>
        <v>730,</v>
      </c>
    </row>
    <row r="66" spans="1:9" x14ac:dyDescent="0.25">
      <c r="A66">
        <v>64</v>
      </c>
      <c r="C66" t="str">
        <f>_xlfn.CONCAT('by TFT xy calculation'!AB69,",")</f>
        <v>27411,</v>
      </c>
      <c r="E66" t="str">
        <f>_xlfn.CONCAT('by TFT xy calculation'!BO69,",")</f>
        <v>14108,</v>
      </c>
      <c r="H66" t="str">
        <f>_xlfn.CONCAT('by TFT xy calculation'!AI69,",")</f>
        <v>956,</v>
      </c>
      <c r="I66" t="str">
        <f>_xlfn.CONCAT('by TFT xy calculation'!BS69,",")</f>
        <v>730,</v>
      </c>
    </row>
    <row r="67" spans="1:9" x14ac:dyDescent="0.25">
      <c r="A67">
        <v>65</v>
      </c>
      <c r="C67" t="str">
        <f>_xlfn.CONCAT('by TFT xy calculation'!AB70,",")</f>
        <v>27413,</v>
      </c>
      <c r="E67" t="str">
        <f>_xlfn.CONCAT('by TFT xy calculation'!BO70,",")</f>
        <v>14746,</v>
      </c>
      <c r="H67" t="str">
        <f>_xlfn.CONCAT('by TFT xy calculation'!AI70,",")</f>
        <v>956,</v>
      </c>
      <c r="I67" t="str">
        <f>_xlfn.CONCAT('by TFT xy calculation'!BS70,",")</f>
        <v>730,</v>
      </c>
    </row>
    <row r="68" spans="1:9" x14ac:dyDescent="0.25">
      <c r="A68">
        <v>66</v>
      </c>
      <c r="C68" t="str">
        <f>_xlfn.CONCAT('by TFT xy calculation'!AB71,",")</f>
        <v>27415,</v>
      </c>
      <c r="E68" t="str">
        <f>_xlfn.CONCAT('by TFT xy calculation'!BO71,",")</f>
        <v>15064,</v>
      </c>
      <c r="H68" t="str">
        <f>_xlfn.CONCAT('by TFT xy calculation'!AI71,",")</f>
        <v>956,</v>
      </c>
      <c r="I68" t="str">
        <f>_xlfn.CONCAT('by TFT xy calculation'!BS71,",")</f>
        <v>730,</v>
      </c>
    </row>
    <row r="69" spans="1:9" x14ac:dyDescent="0.25">
      <c r="A69">
        <v>67</v>
      </c>
      <c r="C69" t="str">
        <f>_xlfn.CONCAT('by TFT xy calculation'!AB72,",")</f>
        <v>27417,</v>
      </c>
      <c r="E69" t="str">
        <f>_xlfn.CONCAT('by TFT xy calculation'!BO72,",")</f>
        <v>15702,</v>
      </c>
      <c r="H69" t="str">
        <f>_xlfn.CONCAT('by TFT xy calculation'!AI72,",")</f>
        <v>955,</v>
      </c>
      <c r="I69" t="str">
        <f>_xlfn.CONCAT('by TFT xy calculation'!BS72,",")</f>
        <v>585,</v>
      </c>
    </row>
    <row r="70" spans="1:9" x14ac:dyDescent="0.25">
      <c r="A70">
        <v>68</v>
      </c>
      <c r="C70" t="str">
        <f>_xlfn.CONCAT('by TFT xy calculation'!AB73,",")</f>
        <v>27419,</v>
      </c>
      <c r="E70" t="str">
        <f>_xlfn.CONCAT('by TFT xy calculation'!BO73,",")</f>
        <v>16021,</v>
      </c>
      <c r="H70" t="str">
        <f>_xlfn.CONCAT('by TFT xy calculation'!AI73,",")</f>
        <v>955,</v>
      </c>
      <c r="I70" t="str">
        <f>_xlfn.CONCAT('by TFT xy calculation'!BS73,",")</f>
        <v>585,</v>
      </c>
    </row>
    <row r="71" spans="1:9" x14ac:dyDescent="0.25">
      <c r="A71">
        <v>69</v>
      </c>
      <c r="C71" t="str">
        <f>_xlfn.CONCAT('by TFT xy calculation'!AB74,",")</f>
        <v>27421,</v>
      </c>
      <c r="E71" t="str">
        <f>_xlfn.CONCAT('by TFT xy calculation'!BO74,",")</f>
        <v>16659,</v>
      </c>
      <c r="H71" t="str">
        <f>_xlfn.CONCAT('by TFT xy calculation'!AI74,",")</f>
        <v>955,</v>
      </c>
      <c r="I71" t="str">
        <f>_xlfn.CONCAT('by TFT xy calculation'!BS74,",")</f>
        <v>585,</v>
      </c>
    </row>
    <row r="72" spans="1:9" x14ac:dyDescent="0.25">
      <c r="A72">
        <v>70</v>
      </c>
      <c r="C72" t="str">
        <f>_xlfn.CONCAT('by TFT xy calculation'!AB75,",")</f>
        <v>27422,</v>
      </c>
      <c r="E72" t="str">
        <f>_xlfn.CONCAT('by TFT xy calculation'!BO75,",")</f>
        <v>16978,</v>
      </c>
      <c r="H72" t="str">
        <f>_xlfn.CONCAT('by TFT xy calculation'!AI75,",")</f>
        <v>955,</v>
      </c>
      <c r="I72" t="str">
        <f>_xlfn.CONCAT('by TFT xy calculation'!BS75,",")</f>
        <v>585,</v>
      </c>
    </row>
    <row r="73" spans="1:9" x14ac:dyDescent="0.25">
      <c r="A73">
        <v>71</v>
      </c>
      <c r="C73" t="str">
        <f>_xlfn.CONCAT('by TFT xy calculation'!AB76,",")</f>
        <v>27424,</v>
      </c>
      <c r="E73" t="str">
        <f>_xlfn.CONCAT('by TFT xy calculation'!BO76,",")</f>
        <v>17297,</v>
      </c>
      <c r="H73" t="str">
        <f>_xlfn.CONCAT('by TFT xy calculation'!AI76,",")</f>
        <v>955,</v>
      </c>
      <c r="I73" t="str">
        <f>_xlfn.CONCAT('by TFT xy calculation'!BS76,",")</f>
        <v>585,</v>
      </c>
    </row>
    <row r="74" spans="1:9" x14ac:dyDescent="0.25">
      <c r="A74">
        <v>72</v>
      </c>
      <c r="C74" t="str">
        <f>_xlfn.CONCAT('by TFT xy calculation'!AB77,",")</f>
        <v>27426,</v>
      </c>
      <c r="E74" t="str">
        <f>_xlfn.CONCAT('by TFT xy calculation'!BO77,",")</f>
        <v>17615,</v>
      </c>
      <c r="H74" t="str">
        <f>_xlfn.CONCAT('by TFT xy calculation'!AI77,",")</f>
        <v>954,</v>
      </c>
      <c r="I74" t="str">
        <f>_xlfn.CONCAT('by TFT xy calculation'!BS77,",")</f>
        <v>441,</v>
      </c>
    </row>
    <row r="75" spans="1:9" x14ac:dyDescent="0.25">
      <c r="A75">
        <v>73</v>
      </c>
      <c r="C75" t="str">
        <f>_xlfn.CONCAT('by TFT xy calculation'!AB78,",")</f>
        <v>27428,</v>
      </c>
      <c r="E75" t="str">
        <f>_xlfn.CONCAT('by TFT xy calculation'!BO78,",")</f>
        <v>17934,</v>
      </c>
      <c r="H75" t="str">
        <f>_xlfn.CONCAT('by TFT xy calculation'!AI78,",")</f>
        <v>954,</v>
      </c>
      <c r="I75" t="str">
        <f>_xlfn.CONCAT('by TFT xy calculation'!BS78,",")</f>
        <v>441,</v>
      </c>
    </row>
    <row r="76" spans="1:9" x14ac:dyDescent="0.25">
      <c r="A76">
        <v>74</v>
      </c>
      <c r="C76" t="str">
        <f>_xlfn.CONCAT('by TFT xy calculation'!AB79,",")</f>
        <v>27429,</v>
      </c>
      <c r="E76" t="str">
        <f>_xlfn.CONCAT('by TFT xy calculation'!BO79,",")</f>
        <v>18573,</v>
      </c>
      <c r="H76" t="str">
        <f>_xlfn.CONCAT('by TFT xy calculation'!AI79,",")</f>
        <v>954,</v>
      </c>
      <c r="I76" t="str">
        <f>_xlfn.CONCAT('by TFT xy calculation'!BS79,",")</f>
        <v>441,</v>
      </c>
    </row>
    <row r="77" spans="1:9" x14ac:dyDescent="0.25">
      <c r="A77">
        <v>75</v>
      </c>
      <c r="C77" t="str">
        <f>_xlfn.CONCAT('by TFT xy calculation'!AB80,",")</f>
        <v>27431,</v>
      </c>
      <c r="E77" t="str">
        <f>_xlfn.CONCAT('by TFT xy calculation'!BO80,",")</f>
        <v>18893,</v>
      </c>
      <c r="H77" t="str">
        <f>_xlfn.CONCAT('by TFT xy calculation'!AI80,",")</f>
        <v>954,</v>
      </c>
      <c r="I77" t="str">
        <f>_xlfn.CONCAT('by TFT xy calculation'!BS80,",")</f>
        <v>441,</v>
      </c>
    </row>
    <row r="78" spans="1:9" x14ac:dyDescent="0.25">
      <c r="A78">
        <v>76</v>
      </c>
      <c r="C78" t="str">
        <f>_xlfn.CONCAT('by TFT xy calculation'!AB81,",")</f>
        <v>27432,</v>
      </c>
      <c r="E78" t="str">
        <f>_xlfn.CONCAT('by TFT xy calculation'!BO81,",")</f>
        <v>19212,</v>
      </c>
      <c r="H78" t="str">
        <f>_xlfn.CONCAT('by TFT xy calculation'!AI81,",")</f>
        <v>954,</v>
      </c>
      <c r="I78" t="str">
        <f>_xlfn.CONCAT('by TFT xy calculation'!BS81,",")</f>
        <v>441,</v>
      </c>
    </row>
    <row r="79" spans="1:9" x14ac:dyDescent="0.25">
      <c r="A79">
        <v>77</v>
      </c>
      <c r="C79" t="str">
        <f>_xlfn.CONCAT('by TFT xy calculation'!AB82,",")</f>
        <v>27434,</v>
      </c>
      <c r="E79" t="str">
        <f>_xlfn.CONCAT('by TFT xy calculation'!BO82,",")</f>
        <v>19531,</v>
      </c>
      <c r="H79" t="str">
        <f>_xlfn.CONCAT('by TFT xy calculation'!AI82,",")</f>
        <v>953,</v>
      </c>
      <c r="I79" t="str">
        <f>_xlfn.CONCAT('by TFT xy calculation'!BS82,",")</f>
        <v>296,</v>
      </c>
    </row>
    <row r="80" spans="1:9" x14ac:dyDescent="0.25">
      <c r="A80">
        <v>78</v>
      </c>
      <c r="C80" t="str">
        <f>_xlfn.CONCAT('by TFT xy calculation'!AB83,",")</f>
        <v>27435,</v>
      </c>
      <c r="E80" t="str">
        <f>_xlfn.CONCAT('by TFT xy calculation'!BO83,",")</f>
        <v>19530,</v>
      </c>
      <c r="H80" t="str">
        <f>_xlfn.CONCAT('by TFT xy calculation'!AI83,",")</f>
        <v>953,</v>
      </c>
      <c r="I80" t="str">
        <f>_xlfn.CONCAT('by TFT xy calculation'!BS83,",")</f>
        <v>296,</v>
      </c>
    </row>
    <row r="81" spans="1:9" x14ac:dyDescent="0.25">
      <c r="A81">
        <v>79</v>
      </c>
      <c r="C81" t="str">
        <f>_xlfn.CONCAT('by TFT xy calculation'!AB84,",")</f>
        <v>27436,</v>
      </c>
      <c r="E81" t="str">
        <f>_xlfn.CONCAT('by TFT xy calculation'!BO84,",")</f>
        <v>19850,</v>
      </c>
      <c r="H81" t="str">
        <f>_xlfn.CONCAT('by TFT xy calculation'!AI84,",")</f>
        <v>953,</v>
      </c>
      <c r="I81" t="str">
        <f>_xlfn.CONCAT('by TFT xy calculation'!BS84,",")</f>
        <v>296,</v>
      </c>
    </row>
    <row r="82" spans="1:9" x14ac:dyDescent="0.25">
      <c r="A82">
        <v>80</v>
      </c>
      <c r="C82" t="str">
        <f>_xlfn.CONCAT('by TFT xy calculation'!AB85,",")</f>
        <v>27758,</v>
      </c>
      <c r="E82" t="str">
        <f>_xlfn.CONCAT('by TFT xy calculation'!BO85,",")</f>
        <v>20169,</v>
      </c>
      <c r="H82" t="str">
        <f>_xlfn.CONCAT('by TFT xy calculation'!AI85,",")</f>
        <v>953,</v>
      </c>
      <c r="I82" t="str">
        <f>_xlfn.CONCAT('by TFT xy calculation'!BS85,",")</f>
        <v>296,</v>
      </c>
    </row>
    <row r="83" spans="1:9" x14ac:dyDescent="0.25">
      <c r="A83">
        <v>81</v>
      </c>
      <c r="C83" t="str">
        <f>_xlfn.CONCAT('by TFT xy calculation'!AB86,",")</f>
        <v>27759,</v>
      </c>
      <c r="E83" t="str">
        <f>_xlfn.CONCAT('by TFT xy calculation'!BO86,",")</f>
        <v>20488,</v>
      </c>
      <c r="H83" t="str">
        <f>_xlfn.CONCAT('by TFT xy calculation'!AI86,",")</f>
        <v>953,</v>
      </c>
      <c r="I83" t="str">
        <f>_xlfn.CONCAT('by TFT xy calculation'!BS86,",")</f>
        <v>296,</v>
      </c>
    </row>
    <row r="84" spans="1:9" x14ac:dyDescent="0.25">
      <c r="A84">
        <v>82</v>
      </c>
      <c r="C84" t="str">
        <f>_xlfn.CONCAT('by TFT xy calculation'!AB87,",")</f>
        <v>27760,</v>
      </c>
      <c r="E84" t="str">
        <f>_xlfn.CONCAT('by TFT xy calculation'!BO87,",")</f>
        <v>20808,</v>
      </c>
      <c r="H84" t="str">
        <f>_xlfn.CONCAT('by TFT xy calculation'!AI87,",")</f>
        <v>952,</v>
      </c>
      <c r="I84" t="str">
        <f>_xlfn.CONCAT('by TFT xy calculation'!BS87,",")</f>
        <v>152,</v>
      </c>
    </row>
    <row r="85" spans="1:9" x14ac:dyDescent="0.25">
      <c r="A85">
        <v>83</v>
      </c>
      <c r="C85" t="str">
        <f>_xlfn.CONCAT('by TFT xy calculation'!AB88,",")</f>
        <v>27761,</v>
      </c>
      <c r="E85" t="str">
        <f>_xlfn.CONCAT('by TFT xy calculation'!BO88,",")</f>
        <v>20807,</v>
      </c>
      <c r="H85" t="str">
        <f>_xlfn.CONCAT('by TFT xy calculation'!AI88,",")</f>
        <v>952,</v>
      </c>
      <c r="I85" t="str">
        <f>_xlfn.CONCAT('by TFT xy calculation'!BS88,",")</f>
        <v>152,</v>
      </c>
    </row>
    <row r="86" spans="1:9" x14ac:dyDescent="0.25">
      <c r="A86">
        <v>84</v>
      </c>
      <c r="C86" t="str">
        <f>_xlfn.CONCAT('by TFT xy calculation'!AB89,",")</f>
        <v>28080,</v>
      </c>
      <c r="E86" t="str">
        <f>_xlfn.CONCAT('by TFT xy calculation'!BO89,",")</f>
        <v>21127,</v>
      </c>
      <c r="H86" t="str">
        <f>_xlfn.CONCAT('by TFT xy calculation'!AI89,",")</f>
        <v>952,</v>
      </c>
      <c r="I86" t="str">
        <f>_xlfn.CONCAT('by TFT xy calculation'!BS89,",")</f>
        <v>152,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&amp;R&amp;"Calibri"&amp;14&amp;KFF0000 L2: Internal use only&amp;1#_x000D_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288C-1EF9-44A2-9BC9-01907BAC7F83}">
  <dimension ref="A1:K19"/>
  <sheetViews>
    <sheetView workbookViewId="0">
      <selection activeCell="H11" sqref="H11"/>
    </sheetView>
  </sheetViews>
  <sheetFormatPr defaultRowHeight="16.5" x14ac:dyDescent="0.25"/>
  <sheetData>
    <row r="1" spans="1:11" x14ac:dyDescent="0.25">
      <c r="E1">
        <v>60</v>
      </c>
      <c r="F1">
        <v>100</v>
      </c>
      <c r="G1">
        <f>F1/E1</f>
        <v>1.6666666666666667</v>
      </c>
    </row>
    <row r="2" spans="1:11" x14ac:dyDescent="0.25">
      <c r="A2" s="22"/>
      <c r="B2" s="22" t="s">
        <v>60</v>
      </c>
      <c r="C2" s="22" t="s">
        <v>6</v>
      </c>
      <c r="E2" t="s">
        <v>61</v>
      </c>
      <c r="F2" s="24" t="s">
        <v>62</v>
      </c>
      <c r="J2" t="s">
        <v>63</v>
      </c>
      <c r="K2" t="s">
        <v>64</v>
      </c>
    </row>
    <row r="3" spans="1:11" x14ac:dyDescent="0.25">
      <c r="A3" s="22">
        <v>75</v>
      </c>
      <c r="B3" s="23">
        <f t="shared" ref="B3:B10" si="0">A3*2.54*COS(ATAN(9/16))</f>
        <v>166.03513982222663</v>
      </c>
      <c r="C3" s="23">
        <f>A3*2.54*COS(ATAN(16/9))</f>
        <v>93.394766150002496</v>
      </c>
      <c r="E3">
        <f>_xlfn.FLOOR.MATH(B3/$G$1)</f>
        <v>99</v>
      </c>
      <c r="F3">
        <f t="shared" ref="F3:F10" si="1">_xlfn.FLOOR.MATH(C3/$G$1)</f>
        <v>56</v>
      </c>
      <c r="H3">
        <f>E3-2</f>
        <v>97</v>
      </c>
      <c r="I3">
        <f>F3-3</f>
        <v>53</v>
      </c>
      <c r="J3">
        <f t="shared" ref="J3:J4" si="2">H3*2+I3*2</f>
        <v>300</v>
      </c>
      <c r="K3">
        <f>J3*0.05</f>
        <v>15</v>
      </c>
    </row>
    <row r="4" spans="1:11" x14ac:dyDescent="0.25">
      <c r="A4" s="22">
        <v>70</v>
      </c>
      <c r="B4" s="23">
        <f t="shared" si="0"/>
        <v>154.96613050074487</v>
      </c>
      <c r="C4" s="23">
        <f t="shared" ref="C4:C10" si="3">A4*2.54*COS(ATAN(16/9))</f>
        <v>87.168448406669</v>
      </c>
      <c r="E4">
        <f t="shared" ref="E4" si="4">_xlfn.FLOOR.MATH(B4/$G$1)</f>
        <v>92</v>
      </c>
      <c r="F4">
        <f t="shared" si="1"/>
        <v>52</v>
      </c>
      <c r="H4">
        <f t="shared" ref="H4:H10" si="5">E4-2</f>
        <v>90</v>
      </c>
      <c r="I4">
        <f t="shared" ref="I4:I10" si="6">F4-3</f>
        <v>49</v>
      </c>
      <c r="J4">
        <f t="shared" si="2"/>
        <v>278</v>
      </c>
      <c r="K4">
        <f t="shared" ref="K4:K10" si="7">J4*0.05</f>
        <v>13.9</v>
      </c>
    </row>
    <row r="5" spans="1:11" x14ac:dyDescent="0.25">
      <c r="A5" s="22">
        <v>65</v>
      </c>
      <c r="B5" s="23">
        <f t="shared" si="0"/>
        <v>143.89712117926308</v>
      </c>
      <c r="C5" s="23">
        <f t="shared" si="3"/>
        <v>80.94213066333549</v>
      </c>
      <c r="E5">
        <f>_xlfn.FLOOR.MATH(B5/$G$1)</f>
        <v>86</v>
      </c>
      <c r="F5">
        <f t="shared" si="1"/>
        <v>48</v>
      </c>
      <c r="H5">
        <f t="shared" si="5"/>
        <v>84</v>
      </c>
      <c r="I5">
        <f t="shared" si="6"/>
        <v>45</v>
      </c>
      <c r="J5">
        <f>H5*2+I5*2</f>
        <v>258</v>
      </c>
      <c r="K5">
        <f t="shared" si="7"/>
        <v>12.9</v>
      </c>
    </row>
    <row r="6" spans="1:11" x14ac:dyDescent="0.25">
      <c r="A6" s="22">
        <v>55</v>
      </c>
      <c r="B6" s="23">
        <f t="shared" si="0"/>
        <v>121.75910253629952</v>
      </c>
      <c r="C6" s="23">
        <f t="shared" si="3"/>
        <v>68.489495176668484</v>
      </c>
      <c r="E6">
        <f t="shared" ref="E6:E10" si="8">_xlfn.FLOOR.MATH(B6/$G$1)</f>
        <v>73</v>
      </c>
      <c r="F6">
        <f t="shared" si="1"/>
        <v>41</v>
      </c>
      <c r="H6">
        <f t="shared" si="5"/>
        <v>71</v>
      </c>
      <c r="I6">
        <f t="shared" si="6"/>
        <v>38</v>
      </c>
      <c r="J6">
        <f t="shared" ref="J6:J10" si="9">H6*2+I6*2</f>
        <v>218</v>
      </c>
      <c r="K6">
        <f t="shared" si="7"/>
        <v>10.9</v>
      </c>
    </row>
    <row r="7" spans="1:11" x14ac:dyDescent="0.25">
      <c r="A7" s="22">
        <v>50</v>
      </c>
      <c r="B7" s="23">
        <f t="shared" si="0"/>
        <v>110.69009321481775</v>
      </c>
      <c r="C7" s="23">
        <f t="shared" si="3"/>
        <v>62.263177433334995</v>
      </c>
      <c r="E7">
        <f t="shared" si="8"/>
        <v>66</v>
      </c>
      <c r="F7">
        <f t="shared" si="1"/>
        <v>37</v>
      </c>
      <c r="H7">
        <f t="shared" si="5"/>
        <v>64</v>
      </c>
      <c r="I7">
        <f t="shared" si="6"/>
        <v>34</v>
      </c>
      <c r="J7">
        <f t="shared" si="9"/>
        <v>196</v>
      </c>
      <c r="K7">
        <f t="shared" si="7"/>
        <v>9.8000000000000007</v>
      </c>
    </row>
    <row r="8" spans="1:11" x14ac:dyDescent="0.25">
      <c r="A8" s="22">
        <v>48</v>
      </c>
      <c r="B8" s="23">
        <f t="shared" si="0"/>
        <v>106.26248948622505</v>
      </c>
      <c r="C8" s="23">
        <f t="shared" si="3"/>
        <v>59.772650336001597</v>
      </c>
      <c r="E8">
        <f t="shared" si="8"/>
        <v>63</v>
      </c>
      <c r="F8">
        <f t="shared" si="1"/>
        <v>35</v>
      </c>
      <c r="H8">
        <f t="shared" si="5"/>
        <v>61</v>
      </c>
      <c r="I8">
        <f t="shared" si="6"/>
        <v>32</v>
      </c>
      <c r="J8">
        <f t="shared" si="9"/>
        <v>186</v>
      </c>
      <c r="K8">
        <f t="shared" si="7"/>
        <v>9.3000000000000007</v>
      </c>
    </row>
    <row r="9" spans="1:11" x14ac:dyDescent="0.25">
      <c r="A9" s="22">
        <v>45</v>
      </c>
      <c r="B9" s="23">
        <f t="shared" si="0"/>
        <v>99.621083893335978</v>
      </c>
      <c r="C9" s="23">
        <f t="shared" si="3"/>
        <v>56.036859690001492</v>
      </c>
      <c r="E9">
        <f t="shared" si="8"/>
        <v>59</v>
      </c>
      <c r="F9">
        <f t="shared" si="1"/>
        <v>33</v>
      </c>
      <c r="H9">
        <f t="shared" si="5"/>
        <v>57</v>
      </c>
      <c r="I9">
        <f t="shared" si="6"/>
        <v>30</v>
      </c>
      <c r="J9">
        <f t="shared" si="9"/>
        <v>174</v>
      </c>
      <c r="K9">
        <f t="shared" si="7"/>
        <v>8.7000000000000011</v>
      </c>
    </row>
    <row r="10" spans="1:11" x14ac:dyDescent="0.25">
      <c r="A10" s="22">
        <v>27</v>
      </c>
      <c r="B10" s="23">
        <f t="shared" si="0"/>
        <v>59.77265033600159</v>
      </c>
      <c r="C10" s="23">
        <f t="shared" si="3"/>
        <v>33.6221158140009</v>
      </c>
      <c r="E10">
        <f t="shared" si="8"/>
        <v>35</v>
      </c>
      <c r="F10">
        <f t="shared" si="1"/>
        <v>20</v>
      </c>
      <c r="H10">
        <f t="shared" si="5"/>
        <v>33</v>
      </c>
      <c r="I10">
        <f t="shared" si="6"/>
        <v>17</v>
      </c>
      <c r="J10">
        <f t="shared" si="9"/>
        <v>100</v>
      </c>
      <c r="K10">
        <f t="shared" si="7"/>
        <v>5</v>
      </c>
    </row>
    <row r="11" spans="1:11" x14ac:dyDescent="0.25">
      <c r="A11" s="22"/>
      <c r="B11" s="23">
        <v>59.673000000000002</v>
      </c>
      <c r="C11" s="23">
        <v>33.566000000000003</v>
      </c>
      <c r="D11" s="22"/>
      <c r="E11" s="23"/>
      <c r="F11" s="23"/>
      <c r="G11" s="22"/>
      <c r="J11">
        <f>75*0.048</f>
        <v>3.6</v>
      </c>
    </row>
    <row r="12" spans="1:11" x14ac:dyDescent="0.25">
      <c r="A12" s="22"/>
      <c r="B12" s="23"/>
      <c r="C12" s="23"/>
      <c r="D12" s="22"/>
      <c r="E12" s="23"/>
      <c r="F12" s="23"/>
      <c r="G12" s="22"/>
    </row>
    <row r="13" spans="1:11" x14ac:dyDescent="0.25">
      <c r="A13" s="22"/>
      <c r="B13" s="23"/>
      <c r="C13" s="23"/>
      <c r="D13" s="22"/>
      <c r="E13" s="23"/>
      <c r="F13" s="23"/>
      <c r="G13" s="22"/>
    </row>
    <row r="14" spans="1:11" x14ac:dyDescent="0.25">
      <c r="A14" s="22"/>
      <c r="B14" s="23"/>
      <c r="C14" s="23"/>
      <c r="D14" s="22"/>
      <c r="E14" s="23"/>
      <c r="F14" s="23"/>
      <c r="G14" s="22"/>
    </row>
    <row r="15" spans="1:11" x14ac:dyDescent="0.25">
      <c r="A15" s="22"/>
      <c r="B15" s="23"/>
      <c r="C15" s="23"/>
      <c r="D15" s="22"/>
      <c r="E15" s="23"/>
      <c r="F15" s="23"/>
      <c r="G15" s="22"/>
    </row>
    <row r="16" spans="1:11" x14ac:dyDescent="0.25">
      <c r="A16" s="22"/>
      <c r="B16" s="23"/>
      <c r="C16" s="23"/>
      <c r="D16" s="22"/>
      <c r="E16" s="23"/>
      <c r="F16" s="23"/>
      <c r="G16" s="22"/>
    </row>
    <row r="17" spans="1:7" x14ac:dyDescent="0.25">
      <c r="A17" s="22"/>
      <c r="B17" s="23"/>
      <c r="C17" s="23"/>
      <c r="D17" s="22"/>
      <c r="E17" s="23"/>
      <c r="F17" s="23"/>
      <c r="G17" s="22"/>
    </row>
    <row r="18" spans="1:7" x14ac:dyDescent="0.25">
      <c r="A18" s="22"/>
      <c r="B18" s="23"/>
      <c r="C18" s="23"/>
      <c r="D18" s="22"/>
      <c r="E18" s="23"/>
      <c r="F18" s="23"/>
      <c r="G18" s="22"/>
    </row>
    <row r="19" spans="1:7" x14ac:dyDescent="0.25">
      <c r="A19" s="22"/>
      <c r="B19" s="23"/>
      <c r="C19" s="23"/>
      <c r="D19" s="22"/>
      <c r="E19" s="23"/>
      <c r="F19" s="23"/>
      <c r="G19" s="22"/>
    </row>
  </sheetData>
  <phoneticPr fontId="1" type="noConversion"/>
  <pageMargins left="0.7" right="0.7" top="0.75" bottom="0.75" header="0.3" footer="0.3"/>
  <headerFooter>
    <oddHeader>&amp;R&amp;"Calibri"&amp;14&amp;KFF0000 L2: Internal use only&amp;1#_x000D_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655D-9E76-4032-A333-E3A842E535D9}">
  <dimension ref="H2:AC89"/>
  <sheetViews>
    <sheetView zoomScale="70" zoomScaleNormal="70" workbookViewId="0">
      <selection activeCell="AA13" sqref="AA13"/>
    </sheetView>
  </sheetViews>
  <sheetFormatPr defaultRowHeight="16.5" x14ac:dyDescent="0.25"/>
  <cols>
    <col min="8" max="8" width="4.875"/>
    <col min="9" max="9" width="9.125" customWidth="1"/>
    <col min="10" max="10" width="6.5" bestFit="1" customWidth="1"/>
    <col min="11" max="12" width="4.875"/>
    <col min="14" max="14" width="4.875"/>
    <col min="15" max="16" width="5.625" bestFit="1" customWidth="1"/>
    <col min="17" max="18" width="6.25" bestFit="1" customWidth="1"/>
    <col min="19" max="19" width="5.25" bestFit="1" customWidth="1"/>
    <col min="20" max="21" width="4.875"/>
    <col min="22" max="22" width="5.25" bestFit="1" customWidth="1"/>
    <col min="23" max="23" width="6.375" customWidth="1"/>
    <col min="24" max="24" width="6.625" customWidth="1"/>
    <col min="25" max="25" width="22.875" customWidth="1"/>
    <col min="26" max="26" width="6.875" bestFit="1" customWidth="1"/>
    <col min="27" max="27" width="4.875"/>
    <col min="28" max="28" width="7.125" customWidth="1"/>
    <col min="29" max="29" width="9.875" customWidth="1"/>
  </cols>
  <sheetData>
    <row r="2" spans="8:29" x14ac:dyDescent="0.25">
      <c r="Y2" t="s">
        <v>26</v>
      </c>
      <c r="Z2" s="2">
        <v>50</v>
      </c>
    </row>
    <row r="3" spans="8:29" x14ac:dyDescent="0.25">
      <c r="Y3" t="s">
        <v>27</v>
      </c>
      <c r="Z3" s="4">
        <v>20</v>
      </c>
    </row>
    <row r="4" spans="8:29" x14ac:dyDescent="0.25">
      <c r="H4" t="s">
        <v>24</v>
      </c>
      <c r="I4" s="1">
        <v>45</v>
      </c>
      <c r="N4" t="s">
        <v>25</v>
      </c>
      <c r="O4" s="1">
        <v>84</v>
      </c>
      <c r="Z4" s="2"/>
    </row>
    <row r="5" spans="8:29" x14ac:dyDescent="0.25">
      <c r="K5" t="s">
        <v>17</v>
      </c>
      <c r="L5" t="s">
        <v>19</v>
      </c>
      <c r="Q5" t="s">
        <v>17</v>
      </c>
      <c r="R5" t="s">
        <v>19</v>
      </c>
      <c r="W5" t="s">
        <v>20</v>
      </c>
      <c r="X5" t="s">
        <v>22</v>
      </c>
      <c r="Z5" s="2"/>
    </row>
    <row r="6" spans="8:29" x14ac:dyDescent="0.25">
      <c r="H6">
        <v>1</v>
      </c>
      <c r="I6">
        <v>16220</v>
      </c>
      <c r="J6" s="3">
        <v>32220</v>
      </c>
      <c r="K6" s="8">
        <v>220</v>
      </c>
      <c r="L6" s="8">
        <v>100</v>
      </c>
      <c r="N6">
        <v>1</v>
      </c>
      <c r="O6" s="1">
        <v>16280</v>
      </c>
      <c r="P6" s="3">
        <v>16280</v>
      </c>
      <c r="Q6" s="6">
        <v>280</v>
      </c>
      <c r="R6" s="6">
        <v>50</v>
      </c>
      <c r="S6">
        <v>-120</v>
      </c>
      <c r="T6">
        <v>-70</v>
      </c>
      <c r="U6">
        <v>-2.6135182051634334</v>
      </c>
      <c r="V6">
        <v>-149.74356283647072</v>
      </c>
      <c r="W6" s="10">
        <v>-119.6802091606263</v>
      </c>
      <c r="X6" s="10">
        <v>-57.945167935269929</v>
      </c>
      <c r="Z6" s="2">
        <v>10</v>
      </c>
      <c r="AA6">
        <f>RADIANS(Z6)</f>
        <v>0.17453292519943295</v>
      </c>
      <c r="AB6">
        <f>_xlfn.COT(AA6)*$Z$3</f>
        <v>113.42563639235419</v>
      </c>
      <c r="AC6" s="12"/>
    </row>
    <row r="7" spans="8:29" x14ac:dyDescent="0.25">
      <c r="H7">
        <v>2</v>
      </c>
      <c r="I7">
        <v>15581.333333333334</v>
      </c>
      <c r="J7" s="3">
        <v>31581</v>
      </c>
      <c r="K7">
        <v>221</v>
      </c>
      <c r="L7">
        <v>98</v>
      </c>
      <c r="N7">
        <v>2</v>
      </c>
      <c r="P7" s="3">
        <v>19157</v>
      </c>
      <c r="Q7" s="10">
        <v>277</v>
      </c>
      <c r="R7" s="10">
        <v>59</v>
      </c>
      <c r="U7">
        <v>-2.5883923767690109</v>
      </c>
      <c r="W7" s="10">
        <v>-117.8884973164669</v>
      </c>
      <c r="X7" s="10">
        <v>-60.422479143946077</v>
      </c>
      <c r="Z7" s="2">
        <f>$Z$6+($Z$89-$Z$6)/($O$4-1)*N6</f>
        <v>11.927710843373493</v>
      </c>
      <c r="AA7">
        <f t="shared" ref="AA7:AA70" si="0">RADIANS(Z7)</f>
        <v>0.20817782644269711</v>
      </c>
      <c r="AB7">
        <f t="shared" ref="AB7:AB70" si="1">_xlfn.COT(AA7)*$Z$3</f>
        <v>94.679832521128247</v>
      </c>
      <c r="AC7" s="12">
        <f>AB7-AB6</f>
        <v>-18.745803871225945</v>
      </c>
    </row>
    <row r="8" spans="8:29" x14ac:dyDescent="0.25">
      <c r="H8">
        <v>3</v>
      </c>
      <c r="I8">
        <v>15262.666666666666</v>
      </c>
      <c r="J8" s="3">
        <v>31262</v>
      </c>
      <c r="K8">
        <v>222</v>
      </c>
      <c r="L8">
        <v>97</v>
      </c>
      <c r="N8">
        <v>3</v>
      </c>
      <c r="P8" s="3">
        <v>18516</v>
      </c>
      <c r="Q8" s="10">
        <v>276</v>
      </c>
      <c r="R8" s="10">
        <v>57</v>
      </c>
      <c r="U8">
        <v>-2.563266548374588</v>
      </c>
      <c r="W8" s="10">
        <v>-116.02236552424255</v>
      </c>
      <c r="X8" s="10">
        <v>-62.861647210057853</v>
      </c>
      <c r="Z8" s="2">
        <f t="shared" ref="Z8:Z71" si="2">$Z$6+($Z$89-$Z$6)/($O$4-1)*N7</f>
        <v>13.855421686746988</v>
      </c>
      <c r="AA8">
        <f t="shared" si="0"/>
        <v>0.24182272768596133</v>
      </c>
      <c r="AB8">
        <f t="shared" si="1"/>
        <v>81.086740387882259</v>
      </c>
      <c r="AC8" s="12">
        <f t="shared" ref="AC8:AC71" si="3">AB8-AB7</f>
        <v>-13.593092133245989</v>
      </c>
    </row>
    <row r="9" spans="8:29" x14ac:dyDescent="0.25">
      <c r="H9">
        <v>4</v>
      </c>
      <c r="I9">
        <v>14944</v>
      </c>
      <c r="J9" s="3">
        <v>30944</v>
      </c>
      <c r="K9">
        <v>224</v>
      </c>
      <c r="L9">
        <v>96</v>
      </c>
      <c r="N9">
        <v>4</v>
      </c>
      <c r="P9" s="3">
        <v>17554</v>
      </c>
      <c r="Q9" s="10">
        <v>274</v>
      </c>
      <c r="R9" s="10">
        <v>54</v>
      </c>
      <c r="U9">
        <v>-2.5381407199801655</v>
      </c>
      <c r="W9" s="10">
        <v>-114.08299182451044</v>
      </c>
      <c r="X9" s="10">
        <v>-65.261132350123887</v>
      </c>
      <c r="Z9" s="2">
        <f t="shared" si="2"/>
        <v>15.783132530120483</v>
      </c>
      <c r="AA9">
        <f t="shared" si="0"/>
        <v>0.27546762892922549</v>
      </c>
      <c r="AB9">
        <f t="shared" si="1"/>
        <v>70.758003406159787</v>
      </c>
      <c r="AC9" s="12">
        <f t="shared" si="3"/>
        <v>-10.328736981722471</v>
      </c>
    </row>
    <row r="10" spans="8:29" x14ac:dyDescent="0.25">
      <c r="H10">
        <v>5</v>
      </c>
      <c r="I10">
        <v>14625.333333333334</v>
      </c>
      <c r="J10" s="3">
        <v>30625</v>
      </c>
      <c r="K10">
        <v>225</v>
      </c>
      <c r="L10">
        <v>95</v>
      </c>
      <c r="N10">
        <v>5</v>
      </c>
      <c r="P10" s="3">
        <v>16912</v>
      </c>
      <c r="Q10" s="10">
        <v>272</v>
      </c>
      <c r="R10" s="10">
        <v>52</v>
      </c>
      <c r="U10">
        <v>-2.5130148915857431</v>
      </c>
      <c r="W10" s="10">
        <v>-112.07160049354262</v>
      </c>
      <c r="X10" s="10">
        <v>-67.619419831464029</v>
      </c>
      <c r="Z10" s="2">
        <f t="shared" si="2"/>
        <v>17.710843373493976</v>
      </c>
      <c r="AA10">
        <f t="shared" si="0"/>
        <v>0.30911253017248969</v>
      </c>
      <c r="AB10">
        <f t="shared" si="1"/>
        <v>62.627358591151882</v>
      </c>
      <c r="AC10" s="12">
        <f t="shared" si="3"/>
        <v>-8.1306448150079049</v>
      </c>
    </row>
    <row r="11" spans="8:29" x14ac:dyDescent="0.25">
      <c r="H11">
        <v>6</v>
      </c>
      <c r="I11">
        <v>14306.666666666666</v>
      </c>
      <c r="J11" s="3">
        <v>30306</v>
      </c>
      <c r="K11">
        <v>226</v>
      </c>
      <c r="L11">
        <v>94</v>
      </c>
      <c r="N11">
        <v>6</v>
      </c>
      <c r="P11" s="3">
        <v>16269</v>
      </c>
      <c r="Q11" s="10">
        <v>269</v>
      </c>
      <c r="R11" s="10">
        <v>50</v>
      </c>
      <c r="U11">
        <v>-2.4878890631913206</v>
      </c>
      <c r="W11" s="10">
        <v>-109.98946127047221</v>
      </c>
      <c r="X11" s="10">
        <v>-69.935020928410523</v>
      </c>
      <c r="Z11" s="2">
        <f t="shared" si="2"/>
        <v>19.638554216867469</v>
      </c>
      <c r="AA11">
        <f t="shared" si="0"/>
        <v>0.34275743141575388</v>
      </c>
      <c r="AB11">
        <f t="shared" si="1"/>
        <v>56.047153980680797</v>
      </c>
      <c r="AC11" s="12">
        <f t="shared" si="3"/>
        <v>-6.5802046104710854</v>
      </c>
    </row>
    <row r="12" spans="8:29" x14ac:dyDescent="0.25">
      <c r="H12">
        <v>7</v>
      </c>
      <c r="I12">
        <v>13988</v>
      </c>
      <c r="J12" s="3">
        <v>29988</v>
      </c>
      <c r="K12">
        <v>228</v>
      </c>
      <c r="L12">
        <v>93</v>
      </c>
      <c r="N12">
        <v>7</v>
      </c>
      <c r="P12" s="3">
        <v>15307</v>
      </c>
      <c r="Q12" s="10">
        <v>267</v>
      </c>
      <c r="R12" s="10">
        <v>47</v>
      </c>
      <c r="U12">
        <v>-2.4627632347968977</v>
      </c>
      <c r="W12" s="10">
        <v>-107.83788855574004</v>
      </c>
      <c r="X12" s="10">
        <v>-72.206473862102087</v>
      </c>
      <c r="Z12" s="2">
        <f t="shared" si="2"/>
        <v>21.566265060240966</v>
      </c>
      <c r="AA12">
        <f t="shared" si="0"/>
        <v>0.37640233265901807</v>
      </c>
      <c r="AB12">
        <f t="shared" si="1"/>
        <v>50.601258803587399</v>
      </c>
      <c r="AC12" s="12">
        <f t="shared" si="3"/>
        <v>-5.4458951770933979</v>
      </c>
    </row>
    <row r="13" spans="8:29" x14ac:dyDescent="0.25">
      <c r="H13">
        <v>8</v>
      </c>
      <c r="I13">
        <v>13669.333333333334</v>
      </c>
      <c r="J13" s="3">
        <v>29669</v>
      </c>
      <c r="K13">
        <v>229</v>
      </c>
      <c r="L13">
        <v>92</v>
      </c>
      <c r="N13">
        <v>8</v>
      </c>
      <c r="P13" s="3">
        <v>14665</v>
      </c>
      <c r="Q13" s="10">
        <v>265</v>
      </c>
      <c r="R13" s="10">
        <v>45</v>
      </c>
      <c r="U13">
        <v>-2.4376374064024753</v>
      </c>
      <c r="W13" s="10">
        <v>-105.61824058134788</v>
      </c>
      <c r="X13" s="10">
        <v>-74.432344723266709</v>
      </c>
      <c r="Z13" s="2">
        <f t="shared" si="2"/>
        <v>23.493975903614459</v>
      </c>
      <c r="AA13">
        <f t="shared" si="0"/>
        <v>0.41004723390228226</v>
      </c>
      <c r="AB13">
        <f t="shared" si="1"/>
        <v>46.010079272292259</v>
      </c>
      <c r="AC13" s="12">
        <f t="shared" si="3"/>
        <v>-4.5911795312951398</v>
      </c>
    </row>
    <row r="14" spans="8:29" x14ac:dyDescent="0.25">
      <c r="H14">
        <v>9</v>
      </c>
      <c r="I14">
        <v>13350.666666666666</v>
      </c>
      <c r="J14" s="3">
        <v>29030</v>
      </c>
      <c r="K14">
        <v>230</v>
      </c>
      <c r="L14">
        <v>90</v>
      </c>
      <c r="N14">
        <v>9</v>
      </c>
      <c r="P14" s="3">
        <v>14023</v>
      </c>
      <c r="Q14" s="10">
        <v>263</v>
      </c>
      <c r="R14" s="10">
        <v>43</v>
      </c>
      <c r="U14">
        <v>-2.4125115780080528</v>
      </c>
      <c r="W14" s="10">
        <v>-103.33191855344162</v>
      </c>
      <c r="X14" s="10">
        <v>-76.611228377411578</v>
      </c>
      <c r="Z14" s="2">
        <f t="shared" si="2"/>
        <v>25.421686746987952</v>
      </c>
      <c r="AA14">
        <f t="shared" si="0"/>
        <v>0.44369213514554645</v>
      </c>
      <c r="AB14">
        <f t="shared" si="1"/>
        <v>42.078789803196017</v>
      </c>
      <c r="AC14" s="12">
        <f t="shared" si="3"/>
        <v>-3.9312894690962423</v>
      </c>
    </row>
    <row r="15" spans="8:29" x14ac:dyDescent="0.25">
      <c r="H15">
        <v>10</v>
      </c>
      <c r="I15">
        <v>13032</v>
      </c>
      <c r="J15" s="3">
        <v>28712</v>
      </c>
      <c r="K15">
        <v>232</v>
      </c>
      <c r="L15">
        <v>89</v>
      </c>
      <c r="N15">
        <v>10</v>
      </c>
      <c r="P15" s="3">
        <v>13380</v>
      </c>
      <c r="Q15" s="10">
        <v>260</v>
      </c>
      <c r="R15" s="10">
        <v>41</v>
      </c>
      <c r="U15">
        <v>-2.3873857496136304</v>
      </c>
      <c r="W15" s="10">
        <v>-100.98036576776646</v>
      </c>
      <c r="X15" s="10">
        <v>-78.741749351847915</v>
      </c>
      <c r="Z15" s="2">
        <f t="shared" si="2"/>
        <v>27.349397590361445</v>
      </c>
      <c r="AA15">
        <f t="shared" si="0"/>
        <v>0.47733703638881059</v>
      </c>
      <c r="AB15">
        <f t="shared" si="1"/>
        <v>38.667457507859552</v>
      </c>
      <c r="AC15" s="12">
        <f t="shared" si="3"/>
        <v>-3.4113322953364644</v>
      </c>
    </row>
    <row r="16" spans="8:29" x14ac:dyDescent="0.25">
      <c r="H16">
        <v>11</v>
      </c>
      <c r="I16">
        <v>12393.333333333334</v>
      </c>
      <c r="J16" s="3">
        <v>28393</v>
      </c>
      <c r="K16">
        <v>233</v>
      </c>
      <c r="L16">
        <v>88</v>
      </c>
      <c r="N16">
        <v>11</v>
      </c>
      <c r="P16" s="3">
        <v>12738</v>
      </c>
      <c r="Q16" s="10">
        <v>258</v>
      </c>
      <c r="R16" s="10">
        <v>39</v>
      </c>
      <c r="U16">
        <v>-2.3622599212192075</v>
      </c>
      <c r="W16" s="10">
        <v>-98.565066698551448</v>
      </c>
      <c r="X16" s="10">
        <v>-80.82256270399121</v>
      </c>
      <c r="Z16" s="2">
        <f t="shared" si="2"/>
        <v>29.277108433734938</v>
      </c>
      <c r="AA16">
        <f t="shared" si="0"/>
        <v>0.51098193763207478</v>
      </c>
      <c r="AB16">
        <f t="shared" si="1"/>
        <v>35.672969221233025</v>
      </c>
      <c r="AC16" s="12">
        <f t="shared" si="3"/>
        <v>-2.9944882866265274</v>
      </c>
    </row>
    <row r="17" spans="8:29" x14ac:dyDescent="0.25">
      <c r="H17">
        <v>12</v>
      </c>
      <c r="I17">
        <v>12074.666666666666</v>
      </c>
      <c r="J17" s="3">
        <v>28075</v>
      </c>
      <c r="K17">
        <v>235</v>
      </c>
      <c r="L17">
        <v>87</v>
      </c>
      <c r="N17">
        <v>12</v>
      </c>
      <c r="P17" s="3">
        <v>12096</v>
      </c>
      <c r="Q17" s="10">
        <v>256</v>
      </c>
      <c r="R17" s="10">
        <v>37</v>
      </c>
      <c r="U17">
        <v>-2.337134092824785</v>
      </c>
      <c r="W17" s="10">
        <v>-96.087546061399877</v>
      </c>
      <c r="X17" s="10">
        <v>-82.852354870388425</v>
      </c>
      <c r="Z17" s="2">
        <f t="shared" si="2"/>
        <v>31.204819277108435</v>
      </c>
      <c r="AA17">
        <f t="shared" si="0"/>
        <v>0.54462683887533903</v>
      </c>
      <c r="AB17">
        <f t="shared" si="1"/>
        <v>33.017657258531202</v>
      </c>
      <c r="AC17" s="12">
        <f t="shared" si="3"/>
        <v>-2.6553119627018233</v>
      </c>
    </row>
    <row r="18" spans="8:29" x14ac:dyDescent="0.25">
      <c r="H18">
        <v>13</v>
      </c>
      <c r="I18">
        <v>11756</v>
      </c>
      <c r="J18" s="3">
        <v>27756</v>
      </c>
      <c r="K18">
        <v>236</v>
      </c>
      <c r="L18">
        <v>86</v>
      </c>
      <c r="N18">
        <v>13</v>
      </c>
      <c r="P18" s="3">
        <v>11453</v>
      </c>
      <c r="Q18" s="10">
        <v>253</v>
      </c>
      <c r="R18" s="10">
        <v>35</v>
      </c>
      <c r="U18">
        <v>-2.3120082644303626</v>
      </c>
      <c r="W18" s="10">
        <v>-93.549367850775496</v>
      </c>
      <c r="X18" s="10">
        <v>-84.829844495936754</v>
      </c>
      <c r="Z18" s="2">
        <f t="shared" si="2"/>
        <v>33.132530120481931</v>
      </c>
      <c r="AA18">
        <f t="shared" si="0"/>
        <v>0.57827174011860327</v>
      </c>
      <c r="AB18">
        <f t="shared" si="1"/>
        <v>30.641895682142277</v>
      </c>
      <c r="AC18" s="12">
        <f t="shared" si="3"/>
        <v>-2.3757615763889248</v>
      </c>
    </row>
    <row r="19" spans="8:29" x14ac:dyDescent="0.25">
      <c r="H19">
        <v>14</v>
      </c>
      <c r="I19">
        <v>11437.333333333334</v>
      </c>
      <c r="J19" s="3">
        <v>27437</v>
      </c>
      <c r="K19">
        <v>237</v>
      </c>
      <c r="L19">
        <v>85</v>
      </c>
      <c r="N19">
        <v>14</v>
      </c>
      <c r="P19" s="3">
        <v>10810</v>
      </c>
      <c r="Q19" s="10">
        <v>250</v>
      </c>
      <c r="R19" s="10">
        <v>33</v>
      </c>
      <c r="U19">
        <v>-2.2868824360359401</v>
      </c>
      <c r="W19" s="10">
        <v>-90.952134352693562</v>
      </c>
      <c r="X19" s="10">
        <v>-86.7537832427696</v>
      </c>
      <c r="Z19" s="2">
        <f t="shared" si="2"/>
        <v>35.060240963855421</v>
      </c>
      <c r="AA19">
        <f t="shared" si="0"/>
        <v>0.6119166413618673</v>
      </c>
      <c r="AB19">
        <f t="shared" si="1"/>
        <v>28.499138900057851</v>
      </c>
      <c r="AC19" s="12">
        <f t="shared" si="3"/>
        <v>-2.142756782084426</v>
      </c>
    </row>
    <row r="20" spans="8:29" x14ac:dyDescent="0.25">
      <c r="H20">
        <v>15</v>
      </c>
      <c r="I20">
        <v>11118.666666666666</v>
      </c>
      <c r="J20" s="3">
        <v>27119</v>
      </c>
      <c r="K20">
        <v>239</v>
      </c>
      <c r="L20">
        <v>84</v>
      </c>
      <c r="N20">
        <v>15</v>
      </c>
      <c r="P20" s="3">
        <v>10168</v>
      </c>
      <c r="Q20" s="10">
        <v>248</v>
      </c>
      <c r="R20" s="10">
        <v>31</v>
      </c>
      <c r="U20">
        <v>-2.2617566076415172</v>
      </c>
      <c r="W20" s="10">
        <v>-88.297485133239306</v>
      </c>
      <c r="X20" s="10">
        <v>-88.622956578300048</v>
      </c>
      <c r="Z20" s="2">
        <f t="shared" si="2"/>
        <v>36.987951807228917</v>
      </c>
      <c r="AA20">
        <f t="shared" si="0"/>
        <v>0.64556154260513154</v>
      </c>
      <c r="AB20">
        <f t="shared" si="1"/>
        <v>26.552511572042143</v>
      </c>
      <c r="AC20" s="12">
        <f t="shared" si="3"/>
        <v>-1.9466273280157083</v>
      </c>
    </row>
    <row r="21" spans="8:29" x14ac:dyDescent="0.25">
      <c r="H21">
        <v>16</v>
      </c>
      <c r="I21">
        <v>10800</v>
      </c>
      <c r="J21" s="3">
        <v>26480</v>
      </c>
      <c r="K21">
        <v>240</v>
      </c>
      <c r="L21">
        <v>82</v>
      </c>
      <c r="N21">
        <v>16</v>
      </c>
      <c r="P21" s="3">
        <v>9525</v>
      </c>
      <c r="Q21" s="10">
        <v>245</v>
      </c>
      <c r="R21" s="10">
        <v>29</v>
      </c>
      <c r="U21">
        <v>-2.2366307792470947</v>
      </c>
      <c r="W21" s="10">
        <v>-85.587096003552446</v>
      </c>
      <c r="X21" s="10">
        <v>-90.436184541923552</v>
      </c>
      <c r="Z21" s="2">
        <f t="shared" si="2"/>
        <v>38.915662650602414</v>
      </c>
      <c r="AA21">
        <f t="shared" si="0"/>
        <v>0.67920644384839579</v>
      </c>
      <c r="AB21">
        <f t="shared" si="1"/>
        <v>24.772411897769441</v>
      </c>
      <c r="AC21" s="12">
        <f t="shared" si="3"/>
        <v>-1.7800996742727015</v>
      </c>
    </row>
    <row r="22" spans="8:29" x14ac:dyDescent="0.25">
      <c r="H22">
        <v>17</v>
      </c>
      <c r="I22">
        <v>10481.333333333334</v>
      </c>
      <c r="J22" s="3">
        <v>26161</v>
      </c>
      <c r="K22">
        <v>241</v>
      </c>
      <c r="L22">
        <v>81</v>
      </c>
      <c r="N22">
        <v>17</v>
      </c>
      <c r="P22" s="3">
        <v>8882</v>
      </c>
      <c r="Q22" s="10">
        <v>242</v>
      </c>
      <c r="R22" s="10">
        <v>27</v>
      </c>
      <c r="U22">
        <v>-2.2115049508526723</v>
      </c>
      <c r="W22" s="10">
        <v>-82.822677961931035</v>
      </c>
      <c r="X22" s="10">
        <v>-92.192322489896668</v>
      </c>
      <c r="Z22" s="2">
        <f t="shared" si="2"/>
        <v>40.843373493975903</v>
      </c>
      <c r="AA22">
        <f t="shared" si="0"/>
        <v>0.71285134509165993</v>
      </c>
      <c r="AB22">
        <f t="shared" si="1"/>
        <v>23.134793470501471</v>
      </c>
      <c r="AC22" s="12">
        <f t="shared" si="3"/>
        <v>-1.6376184272679701</v>
      </c>
    </row>
    <row r="23" spans="8:29" x14ac:dyDescent="0.25">
      <c r="H23">
        <v>18</v>
      </c>
      <c r="I23">
        <v>10162.666666666666</v>
      </c>
      <c r="J23" s="3">
        <v>25843</v>
      </c>
      <c r="K23">
        <v>243</v>
      </c>
      <c r="L23">
        <v>80</v>
      </c>
      <c r="N23">
        <v>18</v>
      </c>
      <c r="P23" s="3">
        <v>8560</v>
      </c>
      <c r="Q23" s="10">
        <v>240</v>
      </c>
      <c r="R23" s="10">
        <v>26</v>
      </c>
      <c r="U23">
        <v>-2.1863791224582494</v>
      </c>
      <c r="W23" s="10">
        <v>-80.005976113722582</v>
      </c>
      <c r="X23" s="10">
        <v>-93.890261817920774</v>
      </c>
      <c r="Z23" s="2">
        <f t="shared" si="2"/>
        <v>42.7710843373494</v>
      </c>
      <c r="AA23">
        <f t="shared" si="0"/>
        <v>0.74649624633492417</v>
      </c>
      <c r="AB23">
        <f t="shared" si="1"/>
        <v>21.619911601059087</v>
      </c>
      <c r="AC23" s="12">
        <f t="shared" si="3"/>
        <v>-1.5148818694423838</v>
      </c>
    </row>
    <row r="24" spans="8:29" x14ac:dyDescent="0.25">
      <c r="H24">
        <v>19</v>
      </c>
      <c r="I24">
        <v>9844</v>
      </c>
      <c r="J24" s="3">
        <v>25524</v>
      </c>
      <c r="K24">
        <v>244</v>
      </c>
      <c r="L24">
        <v>79</v>
      </c>
      <c r="N24">
        <v>19</v>
      </c>
      <c r="P24" s="3">
        <v>7917</v>
      </c>
      <c r="Q24" s="10">
        <v>237</v>
      </c>
      <c r="R24" s="10">
        <v>24</v>
      </c>
      <c r="U24">
        <v>-2.1612532940638269</v>
      </c>
      <c r="W24" s="10">
        <v>-77.138768569684629</v>
      </c>
      <c r="X24" s="10">
        <v>-95.528930660975206</v>
      </c>
      <c r="Z24" s="2">
        <f t="shared" si="2"/>
        <v>44.69879518072289</v>
      </c>
      <c r="AA24">
        <f t="shared" si="0"/>
        <v>0.7801411475781882</v>
      </c>
      <c r="AB24">
        <f t="shared" si="1"/>
        <v>20.211393881126778</v>
      </c>
      <c r="AC24" s="12">
        <f t="shared" si="3"/>
        <v>-1.4085177199323091</v>
      </c>
    </row>
    <row r="25" spans="8:29" x14ac:dyDescent="0.25">
      <c r="H25">
        <v>20</v>
      </c>
      <c r="I25">
        <v>9205.3333333333339</v>
      </c>
      <c r="J25" s="3">
        <v>25205</v>
      </c>
      <c r="K25">
        <v>245</v>
      </c>
      <c r="L25">
        <v>78</v>
      </c>
      <c r="N25">
        <v>20</v>
      </c>
      <c r="P25" s="3">
        <v>7274</v>
      </c>
      <c r="Q25" s="10">
        <v>234</v>
      </c>
      <c r="R25" s="10">
        <v>22</v>
      </c>
      <c r="U25">
        <v>-2.1361274656694045</v>
      </c>
      <c r="W25" s="10">
        <v>-74.222865323509296</v>
      </c>
      <c r="X25" s="10">
        <v>-97.107294569957887</v>
      </c>
      <c r="Z25" s="2">
        <f t="shared" si="2"/>
        <v>46.626506024096386</v>
      </c>
      <c r="AA25">
        <f t="shared" si="0"/>
        <v>0.81378604882145245</v>
      </c>
      <c r="AB25">
        <f t="shared" si="1"/>
        <v>18.895541134651793</v>
      </c>
      <c r="AC25" s="12">
        <f t="shared" si="3"/>
        <v>-1.3158527464749845</v>
      </c>
    </row>
    <row r="26" spans="8:29" x14ac:dyDescent="0.25">
      <c r="H26">
        <v>21</v>
      </c>
      <c r="I26">
        <v>8886.6666666666661</v>
      </c>
      <c r="J26" s="3">
        <v>24887</v>
      </c>
      <c r="K26">
        <v>247</v>
      </c>
      <c r="L26">
        <v>77</v>
      </c>
      <c r="N26">
        <v>21</v>
      </c>
      <c r="P26" s="3">
        <v>6951</v>
      </c>
      <c r="Q26" s="10">
        <v>231</v>
      </c>
      <c r="R26" s="10">
        <v>21</v>
      </c>
      <c r="U26">
        <v>-2.111001637274982</v>
      </c>
      <c r="W26" s="10">
        <v>-71.260107109221352</v>
      </c>
      <c r="X26" s="10">
        <v>-98.624357164706154</v>
      </c>
      <c r="Z26" s="2">
        <f t="shared" si="2"/>
        <v>48.554216867469876</v>
      </c>
      <c r="AA26">
        <f t="shared" si="0"/>
        <v>0.84743095006471658</v>
      </c>
      <c r="AB26">
        <f t="shared" si="1"/>
        <v>17.660794713222966</v>
      </c>
      <c r="AC26" s="12">
        <f t="shared" si="3"/>
        <v>-1.2347464214288273</v>
      </c>
    </row>
    <row r="27" spans="8:29" x14ac:dyDescent="0.25">
      <c r="H27">
        <v>22</v>
      </c>
      <c r="I27">
        <v>8568</v>
      </c>
      <c r="J27" s="3">
        <v>24568</v>
      </c>
      <c r="K27">
        <v>248</v>
      </c>
      <c r="L27">
        <v>76</v>
      </c>
      <c r="N27">
        <v>22</v>
      </c>
      <c r="P27" s="3">
        <v>6308</v>
      </c>
      <c r="Q27" s="10">
        <v>228</v>
      </c>
      <c r="R27" s="10">
        <v>19</v>
      </c>
      <c r="U27">
        <v>-2.0858758088805596</v>
      </c>
      <c r="W27" s="10">
        <v>-68.252364239170689</v>
      </c>
      <c r="X27" s="10">
        <v>-100.07916076298565</v>
      </c>
      <c r="Z27" s="2">
        <f t="shared" si="2"/>
        <v>50.481927710843372</v>
      </c>
      <c r="AA27">
        <f t="shared" si="0"/>
        <v>0.88107585130798083</v>
      </c>
      <c r="AB27">
        <f t="shared" si="1"/>
        <v>16.49732565424635</v>
      </c>
      <c r="AC27" s="12">
        <f t="shared" si="3"/>
        <v>-1.1634690589766166</v>
      </c>
    </row>
    <row r="28" spans="8:29" x14ac:dyDescent="0.25">
      <c r="H28">
        <v>23</v>
      </c>
      <c r="I28">
        <v>8249.3333333333339</v>
      </c>
      <c r="J28" s="3">
        <v>24250</v>
      </c>
      <c r="K28">
        <v>250</v>
      </c>
      <c r="L28">
        <v>75</v>
      </c>
      <c r="N28">
        <v>23</v>
      </c>
      <c r="P28" s="3">
        <v>5985</v>
      </c>
      <c r="Q28" s="10">
        <v>225</v>
      </c>
      <c r="R28" s="10">
        <v>18</v>
      </c>
      <c r="U28">
        <v>-2.0607499804861367</v>
      </c>
      <c r="W28" s="10">
        <v>-65.201535423352468</v>
      </c>
      <c r="X28" s="10">
        <v>-101.47078698505035</v>
      </c>
      <c r="Z28" s="2">
        <f t="shared" si="2"/>
        <v>52.409638554216869</v>
      </c>
      <c r="AA28">
        <f t="shared" si="0"/>
        <v>0.91472075255124508</v>
      </c>
      <c r="AB28">
        <f t="shared" si="1"/>
        <v>15.396714307424698</v>
      </c>
      <c r="AC28" s="12">
        <f t="shared" si="3"/>
        <v>-1.1006113468216512</v>
      </c>
    </row>
    <row r="29" spans="8:29" x14ac:dyDescent="0.25">
      <c r="H29">
        <v>24</v>
      </c>
      <c r="I29">
        <v>7930.666666666667</v>
      </c>
      <c r="J29" s="3">
        <v>23611</v>
      </c>
      <c r="K29">
        <v>251</v>
      </c>
      <c r="L29">
        <v>73</v>
      </c>
      <c r="N29">
        <v>24</v>
      </c>
      <c r="P29" s="3">
        <v>5662</v>
      </c>
      <c r="Q29" s="10">
        <v>222</v>
      </c>
      <c r="R29" s="10">
        <v>17</v>
      </c>
      <c r="U29">
        <v>-2.0356241520917142</v>
      </c>
      <c r="W29" s="10">
        <v>-62.109546570801186</v>
      </c>
      <c r="X29" s="10">
        <v>-102.79835733339173</v>
      </c>
      <c r="Z29" s="2">
        <f t="shared" si="2"/>
        <v>54.337349397590359</v>
      </c>
      <c r="AA29">
        <f t="shared" si="0"/>
        <v>0.9483656537945091</v>
      </c>
      <c r="AB29">
        <f t="shared" si="1"/>
        <v>14.351697943015937</v>
      </c>
      <c r="AC29" s="12">
        <f t="shared" si="3"/>
        <v>-1.0450163644087613</v>
      </c>
    </row>
    <row r="30" spans="8:29" x14ac:dyDescent="0.25">
      <c r="H30">
        <v>25</v>
      </c>
      <c r="I30">
        <v>7612</v>
      </c>
      <c r="J30" s="3">
        <v>23292</v>
      </c>
      <c r="K30">
        <v>252</v>
      </c>
      <c r="L30">
        <v>72</v>
      </c>
      <c r="N30">
        <v>25</v>
      </c>
      <c r="P30" s="3">
        <v>5018</v>
      </c>
      <c r="Q30" s="10">
        <v>218</v>
      </c>
      <c r="R30" s="10">
        <v>15</v>
      </c>
      <c r="U30">
        <v>-2.0104983236972913</v>
      </c>
      <c r="W30" s="10">
        <v>-58.978349573813787</v>
      </c>
      <c r="X30" s="10">
        <v>-104.06103374731158</v>
      </c>
      <c r="Z30" s="2">
        <f t="shared" si="2"/>
        <v>56.265060240963855</v>
      </c>
      <c r="AA30">
        <f t="shared" si="0"/>
        <v>0.98201055503777335</v>
      </c>
      <c r="AB30">
        <f t="shared" si="1"/>
        <v>13.355970016235531</v>
      </c>
      <c r="AC30" s="12">
        <f t="shared" si="3"/>
        <v>-0.99572792678040578</v>
      </c>
    </row>
    <row r="31" spans="8:29" x14ac:dyDescent="0.25">
      <c r="H31">
        <v>26</v>
      </c>
      <c r="I31">
        <v>7293.333333333333</v>
      </c>
      <c r="J31" s="3">
        <v>22974</v>
      </c>
      <c r="K31">
        <v>254</v>
      </c>
      <c r="L31">
        <v>71</v>
      </c>
      <c r="N31">
        <v>26</v>
      </c>
      <c r="P31" s="3">
        <v>4695</v>
      </c>
      <c r="Q31" s="10">
        <v>215</v>
      </c>
      <c r="R31" s="10">
        <v>14</v>
      </c>
      <c r="U31">
        <v>-1.9853724953028689</v>
      </c>
      <c r="W31" s="10">
        <v>-55.809921075771207</v>
      </c>
      <c r="X31" s="10">
        <v>-105.25801913196781</v>
      </c>
      <c r="Z31" s="2">
        <f t="shared" si="2"/>
        <v>58.192771084337352</v>
      </c>
      <c r="AA31">
        <f t="shared" si="0"/>
        <v>1.0156554562810376</v>
      </c>
      <c r="AB31">
        <f t="shared" si="1"/>
        <v>12.404019085937755</v>
      </c>
      <c r="AC31" s="12">
        <f t="shared" si="3"/>
        <v>-0.95195093029777667</v>
      </c>
    </row>
    <row r="32" spans="8:29" x14ac:dyDescent="0.25">
      <c r="H32">
        <v>27</v>
      </c>
      <c r="I32">
        <v>6974.666666666667</v>
      </c>
      <c r="J32" s="3">
        <v>22655</v>
      </c>
      <c r="K32">
        <v>255</v>
      </c>
      <c r="L32">
        <v>70</v>
      </c>
      <c r="N32">
        <v>27</v>
      </c>
      <c r="P32" s="3">
        <v>4372</v>
      </c>
      <c r="Q32" s="10">
        <v>212</v>
      </c>
      <c r="R32" s="10">
        <v>13</v>
      </c>
      <c r="U32">
        <v>-1.9602466669084464</v>
      </c>
      <c r="W32" s="10">
        <v>-52.606261223334343</v>
      </c>
      <c r="X32" s="10">
        <v>-106.3885578615599</v>
      </c>
      <c r="Z32" s="2">
        <f t="shared" si="2"/>
        <v>60.120481927710841</v>
      </c>
      <c r="AA32">
        <f t="shared" si="0"/>
        <v>1.0493003575243016</v>
      </c>
      <c r="AB32">
        <f t="shared" si="1"/>
        <v>11.490998461365665</v>
      </c>
      <c r="AC32" s="12">
        <f t="shared" si="3"/>
        <v>-0.91302062457208955</v>
      </c>
    </row>
    <row r="33" spans="8:29" x14ac:dyDescent="0.25">
      <c r="H33">
        <v>28</v>
      </c>
      <c r="I33">
        <v>6656</v>
      </c>
      <c r="J33" s="3">
        <v>22336</v>
      </c>
      <c r="K33">
        <v>256</v>
      </c>
      <c r="L33">
        <v>69</v>
      </c>
      <c r="N33">
        <v>28</v>
      </c>
      <c r="P33" s="3">
        <v>4049</v>
      </c>
      <c r="Q33" s="10">
        <v>209</v>
      </c>
      <c r="R33" s="10">
        <v>12</v>
      </c>
      <c r="U33">
        <v>-1.9351208385140239</v>
      </c>
      <c r="W33" s="10">
        <v>-49.369392403803602</v>
      </c>
      <c r="X33" s="10">
        <v>-107.45193625633576</v>
      </c>
      <c r="Z33" s="2">
        <f t="shared" si="2"/>
        <v>62.048192771084338</v>
      </c>
      <c r="AA33">
        <f t="shared" si="0"/>
        <v>1.0829452587675659</v>
      </c>
      <c r="AB33">
        <f t="shared" si="1"/>
        <v>10.612619866004243</v>
      </c>
      <c r="AC33" s="12">
        <f t="shared" si="3"/>
        <v>-0.87837859536142204</v>
      </c>
    </row>
    <row r="34" spans="8:29" x14ac:dyDescent="0.25">
      <c r="H34">
        <v>29</v>
      </c>
      <c r="I34">
        <v>6017.333333333333</v>
      </c>
      <c r="J34" s="3">
        <v>22018</v>
      </c>
      <c r="K34">
        <v>258</v>
      </c>
      <c r="L34">
        <v>68</v>
      </c>
      <c r="N34">
        <v>29</v>
      </c>
      <c r="P34" s="3">
        <v>3726</v>
      </c>
      <c r="Q34" s="10">
        <v>206</v>
      </c>
      <c r="R34" s="10">
        <v>11</v>
      </c>
      <c r="U34">
        <v>-1.9099950101196013</v>
      </c>
      <c r="W34" s="10">
        <v>-46.10135796843818</v>
      </c>
      <c r="X34" s="10">
        <v>-108.44748303311918</v>
      </c>
      <c r="Z34" s="2">
        <f t="shared" si="2"/>
        <v>63.975903614457835</v>
      </c>
      <c r="AA34">
        <f t="shared" si="0"/>
        <v>1.1165901600108301</v>
      </c>
      <c r="AB34">
        <f t="shared" si="1"/>
        <v>9.7650660215942597</v>
      </c>
      <c r="AC34" s="12">
        <f t="shared" si="3"/>
        <v>-0.84755384440998327</v>
      </c>
    </row>
    <row r="35" spans="8:29" x14ac:dyDescent="0.25">
      <c r="H35">
        <v>30</v>
      </c>
      <c r="I35">
        <v>5698.666666666667</v>
      </c>
      <c r="J35" s="3">
        <v>21699</v>
      </c>
      <c r="K35">
        <v>259</v>
      </c>
      <c r="L35">
        <v>67</v>
      </c>
      <c r="N35">
        <v>30</v>
      </c>
      <c r="P35" s="3">
        <v>3402</v>
      </c>
      <c r="Q35" s="10">
        <v>202</v>
      </c>
      <c r="R35" s="10">
        <v>10</v>
      </c>
      <c r="U35">
        <v>-1.8848691817251786</v>
      </c>
      <c r="W35" s="10">
        <v>-42.804220942541619</v>
      </c>
      <c r="X35" s="10">
        <v>-109.3745697290736</v>
      </c>
      <c r="Z35" s="2">
        <f t="shared" si="2"/>
        <v>65.903614457831324</v>
      </c>
      <c r="AA35">
        <f t="shared" si="0"/>
        <v>1.1502350612540944</v>
      </c>
      <c r="AB35">
        <f t="shared" si="1"/>
        <v>8.9449182439475781</v>
      </c>
      <c r="AC35" s="12">
        <f t="shared" si="3"/>
        <v>-0.82014777764668167</v>
      </c>
    </row>
    <row r="36" spans="8:29" x14ac:dyDescent="0.25">
      <c r="H36">
        <v>31</v>
      </c>
      <c r="I36">
        <v>5380</v>
      </c>
      <c r="J36" s="3">
        <v>21060</v>
      </c>
      <c r="K36">
        <v>260</v>
      </c>
      <c r="L36">
        <v>65</v>
      </c>
      <c r="N36">
        <v>31</v>
      </c>
      <c r="P36" s="3">
        <v>3079</v>
      </c>
      <c r="Q36" s="10">
        <v>199</v>
      </c>
      <c r="R36" s="10">
        <v>9</v>
      </c>
      <c r="U36">
        <v>-1.8597433533307561</v>
      </c>
      <c r="W36" s="10">
        <v>-39.480062723127354</v>
      </c>
      <c r="X36" s="10">
        <v>-110.23261109843428</v>
      </c>
      <c r="Z36" s="2">
        <f t="shared" si="2"/>
        <v>67.831325301204828</v>
      </c>
      <c r="AA36">
        <f t="shared" si="0"/>
        <v>1.1838799624973586</v>
      </c>
      <c r="AB36">
        <f t="shared" si="1"/>
        <v>8.1490960261644183</v>
      </c>
      <c r="AC36" s="12">
        <f t="shared" si="3"/>
        <v>-0.79582221778315976</v>
      </c>
    </row>
    <row r="37" spans="8:29" x14ac:dyDescent="0.25">
      <c r="H37">
        <v>32</v>
      </c>
      <c r="I37">
        <v>5061.333333333333</v>
      </c>
      <c r="J37" s="3">
        <v>20742</v>
      </c>
      <c r="K37">
        <v>262</v>
      </c>
      <c r="L37">
        <v>64</v>
      </c>
      <c r="N37">
        <v>32</v>
      </c>
      <c r="P37" s="3">
        <v>2756</v>
      </c>
      <c r="Q37" s="10">
        <v>196</v>
      </c>
      <c r="R37" s="10">
        <v>8</v>
      </c>
      <c r="U37">
        <v>-1.8346175249363337</v>
      </c>
      <c r="W37" s="10">
        <v>-36.130981764986785</v>
      </c>
      <c r="X37" s="10">
        <v>-111.0210654819588</v>
      </c>
      <c r="Z37" s="2">
        <f t="shared" si="2"/>
        <v>69.759036144578317</v>
      </c>
      <c r="AA37">
        <f t="shared" si="0"/>
        <v>1.2175248637406226</v>
      </c>
      <c r="AB37">
        <f t="shared" si="1"/>
        <v>7.3748062482628383</v>
      </c>
      <c r="AC37" s="12">
        <f t="shared" si="3"/>
        <v>-0.77428977790158005</v>
      </c>
    </row>
    <row r="38" spans="8:29" x14ac:dyDescent="0.25">
      <c r="H38">
        <v>33</v>
      </c>
      <c r="I38">
        <v>4742.666666666667</v>
      </c>
      <c r="J38" s="3">
        <v>20423</v>
      </c>
      <c r="K38">
        <v>263</v>
      </c>
      <c r="L38">
        <v>63</v>
      </c>
      <c r="N38">
        <v>33</v>
      </c>
      <c r="P38" s="3">
        <v>2752</v>
      </c>
      <c r="Q38" s="10">
        <v>192</v>
      </c>
      <c r="R38" s="10">
        <v>8</v>
      </c>
      <c r="U38">
        <v>-1.809491696541911</v>
      </c>
      <c r="W38" s="10">
        <v>-32.759092255989295</v>
      </c>
      <c r="X38" s="10">
        <v>-111.73943514886251</v>
      </c>
      <c r="Z38" s="2">
        <f t="shared" si="2"/>
        <v>71.686746987951807</v>
      </c>
      <c r="AA38">
        <f t="shared" si="0"/>
        <v>1.2511697649838869</v>
      </c>
      <c r="AB38">
        <f t="shared" si="1"/>
        <v>6.6195001542764418</v>
      </c>
      <c r="AC38" s="12">
        <f t="shared" si="3"/>
        <v>-0.75530609398639648</v>
      </c>
    </row>
    <row r="39" spans="8:29" x14ac:dyDescent="0.25">
      <c r="H39">
        <v>34</v>
      </c>
      <c r="I39">
        <v>4424</v>
      </c>
      <c r="J39" s="3">
        <v>20105</v>
      </c>
      <c r="K39">
        <v>265</v>
      </c>
      <c r="L39">
        <v>62</v>
      </c>
      <c r="N39">
        <v>34</v>
      </c>
      <c r="P39" s="3">
        <v>2429</v>
      </c>
      <c r="Q39" s="10">
        <v>189</v>
      </c>
      <c r="R39" s="10">
        <v>7</v>
      </c>
      <c r="U39">
        <v>-1.7843658681474883</v>
      </c>
      <c r="W39" s="10">
        <v>-29.366522782450399</v>
      </c>
      <c r="X39" s="10">
        <v>-112.38726661102299</v>
      </c>
      <c r="Z39" s="2">
        <f t="shared" si="2"/>
        <v>73.614457831325296</v>
      </c>
      <c r="AA39">
        <f t="shared" si="0"/>
        <v>1.2848146662271509</v>
      </c>
      <c r="AB39">
        <f t="shared" si="1"/>
        <v>5.8808366206708413</v>
      </c>
      <c r="AC39" s="12">
        <f t="shared" si="3"/>
        <v>-0.73866353360560044</v>
      </c>
    </row>
    <row r="40" spans="8:29" x14ac:dyDescent="0.25">
      <c r="H40">
        <v>35</v>
      </c>
      <c r="I40">
        <v>4105.333333333333</v>
      </c>
      <c r="J40" s="3">
        <v>19786</v>
      </c>
      <c r="K40">
        <v>266</v>
      </c>
      <c r="L40">
        <v>61</v>
      </c>
      <c r="N40">
        <v>35</v>
      </c>
      <c r="P40" s="3">
        <v>2425</v>
      </c>
      <c r="Q40" s="10">
        <v>185</v>
      </c>
      <c r="R40" s="10">
        <v>7</v>
      </c>
      <c r="U40">
        <v>-1.7592400397530659</v>
      </c>
      <c r="W40" s="10">
        <v>-25.955414985410382</v>
      </c>
      <c r="X40" s="10">
        <v>-112.96415090925534</v>
      </c>
      <c r="Z40" s="2">
        <f t="shared" si="2"/>
        <v>75.5421686746988</v>
      </c>
      <c r="AA40">
        <f t="shared" si="0"/>
        <v>1.3184595674704154</v>
      </c>
      <c r="AB40">
        <f t="shared" si="1"/>
        <v>5.156650533736177</v>
      </c>
      <c r="AC40" s="12">
        <f t="shared" si="3"/>
        <v>-0.72418608693466435</v>
      </c>
    </row>
    <row r="41" spans="8:29" x14ac:dyDescent="0.25">
      <c r="H41">
        <v>36</v>
      </c>
      <c r="I41">
        <v>3786.6666666666665</v>
      </c>
      <c r="J41" s="3">
        <v>19467</v>
      </c>
      <c r="K41">
        <v>267</v>
      </c>
      <c r="L41">
        <v>60</v>
      </c>
      <c r="N41">
        <v>36</v>
      </c>
      <c r="P41" s="3">
        <v>2102</v>
      </c>
      <c r="Q41" s="10">
        <v>182</v>
      </c>
      <c r="R41" s="10">
        <v>6</v>
      </c>
      <c r="U41">
        <v>-1.7341142113586434</v>
      </c>
      <c r="W41" s="10">
        <v>-22.52792220867186</v>
      </c>
      <c r="X41" s="10">
        <v>-113.46972387147756</v>
      </c>
      <c r="Z41" s="2">
        <f t="shared" si="2"/>
        <v>77.46987951807229</v>
      </c>
      <c r="AA41">
        <f t="shared" si="0"/>
        <v>1.3521044687136794</v>
      </c>
      <c r="AB41">
        <f t="shared" si="1"/>
        <v>4.4449253203789816</v>
      </c>
      <c r="AC41" s="12">
        <f t="shared" si="3"/>
        <v>-0.71172521335719541</v>
      </c>
    </row>
    <row r="42" spans="8:29" x14ac:dyDescent="0.25">
      <c r="H42">
        <v>37</v>
      </c>
      <c r="I42">
        <v>3468</v>
      </c>
      <c r="J42" s="3">
        <v>19149</v>
      </c>
      <c r="K42">
        <v>269</v>
      </c>
      <c r="L42">
        <v>59</v>
      </c>
      <c r="N42">
        <v>37</v>
      </c>
      <c r="P42" s="3">
        <v>2099</v>
      </c>
      <c r="Q42" s="10">
        <v>179</v>
      </c>
      <c r="R42" s="10">
        <v>6</v>
      </c>
      <c r="U42">
        <v>-1.7089883829642207</v>
      </c>
      <c r="W42" s="10">
        <v>-19.086208139449788</v>
      </c>
      <c r="X42" s="10">
        <v>-113.90366634260288</v>
      </c>
      <c r="Z42" s="2">
        <f t="shared" si="2"/>
        <v>79.397590361445779</v>
      </c>
      <c r="AA42">
        <f t="shared" si="0"/>
        <v>1.3857493699569434</v>
      </c>
      <c r="AB42">
        <f t="shared" si="1"/>
        <v>3.7437688525053501</v>
      </c>
      <c r="AC42" s="12">
        <f t="shared" si="3"/>
        <v>-0.70115646787363151</v>
      </c>
    </row>
    <row r="43" spans="8:29" x14ac:dyDescent="0.25">
      <c r="H43">
        <v>38</v>
      </c>
      <c r="I43">
        <v>2829.3333333333335</v>
      </c>
      <c r="J43" s="3">
        <v>18510</v>
      </c>
      <c r="K43">
        <v>270</v>
      </c>
      <c r="L43">
        <v>57</v>
      </c>
      <c r="N43">
        <v>38</v>
      </c>
      <c r="P43" s="3">
        <v>1775</v>
      </c>
      <c r="Q43" s="10">
        <v>175</v>
      </c>
      <c r="R43" s="10">
        <v>5</v>
      </c>
      <c r="U43">
        <v>-1.6838625545697981</v>
      </c>
      <c r="W43" s="10">
        <v>-15.632445442491958</v>
      </c>
      <c r="X43" s="10">
        <v>-114.26570438601404</v>
      </c>
      <c r="Z43" s="2">
        <f t="shared" si="2"/>
        <v>81.325301204819283</v>
      </c>
      <c r="AA43">
        <f t="shared" si="0"/>
        <v>1.4193942712002079</v>
      </c>
      <c r="AB43">
        <f t="shared" si="1"/>
        <v>3.0513920817724998</v>
      </c>
      <c r="AC43" s="12">
        <f t="shared" si="3"/>
        <v>-0.69237677073285031</v>
      </c>
    </row>
    <row r="44" spans="8:29" x14ac:dyDescent="0.25">
      <c r="H44">
        <v>39</v>
      </c>
      <c r="I44">
        <v>2510.6666666666665</v>
      </c>
      <c r="J44" s="3">
        <v>18191</v>
      </c>
      <c r="K44">
        <v>271</v>
      </c>
      <c r="L44">
        <v>56</v>
      </c>
      <c r="N44">
        <v>39</v>
      </c>
      <c r="P44" s="3">
        <v>1772</v>
      </c>
      <c r="Q44" s="10">
        <v>172</v>
      </c>
      <c r="R44" s="10">
        <v>5</v>
      </c>
      <c r="U44">
        <v>-1.6587367261753756</v>
      </c>
      <c r="W44" s="10">
        <v>-12.168814388532077</v>
      </c>
      <c r="X44" s="10">
        <v>-114.55560945649248</v>
      </c>
      <c r="Z44" s="2">
        <f t="shared" si="2"/>
        <v>83.253012048192772</v>
      </c>
      <c r="AA44">
        <f t="shared" si="0"/>
        <v>1.4530391724434719</v>
      </c>
      <c r="AB44">
        <f t="shared" si="1"/>
        <v>2.3660898676305591</v>
      </c>
      <c r="AC44" s="12">
        <f t="shared" si="3"/>
        <v>-0.6853022141419407</v>
      </c>
    </row>
    <row r="45" spans="8:29" x14ac:dyDescent="0.25">
      <c r="H45">
        <v>40</v>
      </c>
      <c r="I45">
        <v>2192</v>
      </c>
      <c r="J45" s="3">
        <v>17873</v>
      </c>
      <c r="K45">
        <v>273</v>
      </c>
      <c r="L45">
        <v>55</v>
      </c>
      <c r="N45">
        <v>40</v>
      </c>
      <c r="P45" s="3">
        <v>1768</v>
      </c>
      <c r="Q45" s="10">
        <v>168</v>
      </c>
      <c r="R45" s="10">
        <v>5</v>
      </c>
      <c r="U45">
        <v>-1.6336108977809531</v>
      </c>
      <c r="W45" s="10">
        <v>-8.6975014779413886</v>
      </c>
      <c r="X45" s="10">
        <v>-114.7731985444929</v>
      </c>
      <c r="Z45" s="2">
        <f t="shared" si="2"/>
        <v>85.180722891566262</v>
      </c>
      <c r="AA45">
        <f t="shared" si="0"/>
        <v>1.4866840736867362</v>
      </c>
      <c r="AB45">
        <f t="shared" si="1"/>
        <v>1.6862235437778452</v>
      </c>
      <c r="AC45" s="12">
        <f t="shared" si="3"/>
        <v>-0.67986632385271384</v>
      </c>
    </row>
    <row r="46" spans="8:29" x14ac:dyDescent="0.25">
      <c r="H46">
        <v>41</v>
      </c>
      <c r="I46">
        <v>1873.3333333333333</v>
      </c>
      <c r="J46" s="3">
        <v>17554</v>
      </c>
      <c r="K46">
        <v>274</v>
      </c>
      <c r="L46">
        <v>54</v>
      </c>
      <c r="N46">
        <v>41</v>
      </c>
      <c r="P46" s="3">
        <v>1765</v>
      </c>
      <c r="Q46" s="10">
        <v>165</v>
      </c>
      <c r="R46" s="10">
        <v>5</v>
      </c>
      <c r="U46">
        <v>-1.6084850693865305</v>
      </c>
      <c r="W46" s="10">
        <v>-5.2206980604478188</v>
      </c>
      <c r="X46" s="10">
        <v>-114.91833429167249</v>
      </c>
      <c r="Z46" s="2">
        <f t="shared" si="2"/>
        <v>87.108433734939752</v>
      </c>
      <c r="AA46">
        <f t="shared" si="0"/>
        <v>1.5203289749300002</v>
      </c>
      <c r="AB46">
        <f t="shared" si="1"/>
        <v>1.0102048312379392</v>
      </c>
      <c r="AC46" s="12">
        <f t="shared" si="3"/>
        <v>-0.67601871253990597</v>
      </c>
    </row>
    <row r="47" spans="8:29" x14ac:dyDescent="0.25">
      <c r="H47">
        <v>42</v>
      </c>
      <c r="I47">
        <v>1554.6666666666667</v>
      </c>
      <c r="J47" s="3">
        <v>17235</v>
      </c>
      <c r="K47">
        <v>275</v>
      </c>
      <c r="L47">
        <v>53</v>
      </c>
      <c r="N47">
        <v>42</v>
      </c>
      <c r="P47" s="3">
        <v>1761</v>
      </c>
      <c r="Q47" s="10">
        <v>161</v>
      </c>
      <c r="R47" s="10">
        <v>5</v>
      </c>
      <c r="U47">
        <v>-1.5833592409921078</v>
      </c>
      <c r="W47" s="10">
        <v>-1.7405989517938278</v>
      </c>
      <c r="X47" s="10">
        <v>-114.99092507760167</v>
      </c>
      <c r="Z47" s="2">
        <f t="shared" si="2"/>
        <v>89.036144578313255</v>
      </c>
      <c r="AA47">
        <f t="shared" si="0"/>
        <v>1.5539738761732644</v>
      </c>
      <c r="AB47">
        <f t="shared" si="1"/>
        <v>0.33648075380440506</v>
      </c>
      <c r="AC47" s="12">
        <f t="shared" si="3"/>
        <v>-0.67372407743353424</v>
      </c>
    </row>
    <row r="48" spans="8:29" x14ac:dyDescent="0.25">
      <c r="H48">
        <v>43</v>
      </c>
      <c r="I48">
        <v>1236</v>
      </c>
      <c r="J48" s="3">
        <v>16917</v>
      </c>
      <c r="K48">
        <v>277</v>
      </c>
      <c r="L48">
        <v>52</v>
      </c>
      <c r="N48">
        <v>43</v>
      </c>
      <c r="P48" s="3">
        <v>1758</v>
      </c>
      <c r="Q48" s="10">
        <v>158</v>
      </c>
      <c r="R48" s="10">
        <v>5</v>
      </c>
      <c r="U48">
        <v>-1.5582334125976853</v>
      </c>
      <c r="W48" s="10">
        <v>1.7405989517938447</v>
      </c>
      <c r="X48" s="10">
        <v>-114.99092507760167</v>
      </c>
      <c r="Z48" s="2">
        <f t="shared" si="2"/>
        <v>90.963855421686745</v>
      </c>
      <c r="AA48">
        <f t="shared" si="0"/>
        <v>1.5876187774165287</v>
      </c>
      <c r="AB48">
        <f t="shared" si="1"/>
        <v>-0.33648075380440257</v>
      </c>
      <c r="AC48" s="12">
        <f t="shared" si="3"/>
        <v>-0.67296150760880757</v>
      </c>
    </row>
    <row r="49" spans="8:29" x14ac:dyDescent="0.25">
      <c r="H49">
        <v>44</v>
      </c>
      <c r="I49">
        <v>917.33333333333337</v>
      </c>
      <c r="J49" s="3">
        <v>16598</v>
      </c>
      <c r="K49">
        <v>278</v>
      </c>
      <c r="L49">
        <v>51</v>
      </c>
      <c r="N49">
        <v>44</v>
      </c>
      <c r="P49" s="3">
        <v>1754</v>
      </c>
      <c r="Q49" s="10">
        <v>154</v>
      </c>
      <c r="R49" s="10">
        <v>5</v>
      </c>
      <c r="U49">
        <v>-1.5331075842032627</v>
      </c>
      <c r="W49" s="10">
        <v>5.2206980604478357</v>
      </c>
      <c r="X49" s="10">
        <v>-114.91833429167249</v>
      </c>
      <c r="Z49" s="2">
        <f t="shared" si="2"/>
        <v>92.891566265060234</v>
      </c>
      <c r="AA49">
        <f t="shared" si="0"/>
        <v>1.6212636786597927</v>
      </c>
      <c r="AB49">
        <f t="shared" si="1"/>
        <v>-1.0102048312379324</v>
      </c>
      <c r="AC49" s="12">
        <f t="shared" si="3"/>
        <v>-0.6737240774335298</v>
      </c>
    </row>
    <row r="50" spans="8:29" x14ac:dyDescent="0.25">
      <c r="H50">
        <v>45</v>
      </c>
      <c r="I50">
        <v>598.66666666666663</v>
      </c>
      <c r="J50" s="3">
        <v>16280</v>
      </c>
      <c r="K50" s="6">
        <v>280</v>
      </c>
      <c r="L50" s="6">
        <v>50</v>
      </c>
      <c r="N50">
        <v>45</v>
      </c>
      <c r="P50" s="3">
        <v>1751</v>
      </c>
      <c r="Q50" s="10">
        <v>151</v>
      </c>
      <c r="R50" s="10">
        <v>5</v>
      </c>
      <c r="U50">
        <v>-1.5079817558088402</v>
      </c>
      <c r="W50" s="10">
        <v>8.6975014779413744</v>
      </c>
      <c r="X50" s="10">
        <v>-114.7731985444929</v>
      </c>
      <c r="Z50" s="2">
        <f t="shared" si="2"/>
        <v>94.819277108433738</v>
      </c>
      <c r="AA50">
        <f t="shared" si="0"/>
        <v>1.6549085799030572</v>
      </c>
      <c r="AB50">
        <f t="shared" si="1"/>
        <v>-1.6862235437778474</v>
      </c>
      <c r="AC50" s="12">
        <f t="shared" si="3"/>
        <v>-0.67601871253991508</v>
      </c>
    </row>
    <row r="51" spans="8:29" x14ac:dyDescent="0.25">
      <c r="I51">
        <v>2</v>
      </c>
      <c r="N51">
        <v>46</v>
      </c>
      <c r="P51" s="3">
        <v>1747</v>
      </c>
      <c r="Q51" s="10">
        <v>147</v>
      </c>
      <c r="R51" s="10">
        <v>5</v>
      </c>
      <c r="U51">
        <v>-1.4828559274144175</v>
      </c>
      <c r="W51" s="10">
        <v>12.168814388532091</v>
      </c>
      <c r="X51" s="10">
        <v>-114.55560945649248</v>
      </c>
      <c r="Z51" s="2">
        <f t="shared" si="2"/>
        <v>96.746987951807228</v>
      </c>
      <c r="AA51">
        <f t="shared" si="0"/>
        <v>1.6885534811463212</v>
      </c>
      <c r="AB51">
        <f t="shared" si="1"/>
        <v>-2.3660898676305568</v>
      </c>
      <c r="AC51" s="12">
        <f t="shared" si="3"/>
        <v>-0.6798663238527094</v>
      </c>
    </row>
    <row r="52" spans="8:29" x14ac:dyDescent="0.25">
      <c r="N52">
        <v>47</v>
      </c>
      <c r="P52" s="3">
        <v>1744</v>
      </c>
      <c r="Q52" s="10">
        <v>144</v>
      </c>
      <c r="R52" s="10">
        <v>5</v>
      </c>
      <c r="U52">
        <v>-1.4577300990199951</v>
      </c>
      <c r="W52" s="10">
        <v>15.632445442491973</v>
      </c>
      <c r="X52" s="10">
        <v>-114.26570438601404</v>
      </c>
      <c r="Z52" s="2">
        <f t="shared" si="2"/>
        <v>98.674698795180717</v>
      </c>
      <c r="AA52">
        <f t="shared" si="0"/>
        <v>1.7221983823895852</v>
      </c>
      <c r="AB52">
        <f t="shared" si="1"/>
        <v>-3.0513920817724975</v>
      </c>
      <c r="AC52" s="12">
        <f t="shared" si="3"/>
        <v>-0.6853022141419407</v>
      </c>
    </row>
    <row r="53" spans="8:29" x14ac:dyDescent="0.25">
      <c r="N53">
        <v>48</v>
      </c>
      <c r="P53" s="3">
        <v>2060</v>
      </c>
      <c r="Q53" s="10">
        <v>140</v>
      </c>
      <c r="R53" s="10">
        <v>6</v>
      </c>
      <c r="U53">
        <v>-1.4326042706255724</v>
      </c>
      <c r="W53" s="10">
        <v>19.086208139449802</v>
      </c>
      <c r="X53" s="10">
        <v>-113.90366634260286</v>
      </c>
      <c r="Z53" s="2">
        <f t="shared" si="2"/>
        <v>100.60240963855422</v>
      </c>
      <c r="AA53">
        <f t="shared" si="0"/>
        <v>1.7558432836328497</v>
      </c>
      <c r="AB53">
        <f t="shared" si="1"/>
        <v>-3.7437688525053474</v>
      </c>
      <c r="AC53" s="12">
        <f t="shared" si="3"/>
        <v>-0.69237677073284987</v>
      </c>
    </row>
    <row r="54" spans="8:29" x14ac:dyDescent="0.25">
      <c r="N54">
        <v>49</v>
      </c>
      <c r="P54" s="3">
        <v>2057</v>
      </c>
      <c r="Q54" s="10">
        <v>137</v>
      </c>
      <c r="R54" s="10">
        <v>6</v>
      </c>
      <c r="U54">
        <v>-1.4074784422311497</v>
      </c>
      <c r="W54" s="10">
        <v>22.527922208671875</v>
      </c>
      <c r="X54" s="10">
        <v>-113.46972387147756</v>
      </c>
      <c r="Z54" s="2">
        <f t="shared" si="2"/>
        <v>102.53012048192771</v>
      </c>
      <c r="AA54">
        <f t="shared" si="0"/>
        <v>1.7894881848761137</v>
      </c>
      <c r="AB54">
        <f t="shared" si="1"/>
        <v>-4.444925320378978</v>
      </c>
      <c r="AC54" s="12">
        <f t="shared" si="3"/>
        <v>-0.70115646787363062</v>
      </c>
    </row>
    <row r="55" spans="8:29" x14ac:dyDescent="0.25">
      <c r="N55">
        <v>50</v>
      </c>
      <c r="P55" s="3">
        <v>2374</v>
      </c>
      <c r="Q55" s="10">
        <v>134</v>
      </c>
      <c r="R55" s="10">
        <v>7</v>
      </c>
      <c r="U55">
        <v>-1.3823526138367273</v>
      </c>
      <c r="W55" s="10">
        <v>25.9554149854104</v>
      </c>
      <c r="X55" s="10">
        <v>-112.96415090925534</v>
      </c>
      <c r="Z55" s="2">
        <f t="shared" si="2"/>
        <v>104.4578313253012</v>
      </c>
      <c r="AA55">
        <f t="shared" si="0"/>
        <v>1.823133086119378</v>
      </c>
      <c r="AB55">
        <f t="shared" si="1"/>
        <v>-5.1566505337361797</v>
      </c>
      <c r="AC55" s="12">
        <f t="shared" si="3"/>
        <v>-0.71172521335720162</v>
      </c>
    </row>
    <row r="56" spans="8:29" x14ac:dyDescent="0.25">
      <c r="N56">
        <v>51</v>
      </c>
      <c r="P56" s="3">
        <v>2370</v>
      </c>
      <c r="Q56" s="10">
        <v>130</v>
      </c>
      <c r="R56" s="10">
        <v>7</v>
      </c>
      <c r="U56">
        <v>-1.3572267854423046</v>
      </c>
      <c r="W56" s="10">
        <v>29.366522782450446</v>
      </c>
      <c r="X56" s="10">
        <v>-112.38726661102298</v>
      </c>
      <c r="Z56" s="2">
        <f t="shared" si="2"/>
        <v>106.3855421686747</v>
      </c>
      <c r="AA56">
        <f t="shared" si="0"/>
        <v>1.8567779873626422</v>
      </c>
      <c r="AB56">
        <f t="shared" si="1"/>
        <v>-5.8808366206708396</v>
      </c>
      <c r="AC56" s="12">
        <f t="shared" si="3"/>
        <v>-0.72418608693465991</v>
      </c>
    </row>
    <row r="57" spans="8:29" x14ac:dyDescent="0.25">
      <c r="N57">
        <v>52</v>
      </c>
      <c r="P57" s="3">
        <v>2687</v>
      </c>
      <c r="Q57" s="10">
        <v>127</v>
      </c>
      <c r="R57" s="10">
        <v>8</v>
      </c>
      <c r="U57">
        <v>-1.3321009570478821</v>
      </c>
      <c r="W57" s="10">
        <v>32.759092255989316</v>
      </c>
      <c r="X57" s="10">
        <v>-111.73943514886251</v>
      </c>
      <c r="Z57" s="2">
        <f t="shared" si="2"/>
        <v>108.31325301204819</v>
      </c>
      <c r="AA57">
        <f t="shared" si="0"/>
        <v>1.8904228886059062</v>
      </c>
      <c r="AB57">
        <f t="shared" si="1"/>
        <v>-6.61950015427644</v>
      </c>
      <c r="AC57" s="12">
        <f t="shared" si="3"/>
        <v>-0.73866353360560044</v>
      </c>
    </row>
    <row r="58" spans="8:29" x14ac:dyDescent="0.25">
      <c r="N58">
        <v>53</v>
      </c>
      <c r="P58" s="3">
        <v>2683</v>
      </c>
      <c r="Q58" s="10">
        <v>123</v>
      </c>
      <c r="R58" s="10">
        <v>8</v>
      </c>
      <c r="U58">
        <v>-1.3069751286534594</v>
      </c>
      <c r="W58" s="10">
        <v>36.130981764986799</v>
      </c>
      <c r="X58" s="10">
        <v>-111.0210654819588</v>
      </c>
      <c r="Z58" s="2">
        <f t="shared" si="2"/>
        <v>110.24096385542168</v>
      </c>
      <c r="AA58">
        <f t="shared" si="0"/>
        <v>1.9240677898491705</v>
      </c>
      <c r="AB58">
        <f t="shared" si="1"/>
        <v>-7.3748062482628365</v>
      </c>
      <c r="AC58" s="12">
        <f t="shared" si="3"/>
        <v>-0.75530609398639648</v>
      </c>
    </row>
    <row r="59" spans="8:29" x14ac:dyDescent="0.25">
      <c r="N59">
        <v>54</v>
      </c>
      <c r="P59" s="3">
        <v>3000</v>
      </c>
      <c r="Q59" s="10">
        <v>120</v>
      </c>
      <c r="R59" s="10">
        <v>9</v>
      </c>
      <c r="U59">
        <v>-1.281849300259037</v>
      </c>
      <c r="W59" s="10">
        <v>39.480062723127368</v>
      </c>
      <c r="X59" s="10">
        <v>-110.23261109843428</v>
      </c>
      <c r="Z59" s="2">
        <f t="shared" si="2"/>
        <v>112.16867469879519</v>
      </c>
      <c r="AA59">
        <f t="shared" si="0"/>
        <v>1.9577126910924347</v>
      </c>
      <c r="AB59">
        <f t="shared" si="1"/>
        <v>-8.1490960261644219</v>
      </c>
      <c r="AC59" s="12">
        <f t="shared" si="3"/>
        <v>-0.77428977790158537</v>
      </c>
    </row>
    <row r="60" spans="8:29" x14ac:dyDescent="0.25">
      <c r="N60">
        <v>55</v>
      </c>
      <c r="P60" s="3">
        <v>3317</v>
      </c>
      <c r="Q60" s="10">
        <v>117</v>
      </c>
      <c r="R60" s="10">
        <v>10</v>
      </c>
      <c r="U60">
        <v>-1.2567234718646143</v>
      </c>
      <c r="W60" s="10">
        <v>42.804220942541662</v>
      </c>
      <c r="X60" s="10">
        <v>-109.37456972907358</v>
      </c>
      <c r="Z60" s="2">
        <f t="shared" si="2"/>
        <v>114.09638554216868</v>
      </c>
      <c r="AA60">
        <f t="shared" si="0"/>
        <v>1.991357592335699</v>
      </c>
      <c r="AB60">
        <f t="shared" si="1"/>
        <v>-8.9449182439475816</v>
      </c>
      <c r="AC60" s="12">
        <f t="shared" si="3"/>
        <v>-0.79582221778315976</v>
      </c>
    </row>
    <row r="61" spans="8:29" x14ac:dyDescent="0.25">
      <c r="N61">
        <v>56</v>
      </c>
      <c r="P61" s="3">
        <v>3633</v>
      </c>
      <c r="Q61" s="10">
        <v>113</v>
      </c>
      <c r="R61" s="10">
        <v>11</v>
      </c>
      <c r="U61">
        <v>-1.2315976434701918</v>
      </c>
      <c r="W61" s="10">
        <v>46.101357968438194</v>
      </c>
      <c r="X61" s="10">
        <v>-108.44748303311918</v>
      </c>
      <c r="Z61" s="2">
        <f t="shared" si="2"/>
        <v>116.02409638554217</v>
      </c>
      <c r="AA61">
        <f t="shared" si="0"/>
        <v>2.0250024935789632</v>
      </c>
      <c r="AB61">
        <f t="shared" si="1"/>
        <v>-9.7650660215942615</v>
      </c>
      <c r="AC61" s="12">
        <f t="shared" si="3"/>
        <v>-0.8201477776466799</v>
      </c>
    </row>
    <row r="62" spans="8:29" x14ac:dyDescent="0.25">
      <c r="N62">
        <v>57</v>
      </c>
      <c r="P62" s="3">
        <v>3950</v>
      </c>
      <c r="Q62" s="10">
        <v>110</v>
      </c>
      <c r="R62" s="10">
        <v>12</v>
      </c>
      <c r="U62">
        <v>-1.2064718150757692</v>
      </c>
      <c r="W62" s="10">
        <v>49.369392403803616</v>
      </c>
      <c r="X62" s="10">
        <v>-107.45193625633574</v>
      </c>
      <c r="Z62" s="2">
        <f t="shared" si="2"/>
        <v>117.95180722891567</v>
      </c>
      <c r="AA62">
        <f t="shared" si="0"/>
        <v>2.0586473948222275</v>
      </c>
      <c r="AB62">
        <f t="shared" si="1"/>
        <v>-10.612619866004247</v>
      </c>
      <c r="AC62" s="12">
        <f t="shared" si="3"/>
        <v>-0.84755384440998505</v>
      </c>
    </row>
    <row r="63" spans="8:29" x14ac:dyDescent="0.25">
      <c r="N63">
        <v>58</v>
      </c>
      <c r="P63" s="3">
        <v>4267</v>
      </c>
      <c r="Q63" s="10">
        <v>107</v>
      </c>
      <c r="R63" s="10">
        <v>13</v>
      </c>
      <c r="U63">
        <v>-1.1813459866813467</v>
      </c>
      <c r="W63" s="10">
        <v>52.606261223334357</v>
      </c>
      <c r="X63" s="10">
        <v>-106.3885578615599</v>
      </c>
      <c r="Z63" s="2">
        <f t="shared" si="2"/>
        <v>119.87951807228916</v>
      </c>
      <c r="AA63">
        <f t="shared" si="0"/>
        <v>2.0922922960654913</v>
      </c>
      <c r="AB63">
        <f t="shared" si="1"/>
        <v>-11.490998461365656</v>
      </c>
      <c r="AC63" s="12">
        <f t="shared" si="3"/>
        <v>-0.87837859536140961</v>
      </c>
    </row>
    <row r="64" spans="8:29" x14ac:dyDescent="0.25">
      <c r="N64">
        <v>59</v>
      </c>
      <c r="P64" s="3">
        <v>4584</v>
      </c>
      <c r="Q64" s="10">
        <v>104</v>
      </c>
      <c r="R64" s="10">
        <v>14</v>
      </c>
      <c r="U64">
        <v>-1.156220158286924</v>
      </c>
      <c r="W64" s="10">
        <v>55.80992107577125</v>
      </c>
      <c r="X64" s="10">
        <v>-105.2580191319678</v>
      </c>
      <c r="Z64" s="2">
        <f t="shared" si="2"/>
        <v>121.80722891566265</v>
      </c>
      <c r="AA64">
        <f t="shared" si="0"/>
        <v>2.1259371973087555</v>
      </c>
      <c r="AB64">
        <f t="shared" si="1"/>
        <v>-12.404019085937751</v>
      </c>
      <c r="AC64" s="12">
        <f t="shared" si="3"/>
        <v>-0.91302062457209487</v>
      </c>
    </row>
    <row r="65" spans="14:29" x14ac:dyDescent="0.25">
      <c r="N65">
        <v>60</v>
      </c>
      <c r="P65" s="3">
        <v>4901</v>
      </c>
      <c r="Q65" s="10">
        <v>101</v>
      </c>
      <c r="R65" s="10">
        <v>15</v>
      </c>
      <c r="U65">
        <v>-1.1310943298925016</v>
      </c>
      <c r="W65" s="10">
        <v>58.97834957381383</v>
      </c>
      <c r="X65" s="10">
        <v>-104.06103374731155</v>
      </c>
      <c r="Z65" s="2">
        <f t="shared" si="2"/>
        <v>123.73493975903614</v>
      </c>
      <c r="AA65">
        <f t="shared" si="0"/>
        <v>2.1595820985520198</v>
      </c>
      <c r="AB65">
        <f t="shared" si="1"/>
        <v>-13.355970016235529</v>
      </c>
      <c r="AC65" s="12">
        <f t="shared" si="3"/>
        <v>-0.95195093029777844</v>
      </c>
    </row>
    <row r="66" spans="14:29" x14ac:dyDescent="0.25">
      <c r="N66">
        <v>61</v>
      </c>
      <c r="P66" s="3">
        <v>5537</v>
      </c>
      <c r="Q66" s="10">
        <v>97</v>
      </c>
      <c r="R66" s="10">
        <v>17</v>
      </c>
      <c r="U66">
        <v>-1.1059685014980789</v>
      </c>
      <c r="W66" s="10">
        <v>62.109546570801207</v>
      </c>
      <c r="X66" s="10">
        <v>-102.79835733339172</v>
      </c>
      <c r="Z66" s="2">
        <f t="shared" si="2"/>
        <v>125.66265060240964</v>
      </c>
      <c r="AA66">
        <f t="shared" si="0"/>
        <v>2.193226999795284</v>
      </c>
      <c r="AB66">
        <f t="shared" si="1"/>
        <v>-14.351697943015935</v>
      </c>
      <c r="AC66" s="12">
        <f t="shared" si="3"/>
        <v>-0.99572792678040578</v>
      </c>
    </row>
    <row r="67" spans="14:29" x14ac:dyDescent="0.25">
      <c r="N67">
        <v>62</v>
      </c>
      <c r="P67" s="3">
        <v>5854</v>
      </c>
      <c r="Q67" s="10">
        <v>94</v>
      </c>
      <c r="R67" s="10">
        <v>18</v>
      </c>
      <c r="U67">
        <v>-1.0808426731036564</v>
      </c>
      <c r="W67" s="10">
        <v>65.201535423352482</v>
      </c>
      <c r="X67" s="10">
        <v>-101.47078698505035</v>
      </c>
      <c r="Z67" s="2">
        <f t="shared" si="2"/>
        <v>127.59036144578313</v>
      </c>
      <c r="AA67">
        <f t="shared" si="0"/>
        <v>2.2268719010385483</v>
      </c>
      <c r="AB67">
        <f t="shared" si="1"/>
        <v>-15.396714307424702</v>
      </c>
      <c r="AC67" s="12">
        <f t="shared" si="3"/>
        <v>-1.0450163644087667</v>
      </c>
    </row>
    <row r="68" spans="14:29" x14ac:dyDescent="0.25">
      <c r="N68">
        <v>63</v>
      </c>
      <c r="P68" s="3">
        <v>6171</v>
      </c>
      <c r="Q68" s="10">
        <v>91</v>
      </c>
      <c r="R68" s="10">
        <v>19</v>
      </c>
      <c r="U68">
        <v>-1.0557168447092338</v>
      </c>
      <c r="W68" s="10">
        <v>68.252364239170674</v>
      </c>
      <c r="X68" s="10">
        <v>-100.07916076298567</v>
      </c>
      <c r="Z68" s="2">
        <f t="shared" si="2"/>
        <v>129.51807228915663</v>
      </c>
      <c r="AA68">
        <f t="shared" si="0"/>
        <v>2.2605168022818125</v>
      </c>
      <c r="AB68">
        <f t="shared" si="1"/>
        <v>-16.49732565424635</v>
      </c>
      <c r="AC68" s="12">
        <f t="shared" si="3"/>
        <v>-1.1006113468216476</v>
      </c>
    </row>
    <row r="69" spans="14:29" x14ac:dyDescent="0.25">
      <c r="N69">
        <v>64</v>
      </c>
      <c r="P69" s="3">
        <v>6808</v>
      </c>
      <c r="Q69" s="10">
        <v>88</v>
      </c>
      <c r="R69" s="10">
        <v>21</v>
      </c>
      <c r="U69">
        <v>-1.0305910163148113</v>
      </c>
      <c r="W69" s="10">
        <v>71.260107109221352</v>
      </c>
      <c r="X69" s="10">
        <v>-98.624357164706154</v>
      </c>
      <c r="Z69" s="2">
        <f t="shared" si="2"/>
        <v>131.44578313253012</v>
      </c>
      <c r="AA69">
        <f t="shared" si="0"/>
        <v>2.2941617035250768</v>
      </c>
      <c r="AB69">
        <f t="shared" si="1"/>
        <v>-17.66079471322297</v>
      </c>
      <c r="AC69" s="12">
        <f t="shared" si="3"/>
        <v>-1.1634690589766201</v>
      </c>
    </row>
    <row r="70" spans="14:29" x14ac:dyDescent="0.25">
      <c r="N70">
        <v>65</v>
      </c>
      <c r="P70" s="3">
        <v>7125</v>
      </c>
      <c r="Q70" s="10">
        <v>85</v>
      </c>
      <c r="R70" s="10">
        <v>22</v>
      </c>
      <c r="U70">
        <v>-1.0054651879203886</v>
      </c>
      <c r="W70" s="10">
        <v>74.222865323509296</v>
      </c>
      <c r="X70" s="10">
        <v>-97.107294569957887</v>
      </c>
      <c r="Z70" s="2">
        <f t="shared" si="2"/>
        <v>133.37349397590361</v>
      </c>
      <c r="AA70">
        <f t="shared" si="0"/>
        <v>2.3278066047683406</v>
      </c>
      <c r="AB70">
        <f t="shared" si="1"/>
        <v>-18.895541134651786</v>
      </c>
      <c r="AC70" s="12">
        <f t="shared" si="3"/>
        <v>-1.2347464214288166</v>
      </c>
    </row>
    <row r="71" spans="14:29" x14ac:dyDescent="0.25">
      <c r="N71">
        <v>66</v>
      </c>
      <c r="P71" s="3">
        <v>7762</v>
      </c>
      <c r="Q71" s="10">
        <v>82</v>
      </c>
      <c r="R71" s="10">
        <v>24</v>
      </c>
      <c r="U71">
        <v>-0.98033935952596596</v>
      </c>
      <c r="W71" s="10">
        <v>77.138768569684672</v>
      </c>
      <c r="X71" s="10">
        <v>-95.528930660975192</v>
      </c>
      <c r="Z71" s="2">
        <f t="shared" si="2"/>
        <v>135.3012048192771</v>
      </c>
      <c r="AA71">
        <f t="shared" ref="AA71:AA89" si="4">RADIANS(Z71)</f>
        <v>2.3614515060116048</v>
      </c>
      <c r="AB71">
        <f t="shared" ref="AB71:AB89" si="5">_xlfn.COT(AA71)*$Z$3</f>
        <v>-20.211393881126767</v>
      </c>
      <c r="AC71" s="12">
        <f t="shared" si="3"/>
        <v>-1.315852746474981</v>
      </c>
    </row>
    <row r="72" spans="14:29" x14ac:dyDescent="0.25">
      <c r="N72">
        <v>67</v>
      </c>
      <c r="P72" s="3">
        <v>8399</v>
      </c>
      <c r="Q72" s="10">
        <v>79</v>
      </c>
      <c r="R72" s="10">
        <v>26</v>
      </c>
      <c r="U72">
        <v>-0.9552135311315435</v>
      </c>
      <c r="W72" s="10">
        <v>80.00597611372261</v>
      </c>
      <c r="X72" s="10">
        <v>-93.890261817920759</v>
      </c>
      <c r="Z72" s="2">
        <f t="shared" ref="Z72:Z88" si="6">$Z$6+($Z$89-$Z$6)/($O$4-1)*N71</f>
        <v>137.22891566265059</v>
      </c>
      <c r="AA72">
        <f t="shared" si="4"/>
        <v>2.3950964072548691</v>
      </c>
      <c r="AB72">
        <f t="shared" si="5"/>
        <v>-21.619911601059087</v>
      </c>
      <c r="AC72" s="12">
        <f t="shared" ref="AC72:AC89" si="7">AB72-AB71</f>
        <v>-1.4085177199323198</v>
      </c>
    </row>
    <row r="73" spans="14:29" x14ac:dyDescent="0.25">
      <c r="N73">
        <v>68</v>
      </c>
      <c r="P73" s="3">
        <v>8717</v>
      </c>
      <c r="Q73" s="10">
        <v>77</v>
      </c>
      <c r="R73" s="10">
        <v>27</v>
      </c>
      <c r="U73">
        <v>-0.93008770273712082</v>
      </c>
      <c r="W73" s="10">
        <v>82.822677961931049</v>
      </c>
      <c r="X73" s="10">
        <v>-92.192322489896654</v>
      </c>
      <c r="Z73" s="2">
        <f t="shared" si="6"/>
        <v>139.15662650602408</v>
      </c>
      <c r="AA73">
        <f t="shared" si="4"/>
        <v>2.4287413084981329</v>
      </c>
      <c r="AB73">
        <f t="shared" si="5"/>
        <v>-23.134793470501446</v>
      </c>
      <c r="AC73" s="12">
        <f t="shared" si="7"/>
        <v>-1.5148818694423589</v>
      </c>
    </row>
    <row r="74" spans="14:29" x14ac:dyDescent="0.25">
      <c r="N74">
        <v>69</v>
      </c>
      <c r="P74" s="3">
        <v>9354</v>
      </c>
      <c r="Q74" s="10">
        <v>74</v>
      </c>
      <c r="R74" s="10">
        <v>29</v>
      </c>
      <c r="U74">
        <v>-0.90496187434269837</v>
      </c>
      <c r="W74" s="10">
        <v>85.58709600355246</v>
      </c>
      <c r="X74" s="10">
        <v>-90.436184541923538</v>
      </c>
      <c r="Z74" s="2">
        <f t="shared" si="6"/>
        <v>141.0843373493976</v>
      </c>
      <c r="AA74">
        <f t="shared" si="4"/>
        <v>2.4623862097413975</v>
      </c>
      <c r="AB74">
        <f t="shared" si="5"/>
        <v>-24.772411897769445</v>
      </c>
      <c r="AC74" s="12">
        <f t="shared" si="7"/>
        <v>-1.6376184272679986</v>
      </c>
    </row>
    <row r="75" spans="14:29" x14ac:dyDescent="0.25">
      <c r="N75">
        <v>70</v>
      </c>
      <c r="P75" s="3">
        <v>9991</v>
      </c>
      <c r="Q75" s="10">
        <v>71</v>
      </c>
      <c r="R75" s="10">
        <v>31</v>
      </c>
      <c r="U75">
        <v>-0.87983604594827569</v>
      </c>
      <c r="W75" s="10">
        <v>88.297485133239334</v>
      </c>
      <c r="X75" s="10">
        <v>-88.62295657830002</v>
      </c>
      <c r="Z75" s="2">
        <f t="shared" si="6"/>
        <v>143.01204819277109</v>
      </c>
      <c r="AA75">
        <f t="shared" si="4"/>
        <v>2.4960311109846618</v>
      </c>
      <c r="AB75">
        <f t="shared" si="5"/>
        <v>-26.55251157204215</v>
      </c>
      <c r="AC75" s="12">
        <f t="shared" si="7"/>
        <v>-1.7800996742727051</v>
      </c>
    </row>
    <row r="76" spans="14:29" x14ac:dyDescent="0.25">
      <c r="N76">
        <v>71</v>
      </c>
      <c r="P76" s="3">
        <v>10629</v>
      </c>
      <c r="Q76" s="10">
        <v>69</v>
      </c>
      <c r="R76" s="10">
        <v>33</v>
      </c>
      <c r="U76">
        <v>-0.85471021755385324</v>
      </c>
      <c r="W76" s="10">
        <v>90.952134352693548</v>
      </c>
      <c r="X76" s="10">
        <v>-86.7537832427696</v>
      </c>
      <c r="Z76" s="2">
        <f t="shared" si="6"/>
        <v>144.93975903614458</v>
      </c>
      <c r="AA76">
        <f t="shared" si="4"/>
        <v>2.529676012227926</v>
      </c>
      <c r="AB76">
        <f t="shared" si="5"/>
        <v>-28.499138900057858</v>
      </c>
      <c r="AC76" s="12">
        <f t="shared" si="7"/>
        <v>-1.9466273280157083</v>
      </c>
    </row>
    <row r="77" spans="14:29" x14ac:dyDescent="0.25">
      <c r="N77">
        <v>72</v>
      </c>
      <c r="P77" s="3">
        <v>11266</v>
      </c>
      <c r="Q77" s="10">
        <v>66</v>
      </c>
      <c r="R77" s="10">
        <v>35</v>
      </c>
      <c r="U77">
        <v>-0.82958438915943056</v>
      </c>
      <c r="W77" s="10">
        <v>93.549367850775496</v>
      </c>
      <c r="X77" s="10">
        <v>-84.82984449593674</v>
      </c>
      <c r="Z77" s="2">
        <f t="shared" si="6"/>
        <v>146.86746987951807</v>
      </c>
      <c r="AA77">
        <f t="shared" si="4"/>
        <v>2.5633209134711898</v>
      </c>
      <c r="AB77">
        <f t="shared" si="5"/>
        <v>-30.64189568214227</v>
      </c>
      <c r="AC77" s="12">
        <f t="shared" si="7"/>
        <v>-2.1427567820844118</v>
      </c>
    </row>
    <row r="78" spans="14:29" x14ac:dyDescent="0.25">
      <c r="N78">
        <v>73</v>
      </c>
      <c r="P78" s="3">
        <v>11903</v>
      </c>
      <c r="Q78" s="10">
        <v>63</v>
      </c>
      <c r="R78" s="10">
        <v>37</v>
      </c>
      <c r="U78">
        <v>-0.8044585607650081</v>
      </c>
      <c r="W78" s="10">
        <v>96.087546061399891</v>
      </c>
      <c r="X78" s="10">
        <v>-82.852354870388425</v>
      </c>
      <c r="Z78" s="2">
        <f t="shared" si="6"/>
        <v>148.79518072289156</v>
      </c>
      <c r="AA78">
        <f t="shared" si="4"/>
        <v>2.5969658147144541</v>
      </c>
      <c r="AB78">
        <f t="shared" si="5"/>
        <v>-33.017657258531194</v>
      </c>
      <c r="AC78" s="12">
        <f t="shared" si="7"/>
        <v>-2.3757615763889248</v>
      </c>
    </row>
    <row r="79" spans="14:29" x14ac:dyDescent="0.25">
      <c r="N79">
        <v>74</v>
      </c>
      <c r="P79" s="3">
        <v>12541</v>
      </c>
      <c r="Q79" s="10">
        <v>61</v>
      </c>
      <c r="R79" s="10">
        <v>39</v>
      </c>
      <c r="U79">
        <v>-0.77933273237058542</v>
      </c>
      <c r="W79" s="10">
        <v>98.56506669855149</v>
      </c>
      <c r="X79" s="10">
        <v>-80.822562703991181</v>
      </c>
      <c r="Z79" s="2">
        <f t="shared" si="6"/>
        <v>150.72289156626505</v>
      </c>
      <c r="AA79">
        <f t="shared" si="4"/>
        <v>2.6306107159577183</v>
      </c>
      <c r="AB79">
        <f t="shared" si="5"/>
        <v>-35.672969221233018</v>
      </c>
      <c r="AC79" s="12">
        <f t="shared" si="7"/>
        <v>-2.6553119627018233</v>
      </c>
    </row>
    <row r="80" spans="14:29" x14ac:dyDescent="0.25">
      <c r="N80">
        <v>75</v>
      </c>
      <c r="P80" s="3">
        <v>13179</v>
      </c>
      <c r="Q80" s="10">
        <v>59</v>
      </c>
      <c r="R80" s="10">
        <v>41</v>
      </c>
      <c r="U80">
        <v>-0.75420690397616297</v>
      </c>
      <c r="W80" s="10">
        <v>100.98036576776644</v>
      </c>
      <c r="X80" s="10">
        <v>-78.741749351847915</v>
      </c>
      <c r="Z80" s="2">
        <f t="shared" si="6"/>
        <v>152.65060240963857</v>
      </c>
      <c r="AA80">
        <f t="shared" si="4"/>
        <v>2.6642556172009826</v>
      </c>
      <c r="AB80">
        <f t="shared" si="5"/>
        <v>-38.667457507859545</v>
      </c>
      <c r="AC80" s="12">
        <f t="shared" si="7"/>
        <v>-2.9944882866265274</v>
      </c>
    </row>
    <row r="81" spans="14:29" x14ac:dyDescent="0.25">
      <c r="N81">
        <v>76</v>
      </c>
      <c r="P81" s="3">
        <v>13816</v>
      </c>
      <c r="Q81" s="10">
        <v>56</v>
      </c>
      <c r="R81" s="10">
        <v>43</v>
      </c>
      <c r="U81">
        <v>-0.72908107558174029</v>
      </c>
      <c r="W81" s="10">
        <v>103.33191855344165</v>
      </c>
      <c r="X81" s="10">
        <v>-76.611228377411564</v>
      </c>
      <c r="Z81" s="2">
        <f t="shared" si="6"/>
        <v>154.57831325301206</v>
      </c>
      <c r="AA81">
        <f t="shared" si="4"/>
        <v>2.6979005184442468</v>
      </c>
      <c r="AB81">
        <f t="shared" si="5"/>
        <v>-42.078789803196024</v>
      </c>
      <c r="AC81" s="12">
        <f t="shared" si="7"/>
        <v>-3.4113322953364786</v>
      </c>
    </row>
    <row r="82" spans="14:29" x14ac:dyDescent="0.25">
      <c r="N82">
        <v>77</v>
      </c>
      <c r="P82" s="3">
        <v>14454</v>
      </c>
      <c r="Q82" s="10">
        <v>54</v>
      </c>
      <c r="R82" s="10">
        <v>45</v>
      </c>
      <c r="U82">
        <v>-0.70395524718731783</v>
      </c>
      <c r="W82" s="10">
        <v>105.61824058134789</v>
      </c>
      <c r="X82" s="10">
        <v>-74.432344723266695</v>
      </c>
      <c r="Z82" s="2">
        <f t="shared" si="6"/>
        <v>156.50602409638554</v>
      </c>
      <c r="AA82">
        <f t="shared" si="4"/>
        <v>2.7315454196875111</v>
      </c>
      <c r="AB82">
        <f t="shared" si="5"/>
        <v>-46.010079272292273</v>
      </c>
      <c r="AC82" s="12">
        <f t="shared" si="7"/>
        <v>-3.9312894690962494</v>
      </c>
    </row>
    <row r="83" spans="14:29" x14ac:dyDescent="0.25">
      <c r="N83">
        <v>78</v>
      </c>
      <c r="P83" s="3">
        <v>15092</v>
      </c>
      <c r="Q83" s="10">
        <v>52</v>
      </c>
      <c r="R83" s="10">
        <v>47</v>
      </c>
      <c r="U83">
        <v>-0.67882941879289516</v>
      </c>
      <c r="W83" s="10">
        <v>107.83788855574007</v>
      </c>
      <c r="X83" s="10">
        <v>-72.206473862102072</v>
      </c>
      <c r="Z83" s="2">
        <f t="shared" si="6"/>
        <v>158.43373493975903</v>
      </c>
      <c r="AA83">
        <f t="shared" si="4"/>
        <v>2.7651903209307749</v>
      </c>
      <c r="AB83">
        <f t="shared" si="5"/>
        <v>-50.601258803587356</v>
      </c>
      <c r="AC83" s="12">
        <f t="shared" si="7"/>
        <v>-4.5911795312950829</v>
      </c>
    </row>
    <row r="84" spans="14:29" x14ac:dyDescent="0.25">
      <c r="N84">
        <v>79</v>
      </c>
      <c r="P84" s="3">
        <v>16050</v>
      </c>
      <c r="Q84" s="10">
        <v>50</v>
      </c>
      <c r="R84" s="10">
        <v>50</v>
      </c>
      <c r="U84">
        <v>-0.6537035903984727</v>
      </c>
      <c r="W84" s="10">
        <v>109.98946127047221</v>
      </c>
      <c r="X84" s="10">
        <v>-69.935020928410538</v>
      </c>
      <c r="Z84" s="2">
        <f t="shared" si="6"/>
        <v>160.36144578313252</v>
      </c>
      <c r="AA84">
        <f t="shared" si="4"/>
        <v>2.7988352221740391</v>
      </c>
      <c r="AB84">
        <f t="shared" si="5"/>
        <v>-56.047153980680747</v>
      </c>
      <c r="AC84" s="12">
        <f t="shared" si="7"/>
        <v>-5.4458951770933908</v>
      </c>
    </row>
    <row r="85" spans="14:29" x14ac:dyDescent="0.25">
      <c r="N85">
        <v>80</v>
      </c>
      <c r="P85" s="3">
        <v>16687</v>
      </c>
      <c r="Q85" s="10">
        <v>47</v>
      </c>
      <c r="R85" s="10">
        <v>52</v>
      </c>
      <c r="U85">
        <v>-0.62857776200405002</v>
      </c>
      <c r="W85" s="10">
        <v>112.07160049354263</v>
      </c>
      <c r="X85" s="10">
        <v>-67.619419831464015</v>
      </c>
      <c r="Z85" s="2">
        <f t="shared" si="6"/>
        <v>162.28915662650601</v>
      </c>
      <c r="AA85">
        <f t="shared" si="4"/>
        <v>2.8324801234173034</v>
      </c>
      <c r="AB85">
        <f t="shared" si="5"/>
        <v>-62.627358591151847</v>
      </c>
      <c r="AC85" s="12">
        <f t="shared" si="7"/>
        <v>-6.5802046104710996</v>
      </c>
    </row>
    <row r="86" spans="14:29" x14ac:dyDescent="0.25">
      <c r="N86">
        <v>81</v>
      </c>
      <c r="P86" s="3">
        <v>17325</v>
      </c>
      <c r="Q86" s="10">
        <v>45</v>
      </c>
      <c r="R86" s="10">
        <v>54</v>
      </c>
      <c r="U86">
        <v>-0.60345193360962757</v>
      </c>
      <c r="W86" s="10">
        <v>114.08299182451044</v>
      </c>
      <c r="X86" s="10">
        <v>-65.261132350123873</v>
      </c>
      <c r="Z86" s="2">
        <f t="shared" si="6"/>
        <v>164.2168674698795</v>
      </c>
      <c r="AA86">
        <f t="shared" si="4"/>
        <v>2.8661250246605676</v>
      </c>
      <c r="AB86">
        <f t="shared" si="5"/>
        <v>-70.758003406159759</v>
      </c>
      <c r="AC86" s="12">
        <f t="shared" si="7"/>
        <v>-8.130644815007912</v>
      </c>
    </row>
    <row r="87" spans="14:29" x14ac:dyDescent="0.25">
      <c r="N87">
        <v>82</v>
      </c>
      <c r="P87" s="3">
        <v>18283</v>
      </c>
      <c r="Q87" s="10">
        <v>43</v>
      </c>
      <c r="R87" s="10">
        <v>57</v>
      </c>
      <c r="U87">
        <v>-0.57832610521520467</v>
      </c>
      <c r="W87" s="10">
        <v>116.02236552424257</v>
      </c>
      <c r="X87" s="10">
        <v>-62.861647210057797</v>
      </c>
      <c r="Z87" s="2">
        <f t="shared" si="6"/>
        <v>166.14457831325302</v>
      </c>
      <c r="AA87">
        <f t="shared" si="4"/>
        <v>2.8997699259038319</v>
      </c>
      <c r="AB87">
        <f t="shared" si="5"/>
        <v>-81.086740387882244</v>
      </c>
      <c r="AC87" s="12">
        <f t="shared" si="7"/>
        <v>-10.328736981722486</v>
      </c>
    </row>
    <row r="88" spans="14:29" x14ac:dyDescent="0.25">
      <c r="N88">
        <v>83</v>
      </c>
      <c r="P88" s="3">
        <v>18922</v>
      </c>
      <c r="Q88" s="10">
        <v>42</v>
      </c>
      <c r="R88" s="10">
        <v>59</v>
      </c>
      <c r="U88">
        <v>-0.55320027682078221</v>
      </c>
      <c r="W88" s="10">
        <v>117.8884973164669</v>
      </c>
      <c r="X88" s="10">
        <v>-60.422479143946063</v>
      </c>
      <c r="Z88" s="2">
        <f t="shared" si="6"/>
        <v>168.07228915662651</v>
      </c>
      <c r="AA88">
        <f t="shared" si="4"/>
        <v>2.9334148271470961</v>
      </c>
      <c r="AB88">
        <f t="shared" si="5"/>
        <v>-94.679832521128233</v>
      </c>
      <c r="AC88" s="12">
        <f t="shared" si="7"/>
        <v>-13.593092133245989</v>
      </c>
    </row>
    <row r="89" spans="14:29" x14ac:dyDescent="0.25">
      <c r="N89">
        <v>84</v>
      </c>
      <c r="O89" s="1">
        <v>16040</v>
      </c>
      <c r="P89" s="3">
        <v>16040</v>
      </c>
      <c r="Q89" s="7">
        <v>40</v>
      </c>
      <c r="R89" s="7">
        <v>50</v>
      </c>
      <c r="S89">
        <v>120</v>
      </c>
      <c r="T89">
        <v>-70</v>
      </c>
      <c r="U89">
        <v>-0.52807444842635964</v>
      </c>
      <c r="V89">
        <v>-30.256437163529263</v>
      </c>
      <c r="W89" s="10">
        <v>119.68020916062632</v>
      </c>
      <c r="X89" s="10">
        <v>-57.945167935269907</v>
      </c>
      <c r="Z89" s="2">
        <v>170</v>
      </c>
      <c r="AA89">
        <f t="shared" si="4"/>
        <v>2.9670597283903604</v>
      </c>
      <c r="AB89">
        <f t="shared" si="5"/>
        <v>-113.42563639235424</v>
      </c>
      <c r="AC89" s="12">
        <f t="shared" si="7"/>
        <v>-18.745803871226002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&amp;R&amp;"Calibri"&amp;14&amp;KFF0000 L2: Internal use only&amp;1#_x000D_</oddHeader>
  </headerFooter>
  <drawing r:id="rId2"/>
</worksheet>
</file>

<file path=docMetadata/LabelInfo.xml><?xml version="1.0" encoding="utf-8"?>
<clbl:labelList xmlns:clbl="http://schemas.microsoft.com/office/2020/mipLabelMetadata">
  <clbl:label id="{ca92b90d-8b2c-464d-94f0-5bcfb983aed4}" enabled="1" method="Standard" siteId="{7e452255-946f-4f17-800a-a0fb6835dc6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by TFT xy calculation</vt:lpstr>
      <vt:lpstr>frame buffer index</vt:lpstr>
      <vt:lpstr>led power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Wu</dc:creator>
  <cp:lastModifiedBy>Marshall Wu</cp:lastModifiedBy>
  <dcterms:created xsi:type="dcterms:W3CDTF">2023-06-05T02:01:54Z</dcterms:created>
  <dcterms:modified xsi:type="dcterms:W3CDTF">2023-11-17T03:27:59Z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92b90d-8b2c-464d-94f0-5bcfb983aed4_Enabled">
    <vt:lpwstr>true</vt:lpwstr>
  </property>
  <property fmtid="{D5CDD505-2E9C-101B-9397-08002B2CF9AE}" pid="3" name="MSIP_Label_ca92b90d-8b2c-464d-94f0-5bcfb983aed4_SetDate">
    <vt:lpwstr>2023-11-17T01:51:59Z</vt:lpwstr>
  </property>
  <property fmtid="{D5CDD505-2E9C-101B-9397-08002B2CF9AE}" pid="4" name="MSIP_Label_ca92b90d-8b2c-464d-94f0-5bcfb983aed4_Method">
    <vt:lpwstr>Standard</vt:lpwstr>
  </property>
  <property fmtid="{D5CDD505-2E9C-101B-9397-08002B2CF9AE}" pid="5" name="MSIP_Label_ca92b90d-8b2c-464d-94f0-5bcfb983aed4_Name">
    <vt:lpwstr>L2 (Non-encrypted)</vt:lpwstr>
  </property>
  <property fmtid="{D5CDD505-2E9C-101B-9397-08002B2CF9AE}" pid="6" name="MSIP_Label_ca92b90d-8b2c-464d-94f0-5bcfb983aed4_SiteId">
    <vt:lpwstr>7e452255-946f-4f17-800a-a0fb6835dc6c</vt:lpwstr>
  </property>
  <property fmtid="{D5CDD505-2E9C-101B-9397-08002B2CF9AE}" pid="7" name="MSIP_Label_ca92b90d-8b2c-464d-94f0-5bcfb983aed4_ActionId">
    <vt:lpwstr>d8520cc6-fffc-4c35-989a-d55c8d6b2fa8</vt:lpwstr>
  </property>
  <property fmtid="{D5CDD505-2E9C-101B-9397-08002B2CF9AE}" pid="8" name="MSIP_Label_ca92b90d-8b2c-464d-94f0-5bcfb983aed4_ContentBits">
    <vt:lpwstr>1</vt:lpwstr>
  </property>
</Properties>
</file>