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440" yWindow="0" windowWidth="23256" windowHeight="13176" firstSheet="3" activeTab="9"/>
  </bookViews>
  <sheets>
    <sheet name="Motenergy" sheetId="3" r:id="rId1"/>
    <sheet name="Speed limiting calculations" sheetId="1" r:id="rId2"/>
    <sheet name="Chart Data" sheetId="4" r:id="rId3"/>
    <sheet name="Interpolated data" sheetId="5" r:id="rId4"/>
    <sheet name="Motor Graphs" sheetId="6" r:id="rId5"/>
    <sheet name="Cell Energy" sheetId="7" r:id="rId6"/>
    <sheet name="Cell Energy Chart" sheetId="8" r:id="rId7"/>
    <sheet name="Electric Wire" sheetId="9" r:id="rId8"/>
    <sheet name="Motor power equations" sheetId="10" r:id="rId9"/>
    <sheet name="60 Min Data" sheetId="11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1" l="1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F24" i="11" l="1"/>
  <c r="E24" i="11"/>
  <c r="B12" i="11"/>
  <c r="B11" i="11"/>
  <c r="D24" i="11"/>
  <c r="B22" i="11"/>
  <c r="B23" i="11"/>
  <c r="B24" i="11"/>
  <c r="B25" i="11"/>
  <c r="B26" i="11"/>
  <c r="B21" i="11"/>
  <c r="B5" i="10"/>
  <c r="B15" i="11"/>
  <c r="G24" i="11" s="1"/>
  <c r="H24" i="11" s="1"/>
  <c r="I24" i="11" s="1"/>
  <c r="J24" i="11" s="1"/>
  <c r="A3" i="11"/>
  <c r="A4" i="11"/>
  <c r="A5" i="11"/>
  <c r="A6" i="11"/>
  <c r="A7" i="11"/>
  <c r="A8" i="11"/>
  <c r="B45" i="10" l="1"/>
  <c r="B46" i="10" s="1"/>
  <c r="B34" i="10"/>
  <c r="B33" i="10"/>
  <c r="C43" i="10" l="1"/>
  <c r="C44" i="10"/>
  <c r="B47" i="10" s="1"/>
  <c r="B48" i="10" s="1"/>
  <c r="C42" i="10"/>
  <c r="B40" i="10" l="1"/>
  <c r="B39" i="10"/>
  <c r="B37" i="10"/>
  <c r="B35" i="10"/>
  <c r="B36" i="10"/>
  <c r="C24" i="10"/>
  <c r="C22" i="10"/>
  <c r="B22" i="10"/>
  <c r="B8" i="10"/>
  <c r="D2" i="10"/>
  <c r="B7" i="10"/>
  <c r="B6" i="10"/>
  <c r="G10" i="10" l="1"/>
  <c r="G9" i="10"/>
  <c r="G8" i="10"/>
  <c r="B13" i="10"/>
  <c r="B19" i="10"/>
  <c r="B15" i="10"/>
  <c r="C21" i="10" l="1"/>
  <c r="B21" i="10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4" i="9"/>
  <c r="U19" i="7" l="1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T20" i="7"/>
  <c r="T21" i="7"/>
  <c r="T22" i="7"/>
  <c r="T23" i="7"/>
  <c r="T24" i="7"/>
  <c r="T19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D47" i="7"/>
  <c r="C36" i="7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B37" i="7"/>
  <c r="B38" i="7"/>
  <c r="B39" i="7"/>
  <c r="B40" i="7"/>
  <c r="B41" i="7"/>
  <c r="B3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B28" i="7"/>
  <c r="B29" i="7"/>
  <c r="B30" i="7"/>
  <c r="B31" i="7"/>
  <c r="B32" i="7"/>
  <c r="B27" i="7"/>
  <c r="B3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B19" i="7"/>
  <c r="B20" i="7"/>
  <c r="B21" i="7"/>
  <c r="B22" i="7"/>
  <c r="B23" i="7"/>
  <c r="B18" i="7"/>
  <c r="B2" i="7"/>
  <c r="J46" i="4" l="1"/>
  <c r="I47" i="4"/>
  <c r="P46" i="4"/>
  <c r="O46" i="4"/>
  <c r="N46" i="4"/>
  <c r="M46" i="4"/>
  <c r="L46" i="4"/>
  <c r="K46" i="4"/>
  <c r="E46" i="4"/>
  <c r="P45" i="4"/>
  <c r="O45" i="4"/>
  <c r="N45" i="4"/>
  <c r="M45" i="4"/>
  <c r="L45" i="4"/>
  <c r="K45" i="4"/>
  <c r="P44" i="4"/>
  <c r="O44" i="4"/>
  <c r="N44" i="4"/>
  <c r="M44" i="4"/>
  <c r="L44" i="4"/>
  <c r="K44" i="4"/>
  <c r="P43" i="4"/>
  <c r="O43" i="4"/>
  <c r="N43" i="4"/>
  <c r="M43" i="4"/>
  <c r="L43" i="4"/>
  <c r="K43" i="4"/>
  <c r="P42" i="4"/>
  <c r="O42" i="4"/>
  <c r="N42" i="4"/>
  <c r="M42" i="4"/>
  <c r="L42" i="4"/>
  <c r="K42" i="4"/>
  <c r="P41" i="4"/>
  <c r="O41" i="4"/>
  <c r="N41" i="4"/>
  <c r="M41" i="4"/>
  <c r="L41" i="4"/>
  <c r="K41" i="4"/>
  <c r="P40" i="4"/>
  <c r="O40" i="4"/>
  <c r="N40" i="4"/>
  <c r="M40" i="4"/>
  <c r="L40" i="4"/>
  <c r="K40" i="4"/>
  <c r="P39" i="4"/>
  <c r="O39" i="4"/>
  <c r="N39" i="4"/>
  <c r="M39" i="4"/>
  <c r="L39" i="4"/>
  <c r="K39" i="4"/>
  <c r="C39" i="4"/>
  <c r="C40" i="4" s="1"/>
  <c r="P38" i="4"/>
  <c r="O38" i="4"/>
  <c r="N38" i="4"/>
  <c r="M38" i="4"/>
  <c r="L38" i="4"/>
  <c r="K38" i="4"/>
  <c r="E38" i="4"/>
  <c r="J38" i="4" s="1"/>
  <c r="B38" i="4"/>
  <c r="B39" i="4" s="1"/>
  <c r="B40" i="4" s="1"/>
  <c r="B41" i="4" s="1"/>
  <c r="B42" i="4" s="1"/>
  <c r="B43" i="4" s="1"/>
  <c r="B44" i="4" s="1"/>
  <c r="B45" i="4" s="1"/>
  <c r="E37" i="4"/>
  <c r="N24" i="4"/>
  <c r="I30" i="4"/>
  <c r="P29" i="4"/>
  <c r="O29" i="4"/>
  <c r="N29" i="4"/>
  <c r="M29" i="4"/>
  <c r="L29" i="4"/>
  <c r="K29" i="4"/>
  <c r="E29" i="4"/>
  <c r="J29" i="4" s="1"/>
  <c r="P28" i="4"/>
  <c r="O28" i="4"/>
  <c r="N28" i="4"/>
  <c r="M28" i="4"/>
  <c r="L28" i="4"/>
  <c r="K28" i="4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C22" i="4"/>
  <c r="E22" i="4" s="1"/>
  <c r="P21" i="4"/>
  <c r="O21" i="4"/>
  <c r="N21" i="4"/>
  <c r="M21" i="4"/>
  <c r="L21" i="4"/>
  <c r="K21" i="4"/>
  <c r="E21" i="4"/>
  <c r="J21" i="4" s="1"/>
  <c r="B21" i="4"/>
  <c r="B22" i="4" s="1"/>
  <c r="B23" i="4" s="1"/>
  <c r="B24" i="4" s="1"/>
  <c r="B25" i="4" s="1"/>
  <c r="B26" i="4" s="1"/>
  <c r="B27" i="4" s="1"/>
  <c r="B28" i="4" s="1"/>
  <c r="E20" i="4"/>
  <c r="Q2" i="4"/>
  <c r="P6" i="4"/>
  <c r="P7" i="4"/>
  <c r="P8" i="4"/>
  <c r="P9" i="4"/>
  <c r="P10" i="4"/>
  <c r="P11" i="4"/>
  <c r="P12" i="4"/>
  <c r="P13" i="4"/>
  <c r="P5" i="4"/>
  <c r="N6" i="4"/>
  <c r="N7" i="4"/>
  <c r="N8" i="4"/>
  <c r="N9" i="4"/>
  <c r="N10" i="4"/>
  <c r="N11" i="4"/>
  <c r="N12" i="4"/>
  <c r="N13" i="4"/>
  <c r="N5" i="4"/>
  <c r="L6" i="4"/>
  <c r="L7" i="4"/>
  <c r="L8" i="4"/>
  <c r="L9" i="4"/>
  <c r="L10" i="4"/>
  <c r="L11" i="4"/>
  <c r="L12" i="4"/>
  <c r="L13" i="4"/>
  <c r="L5" i="4"/>
  <c r="I14" i="4"/>
  <c r="M6" i="4"/>
  <c r="M7" i="4"/>
  <c r="M8" i="4"/>
  <c r="M9" i="4"/>
  <c r="M10" i="4"/>
  <c r="M11" i="4"/>
  <c r="M12" i="4"/>
  <c r="M13" i="4"/>
  <c r="M5" i="4"/>
  <c r="O6" i="4"/>
  <c r="O7" i="4"/>
  <c r="O8" i="4"/>
  <c r="O9" i="4"/>
  <c r="O10" i="4"/>
  <c r="O11" i="4"/>
  <c r="O12" i="4"/>
  <c r="O13" i="4"/>
  <c r="O5" i="4"/>
  <c r="L111" i="4"/>
  <c r="K111" i="4"/>
  <c r="J111" i="4"/>
  <c r="I111" i="4"/>
  <c r="L110" i="4"/>
  <c r="K110" i="4"/>
  <c r="J110" i="4"/>
  <c r="I110" i="4"/>
  <c r="L109" i="4"/>
  <c r="K109" i="4"/>
  <c r="J109" i="4"/>
  <c r="I109" i="4"/>
  <c r="L108" i="4"/>
  <c r="K108" i="4"/>
  <c r="J108" i="4"/>
  <c r="I108" i="4"/>
  <c r="L107" i="4"/>
  <c r="K107" i="4"/>
  <c r="J107" i="4"/>
  <c r="I107" i="4"/>
  <c r="L106" i="4"/>
  <c r="K106" i="4"/>
  <c r="J106" i="4"/>
  <c r="I106" i="4"/>
  <c r="L105" i="4"/>
  <c r="K105" i="4"/>
  <c r="J105" i="4"/>
  <c r="I105" i="4"/>
  <c r="L104" i="4"/>
  <c r="K104" i="4"/>
  <c r="J104" i="4"/>
  <c r="I104" i="4"/>
  <c r="L103" i="4"/>
  <c r="K103" i="4"/>
  <c r="J103" i="4"/>
  <c r="I103" i="4"/>
  <c r="L95" i="4"/>
  <c r="K95" i="4"/>
  <c r="J95" i="4"/>
  <c r="I95" i="4"/>
  <c r="L94" i="4"/>
  <c r="K94" i="4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J90" i="4"/>
  <c r="I90" i="4"/>
  <c r="L89" i="4"/>
  <c r="K89" i="4"/>
  <c r="J89" i="4"/>
  <c r="I89" i="4"/>
  <c r="L88" i="4"/>
  <c r="K88" i="4"/>
  <c r="J88" i="4"/>
  <c r="I88" i="4"/>
  <c r="L87" i="4"/>
  <c r="K87" i="4"/>
  <c r="J87" i="4"/>
  <c r="I87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J55" i="4"/>
  <c r="K55" i="4"/>
  <c r="L55" i="4"/>
  <c r="I55" i="4"/>
  <c r="J56" i="4"/>
  <c r="K56" i="4"/>
  <c r="L56" i="4"/>
  <c r="I56" i="4"/>
  <c r="J57" i="4"/>
  <c r="K57" i="4"/>
  <c r="L57" i="4"/>
  <c r="I57" i="4"/>
  <c r="J58" i="4"/>
  <c r="K58" i="4"/>
  <c r="L58" i="4"/>
  <c r="I58" i="4"/>
  <c r="J59" i="4"/>
  <c r="K59" i="4"/>
  <c r="L59" i="4"/>
  <c r="I59" i="4"/>
  <c r="J60" i="4"/>
  <c r="K60" i="4"/>
  <c r="L60" i="4"/>
  <c r="I60" i="4"/>
  <c r="J61" i="4"/>
  <c r="K61" i="4"/>
  <c r="L61" i="4"/>
  <c r="I61" i="4"/>
  <c r="J62" i="4"/>
  <c r="K62" i="4"/>
  <c r="L62" i="4"/>
  <c r="I62" i="4"/>
  <c r="J63" i="4"/>
  <c r="K63" i="4"/>
  <c r="L63" i="4"/>
  <c r="I63" i="4"/>
  <c r="C6" i="4"/>
  <c r="C7" i="4" s="1"/>
  <c r="C8" i="4" s="1"/>
  <c r="C9" i="4" s="1"/>
  <c r="C10" i="4" s="1"/>
  <c r="C11" i="4" s="1"/>
  <c r="C12" i="4" s="1"/>
  <c r="F38" i="4" l="1"/>
  <c r="A38" i="4"/>
  <c r="P47" i="4"/>
  <c r="P48" i="4" s="1"/>
  <c r="P49" i="4" s="1"/>
  <c r="N47" i="4"/>
  <c r="N48" i="4" s="1"/>
  <c r="N49" i="4" s="1"/>
  <c r="L47" i="4"/>
  <c r="L48" i="4" s="1"/>
  <c r="L49" i="4" s="1"/>
  <c r="M47" i="4"/>
  <c r="K47" i="4"/>
  <c r="O47" i="4"/>
  <c r="C41" i="4"/>
  <c r="E40" i="4"/>
  <c r="E39" i="4"/>
  <c r="P14" i="4"/>
  <c r="P15" i="4" s="1"/>
  <c r="P16" i="4" s="1"/>
  <c r="N14" i="4"/>
  <c r="N15" i="4" s="1"/>
  <c r="N16" i="4" s="1"/>
  <c r="A21" i="4"/>
  <c r="L14" i="4"/>
  <c r="L15" i="4" s="1"/>
  <c r="L16" i="4" s="1"/>
  <c r="N30" i="4"/>
  <c r="N31" i="4" s="1"/>
  <c r="N32" i="4" s="1"/>
  <c r="P30" i="4"/>
  <c r="P31" i="4" s="1"/>
  <c r="P32" i="4" s="1"/>
  <c r="L30" i="4"/>
  <c r="L31" i="4" s="1"/>
  <c r="L32" i="4" s="1"/>
  <c r="M30" i="4"/>
  <c r="O30" i="4"/>
  <c r="K30" i="4"/>
  <c r="J22" i="4"/>
  <c r="C23" i="4"/>
  <c r="K13" i="4"/>
  <c r="E13" i="4"/>
  <c r="J13" i="4" s="1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M14" i="4"/>
  <c r="K5" i="4"/>
  <c r="E5" i="4"/>
  <c r="B5" i="4"/>
  <c r="A5" i="4" s="1"/>
  <c r="F21" i="4" s="1"/>
  <c r="E4" i="4"/>
  <c r="J130" i="5"/>
  <c r="J131" i="5" s="1"/>
  <c r="J132" i="5" s="1"/>
  <c r="J133" i="5" s="1"/>
  <c r="J134" i="5" s="1"/>
  <c r="K130" i="5"/>
  <c r="K131" i="5" s="1"/>
  <c r="K132" i="5" s="1"/>
  <c r="K133" i="5" s="1"/>
  <c r="K134" i="5" s="1"/>
  <c r="L130" i="5"/>
  <c r="L131" i="5"/>
  <c r="L132" i="5"/>
  <c r="L133" i="5" s="1"/>
  <c r="L134" i="5" s="1"/>
  <c r="J124" i="5"/>
  <c r="J125" i="5" s="1"/>
  <c r="J126" i="5" s="1"/>
  <c r="J127" i="5" s="1"/>
  <c r="J128" i="5" s="1"/>
  <c r="K124" i="5"/>
  <c r="K125" i="5" s="1"/>
  <c r="K126" i="5" s="1"/>
  <c r="K127" i="5" s="1"/>
  <c r="K128" i="5" s="1"/>
  <c r="L124" i="5"/>
  <c r="L125" i="5"/>
  <c r="L126" i="5"/>
  <c r="L127" i="5" s="1"/>
  <c r="L128" i="5" s="1"/>
  <c r="J114" i="5"/>
  <c r="J115" i="5" s="1"/>
  <c r="J116" i="5" s="1"/>
  <c r="J117" i="5" s="1"/>
  <c r="J118" i="5" s="1"/>
  <c r="K114" i="5"/>
  <c r="AF114" i="5" s="1"/>
  <c r="AF130" i="5" s="1"/>
  <c r="L114" i="5"/>
  <c r="L115" i="5"/>
  <c r="L116" i="5"/>
  <c r="L117" i="5" s="1"/>
  <c r="L118" i="5" s="1"/>
  <c r="J108" i="5"/>
  <c r="J109" i="5" s="1"/>
  <c r="J110" i="5" s="1"/>
  <c r="J111" i="5" s="1"/>
  <c r="J112" i="5" s="1"/>
  <c r="K108" i="5"/>
  <c r="L108" i="5"/>
  <c r="K109" i="5"/>
  <c r="L109" i="5"/>
  <c r="L110" i="5" s="1"/>
  <c r="L111" i="5" s="1"/>
  <c r="L112" i="5" s="1"/>
  <c r="K110" i="5"/>
  <c r="K111" i="5" s="1"/>
  <c r="K112" i="5" s="1"/>
  <c r="J98" i="5"/>
  <c r="J99" i="5" s="1"/>
  <c r="J100" i="5" s="1"/>
  <c r="J101" i="5" s="1"/>
  <c r="J102" i="5" s="1"/>
  <c r="K98" i="5"/>
  <c r="K99" i="5" s="1"/>
  <c r="K100" i="5" s="1"/>
  <c r="K101" i="5" s="1"/>
  <c r="K102" i="5" s="1"/>
  <c r="L98" i="5"/>
  <c r="L99" i="5"/>
  <c r="L100" i="5" s="1"/>
  <c r="L101" i="5" s="1"/>
  <c r="L102" i="5" s="1"/>
  <c r="J92" i="5"/>
  <c r="J93" i="5" s="1"/>
  <c r="J94" i="5" s="1"/>
  <c r="J95" i="5" s="1"/>
  <c r="J96" i="5" s="1"/>
  <c r="K92" i="5"/>
  <c r="L92" i="5"/>
  <c r="K93" i="5"/>
  <c r="L93" i="5"/>
  <c r="L94" i="5" s="1"/>
  <c r="L95" i="5" s="1"/>
  <c r="L96" i="5" s="1"/>
  <c r="K94" i="5"/>
  <c r="K95" i="5" s="1"/>
  <c r="K96" i="5" s="1"/>
  <c r="J82" i="5"/>
  <c r="K82" i="5"/>
  <c r="K83" i="5" s="1"/>
  <c r="K84" i="5" s="1"/>
  <c r="K85" i="5" s="1"/>
  <c r="K86" i="5" s="1"/>
  <c r="L82" i="5"/>
  <c r="J83" i="5"/>
  <c r="J84" i="5" s="1"/>
  <c r="J85" i="5" s="1"/>
  <c r="J86" i="5" s="1"/>
  <c r="L83" i="5"/>
  <c r="L84" i="5"/>
  <c r="L85" i="5"/>
  <c r="L86" i="5" s="1"/>
  <c r="J76" i="5"/>
  <c r="K76" i="5"/>
  <c r="L76" i="5"/>
  <c r="J77" i="5"/>
  <c r="K77" i="5"/>
  <c r="L77" i="5"/>
  <c r="L78" i="5" s="1"/>
  <c r="L79" i="5" s="1"/>
  <c r="L80" i="5" s="1"/>
  <c r="J78" i="5"/>
  <c r="J79" i="5" s="1"/>
  <c r="J80" i="5" s="1"/>
  <c r="K78" i="5"/>
  <c r="K79" i="5" s="1"/>
  <c r="K80" i="5" s="1"/>
  <c r="P40" i="5"/>
  <c r="O40" i="5"/>
  <c r="P38" i="5"/>
  <c r="O38" i="5"/>
  <c r="I40" i="5"/>
  <c r="H40" i="5"/>
  <c r="I38" i="5"/>
  <c r="H38" i="5"/>
  <c r="T38" i="5"/>
  <c r="S38" i="5"/>
  <c r="T40" i="5"/>
  <c r="S40" i="5"/>
  <c r="M40" i="5"/>
  <c r="L40" i="5"/>
  <c r="M38" i="5"/>
  <c r="L38" i="5"/>
  <c r="F40" i="5"/>
  <c r="E40" i="5"/>
  <c r="F38" i="5"/>
  <c r="E38" i="5"/>
  <c r="E36" i="5"/>
  <c r="B40" i="5"/>
  <c r="A40" i="5"/>
  <c r="B38" i="5"/>
  <c r="A38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Y107" i="5"/>
  <c r="Z107" i="5"/>
  <c r="AA107" i="5"/>
  <c r="AA123" i="5" s="1"/>
  <c r="AB107" i="5"/>
  <c r="AB123" i="5" s="1"/>
  <c r="Y113" i="5"/>
  <c r="Z113" i="5"/>
  <c r="AA113" i="5"/>
  <c r="AB113" i="5"/>
  <c r="Y119" i="5"/>
  <c r="Z119" i="5"/>
  <c r="AA119" i="5"/>
  <c r="AB119" i="5"/>
  <c r="X113" i="5"/>
  <c r="X119" i="5"/>
  <c r="X107" i="5"/>
  <c r="AO75" i="5"/>
  <c r="Y91" i="5"/>
  <c r="Y75" i="5" s="1"/>
  <c r="Z91" i="5"/>
  <c r="Z75" i="5" s="1"/>
  <c r="AA91" i="5"/>
  <c r="AA75" i="5" s="1"/>
  <c r="AB91" i="5"/>
  <c r="AB75" i="5" s="1"/>
  <c r="AC91" i="5"/>
  <c r="AC75" i="5" s="1"/>
  <c r="AD91" i="5"/>
  <c r="AD75" i="5" s="1"/>
  <c r="AE91" i="5"/>
  <c r="AE75" i="5" s="1"/>
  <c r="AF91" i="5"/>
  <c r="AF123" i="5" s="1"/>
  <c r="AG91" i="5"/>
  <c r="AG123" i="5" s="1"/>
  <c r="AH91" i="5"/>
  <c r="AH75" i="5" s="1"/>
  <c r="AI91" i="5"/>
  <c r="AI75" i="5" s="1"/>
  <c r="AJ91" i="5"/>
  <c r="AJ75" i="5" s="1"/>
  <c r="AK91" i="5"/>
  <c r="AK75" i="5" s="1"/>
  <c r="AL91" i="5"/>
  <c r="AL75" i="5" s="1"/>
  <c r="AM91" i="5"/>
  <c r="AM75" i="5" s="1"/>
  <c r="AN91" i="5"/>
  <c r="AN123" i="5" s="1"/>
  <c r="AO91" i="5"/>
  <c r="AO123" i="5" s="1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Y97" i="5"/>
  <c r="Y81" i="5" s="1"/>
  <c r="Z97" i="5"/>
  <c r="Z81" i="5" s="1"/>
  <c r="AA97" i="5"/>
  <c r="AA129" i="5" s="1"/>
  <c r="AB97" i="5"/>
  <c r="AB81" i="5" s="1"/>
  <c r="AC97" i="5"/>
  <c r="AC81" i="5" s="1"/>
  <c r="AD97" i="5"/>
  <c r="AD81" i="5" s="1"/>
  <c r="AE97" i="5"/>
  <c r="AE81" i="5" s="1"/>
  <c r="AF97" i="5"/>
  <c r="AF81" i="5" s="1"/>
  <c r="AG97" i="5"/>
  <c r="AG81" i="5" s="1"/>
  <c r="AH97" i="5"/>
  <c r="AH129" i="5" s="1"/>
  <c r="AI97" i="5"/>
  <c r="AI129" i="5" s="1"/>
  <c r="AJ97" i="5"/>
  <c r="AJ81" i="5" s="1"/>
  <c r="AK97" i="5"/>
  <c r="AK81" i="5" s="1"/>
  <c r="AL97" i="5"/>
  <c r="AL81" i="5" s="1"/>
  <c r="AM97" i="5"/>
  <c r="AM81" i="5" s="1"/>
  <c r="AN97" i="5"/>
  <c r="AN81" i="5" s="1"/>
  <c r="AO97" i="5"/>
  <c r="AO81" i="5" s="1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Y103" i="5"/>
  <c r="Y87" i="5" s="1"/>
  <c r="Z103" i="5"/>
  <c r="Z87" i="5" s="1"/>
  <c r="AA103" i="5"/>
  <c r="AA87" i="5" s="1"/>
  <c r="AB103" i="5"/>
  <c r="AB87" i="5" s="1"/>
  <c r="AC103" i="5"/>
  <c r="AC135" i="5" s="1"/>
  <c r="AD103" i="5"/>
  <c r="AD87" i="5" s="1"/>
  <c r="AE103" i="5"/>
  <c r="AE87" i="5" s="1"/>
  <c r="AF103" i="5"/>
  <c r="AF87" i="5" s="1"/>
  <c r="AG103" i="5"/>
  <c r="AG87" i="5" s="1"/>
  <c r="AH103" i="5"/>
  <c r="AH87" i="5" s="1"/>
  <c r="AI103" i="5"/>
  <c r="AI87" i="5" s="1"/>
  <c r="AJ103" i="5"/>
  <c r="AJ135" i="5" s="1"/>
  <c r="AK103" i="5"/>
  <c r="AK135" i="5" s="1"/>
  <c r="AL103" i="5"/>
  <c r="AL87" i="5" s="1"/>
  <c r="AM103" i="5"/>
  <c r="AM87" i="5" s="1"/>
  <c r="AN103" i="5"/>
  <c r="AN87" i="5" s="1"/>
  <c r="AO103" i="5"/>
  <c r="AO87" i="5" s="1"/>
  <c r="X92" i="5"/>
  <c r="X76" i="5" s="1"/>
  <c r="X93" i="5"/>
  <c r="X77" i="5" s="1"/>
  <c r="X94" i="5"/>
  <c r="X78" i="5" s="1"/>
  <c r="X95" i="5"/>
  <c r="X79" i="5" s="1"/>
  <c r="X96" i="5"/>
  <c r="X80" i="5" s="1"/>
  <c r="X97" i="5"/>
  <c r="X81" i="5" s="1"/>
  <c r="X98" i="5"/>
  <c r="X82" i="5" s="1"/>
  <c r="X99" i="5"/>
  <c r="X83" i="5" s="1"/>
  <c r="X100" i="5"/>
  <c r="X84" i="5" s="1"/>
  <c r="X101" i="5"/>
  <c r="X85" i="5" s="1"/>
  <c r="X102" i="5"/>
  <c r="X86" i="5" s="1"/>
  <c r="X103" i="5"/>
  <c r="X87" i="5" s="1"/>
  <c r="X91" i="5"/>
  <c r="X75" i="5" s="1"/>
  <c r="C130" i="5"/>
  <c r="C131" i="5" s="1"/>
  <c r="C132" i="5" s="1"/>
  <c r="C133" i="5" s="1"/>
  <c r="C134" i="5" s="1"/>
  <c r="D130" i="5"/>
  <c r="D131" i="5" s="1"/>
  <c r="D132" i="5" s="1"/>
  <c r="D133" i="5" s="1"/>
  <c r="D134" i="5" s="1"/>
  <c r="E130" i="5"/>
  <c r="F130" i="5"/>
  <c r="F131" i="5" s="1"/>
  <c r="F132" i="5" s="1"/>
  <c r="F133" i="5" s="1"/>
  <c r="F134" i="5" s="1"/>
  <c r="G130" i="5"/>
  <c r="G131" i="5" s="1"/>
  <c r="G132" i="5" s="1"/>
  <c r="G133" i="5" s="1"/>
  <c r="G134" i="5" s="1"/>
  <c r="H130" i="5"/>
  <c r="H131" i="5" s="1"/>
  <c r="H132" i="5" s="1"/>
  <c r="H133" i="5" s="1"/>
  <c r="H134" i="5" s="1"/>
  <c r="I130" i="5"/>
  <c r="M130" i="5"/>
  <c r="M131" i="5" s="1"/>
  <c r="M132" i="5" s="1"/>
  <c r="M133" i="5" s="1"/>
  <c r="M134" i="5" s="1"/>
  <c r="N130" i="5"/>
  <c r="N131" i="5" s="1"/>
  <c r="N132" i="5" s="1"/>
  <c r="N133" i="5" s="1"/>
  <c r="N134" i="5" s="1"/>
  <c r="O130" i="5"/>
  <c r="P130" i="5"/>
  <c r="P131" i="5" s="1"/>
  <c r="P132" i="5" s="1"/>
  <c r="P133" i="5" s="1"/>
  <c r="P134" i="5" s="1"/>
  <c r="Q130" i="5"/>
  <c r="Q131" i="5" s="1"/>
  <c r="Q132" i="5" s="1"/>
  <c r="Q133" i="5" s="1"/>
  <c r="Q134" i="5" s="1"/>
  <c r="R130" i="5"/>
  <c r="R131" i="5" s="1"/>
  <c r="R132" i="5" s="1"/>
  <c r="R133" i="5" s="1"/>
  <c r="R134" i="5" s="1"/>
  <c r="S130" i="5"/>
  <c r="T130" i="5"/>
  <c r="T131" i="5" s="1"/>
  <c r="T132" i="5" s="1"/>
  <c r="T133" i="5" s="1"/>
  <c r="T134" i="5" s="1"/>
  <c r="U130" i="5"/>
  <c r="U131" i="5" s="1"/>
  <c r="U132" i="5" s="1"/>
  <c r="U133" i="5" s="1"/>
  <c r="U134" i="5" s="1"/>
  <c r="E131" i="5"/>
  <c r="E132" i="5" s="1"/>
  <c r="E133" i="5" s="1"/>
  <c r="E134" i="5" s="1"/>
  <c r="I131" i="5"/>
  <c r="I132" i="5" s="1"/>
  <c r="I133" i="5" s="1"/>
  <c r="I134" i="5" s="1"/>
  <c r="O131" i="5"/>
  <c r="O132" i="5" s="1"/>
  <c r="O133" i="5" s="1"/>
  <c r="O134" i="5" s="1"/>
  <c r="S131" i="5"/>
  <c r="S132" i="5" s="1"/>
  <c r="S133" i="5" s="1"/>
  <c r="S134" i="5" s="1"/>
  <c r="C124" i="5"/>
  <c r="C125" i="5" s="1"/>
  <c r="C126" i="5" s="1"/>
  <c r="C127" i="5" s="1"/>
  <c r="C128" i="5" s="1"/>
  <c r="D124" i="5"/>
  <c r="E124" i="5"/>
  <c r="E125" i="5" s="1"/>
  <c r="E126" i="5" s="1"/>
  <c r="E127" i="5" s="1"/>
  <c r="E128" i="5" s="1"/>
  <c r="F124" i="5"/>
  <c r="F125" i="5" s="1"/>
  <c r="F126" i="5" s="1"/>
  <c r="F127" i="5" s="1"/>
  <c r="F128" i="5" s="1"/>
  <c r="G124" i="5"/>
  <c r="H124" i="5"/>
  <c r="H125" i="5" s="1"/>
  <c r="H126" i="5" s="1"/>
  <c r="H127" i="5" s="1"/>
  <c r="H128" i="5" s="1"/>
  <c r="I124" i="5"/>
  <c r="I125" i="5" s="1"/>
  <c r="I126" i="5" s="1"/>
  <c r="I127" i="5" s="1"/>
  <c r="I128" i="5" s="1"/>
  <c r="M124" i="5"/>
  <c r="M125" i="5" s="1"/>
  <c r="M126" i="5" s="1"/>
  <c r="M127" i="5" s="1"/>
  <c r="M128" i="5" s="1"/>
  <c r="N124" i="5"/>
  <c r="O124" i="5"/>
  <c r="O125" i="5" s="1"/>
  <c r="O126" i="5" s="1"/>
  <c r="O127" i="5" s="1"/>
  <c r="O128" i="5" s="1"/>
  <c r="P124" i="5"/>
  <c r="P125" i="5" s="1"/>
  <c r="P126" i="5" s="1"/>
  <c r="P127" i="5" s="1"/>
  <c r="P128" i="5" s="1"/>
  <c r="Q124" i="5"/>
  <c r="Q125" i="5" s="1"/>
  <c r="Q126" i="5" s="1"/>
  <c r="Q127" i="5" s="1"/>
  <c r="Q128" i="5" s="1"/>
  <c r="R124" i="5"/>
  <c r="R125" i="5" s="1"/>
  <c r="R126" i="5" s="1"/>
  <c r="R127" i="5" s="1"/>
  <c r="R128" i="5" s="1"/>
  <c r="S124" i="5"/>
  <c r="S125" i="5" s="1"/>
  <c r="S126" i="5" s="1"/>
  <c r="S127" i="5" s="1"/>
  <c r="S128" i="5" s="1"/>
  <c r="T124" i="5"/>
  <c r="T125" i="5" s="1"/>
  <c r="T126" i="5" s="1"/>
  <c r="T127" i="5" s="1"/>
  <c r="T128" i="5" s="1"/>
  <c r="U124" i="5"/>
  <c r="D125" i="5"/>
  <c r="D126" i="5" s="1"/>
  <c r="D127" i="5" s="1"/>
  <c r="D128" i="5" s="1"/>
  <c r="G125" i="5"/>
  <c r="G126" i="5" s="1"/>
  <c r="G127" i="5" s="1"/>
  <c r="G128" i="5" s="1"/>
  <c r="N125" i="5"/>
  <c r="N126" i="5" s="1"/>
  <c r="N127" i="5" s="1"/>
  <c r="N128" i="5" s="1"/>
  <c r="U125" i="5"/>
  <c r="U126" i="5" s="1"/>
  <c r="U127" i="5" s="1"/>
  <c r="U128" i="5" s="1"/>
  <c r="B130" i="5"/>
  <c r="B131" i="5" s="1"/>
  <c r="B132" i="5" s="1"/>
  <c r="B133" i="5" s="1"/>
  <c r="B134" i="5" s="1"/>
  <c r="B124" i="5"/>
  <c r="B125" i="5" s="1"/>
  <c r="B126" i="5" s="1"/>
  <c r="B127" i="5" s="1"/>
  <c r="B128" i="5" s="1"/>
  <c r="C114" i="5"/>
  <c r="D114" i="5"/>
  <c r="Z114" i="5" s="1"/>
  <c r="Z130" i="5" s="1"/>
  <c r="E114" i="5"/>
  <c r="F114" i="5"/>
  <c r="AB114" i="5" s="1"/>
  <c r="AB130" i="5" s="1"/>
  <c r="G114" i="5"/>
  <c r="G115" i="5" s="1"/>
  <c r="AC115" i="5" s="1"/>
  <c r="AC131" i="5" s="1"/>
  <c r="H114" i="5"/>
  <c r="AD114" i="5" s="1"/>
  <c r="AD130" i="5" s="1"/>
  <c r="I114" i="5"/>
  <c r="M114" i="5"/>
  <c r="N114" i="5"/>
  <c r="AH114" i="5" s="1"/>
  <c r="AH130" i="5" s="1"/>
  <c r="O114" i="5"/>
  <c r="P114" i="5"/>
  <c r="Q114" i="5"/>
  <c r="Q115" i="5" s="1"/>
  <c r="Q116" i="5" s="1"/>
  <c r="R114" i="5"/>
  <c r="AL114" i="5" s="1"/>
  <c r="AL130" i="5" s="1"/>
  <c r="S114" i="5"/>
  <c r="T114" i="5"/>
  <c r="AN114" i="5" s="1"/>
  <c r="AN130" i="5" s="1"/>
  <c r="U114" i="5"/>
  <c r="D115" i="5"/>
  <c r="F115" i="5"/>
  <c r="AB115" i="5" s="1"/>
  <c r="AB131" i="5" s="1"/>
  <c r="N115" i="5"/>
  <c r="T115" i="5"/>
  <c r="C108" i="5"/>
  <c r="Y108" i="5" s="1"/>
  <c r="Y124" i="5" s="1"/>
  <c r="D108" i="5"/>
  <c r="Z108" i="5" s="1"/>
  <c r="Z124" i="5" s="1"/>
  <c r="E108" i="5"/>
  <c r="AA108" i="5" s="1"/>
  <c r="AA124" i="5" s="1"/>
  <c r="F108" i="5"/>
  <c r="G108" i="5"/>
  <c r="AC108" i="5" s="1"/>
  <c r="AC124" i="5" s="1"/>
  <c r="H108" i="5"/>
  <c r="I108" i="5"/>
  <c r="AE108" i="5" s="1"/>
  <c r="AE124" i="5" s="1"/>
  <c r="M108" i="5"/>
  <c r="AG108" i="5" s="1"/>
  <c r="AG124" i="5" s="1"/>
  <c r="N108" i="5"/>
  <c r="AH108" i="5" s="1"/>
  <c r="AH124" i="5" s="1"/>
  <c r="O108" i="5"/>
  <c r="AI108" i="5" s="1"/>
  <c r="AI124" i="5" s="1"/>
  <c r="P108" i="5"/>
  <c r="Q108" i="5"/>
  <c r="AK108" i="5" s="1"/>
  <c r="AK124" i="5" s="1"/>
  <c r="R108" i="5"/>
  <c r="S108" i="5"/>
  <c r="AM108" i="5" s="1"/>
  <c r="AM124" i="5" s="1"/>
  <c r="T108" i="5"/>
  <c r="U108" i="5"/>
  <c r="AO108" i="5" s="1"/>
  <c r="AO124" i="5" s="1"/>
  <c r="F109" i="5"/>
  <c r="G109" i="5"/>
  <c r="P109" i="5"/>
  <c r="P110" i="5" s="1"/>
  <c r="U109" i="5"/>
  <c r="AO109" i="5" s="1"/>
  <c r="AO125" i="5" s="1"/>
  <c r="B114" i="5"/>
  <c r="B108" i="5"/>
  <c r="C92" i="5"/>
  <c r="Y76" i="5" s="1"/>
  <c r="D98" i="5"/>
  <c r="Z82" i="5" s="1"/>
  <c r="E98" i="5"/>
  <c r="AA82" i="5" s="1"/>
  <c r="F98" i="5"/>
  <c r="AB82" i="5" s="1"/>
  <c r="G98" i="5"/>
  <c r="H98" i="5"/>
  <c r="AD82" i="5" s="1"/>
  <c r="I98" i="5"/>
  <c r="AE82" i="5" s="1"/>
  <c r="M98" i="5"/>
  <c r="AG82" i="5" s="1"/>
  <c r="N98" i="5"/>
  <c r="AH82" i="5" s="1"/>
  <c r="O98" i="5"/>
  <c r="AI82" i="5" s="1"/>
  <c r="P98" i="5"/>
  <c r="Q98" i="5"/>
  <c r="AK82" i="5" s="1"/>
  <c r="R98" i="5"/>
  <c r="AL82" i="5" s="1"/>
  <c r="S98" i="5"/>
  <c r="T98" i="5"/>
  <c r="AN82" i="5" s="1"/>
  <c r="U98" i="5"/>
  <c r="AO82" i="5" s="1"/>
  <c r="D99" i="5"/>
  <c r="Z83" i="5" s="1"/>
  <c r="E99" i="5"/>
  <c r="E100" i="5" s="1"/>
  <c r="AA84" i="5" s="1"/>
  <c r="F99" i="5"/>
  <c r="I99" i="5"/>
  <c r="O99" i="5"/>
  <c r="Q99" i="5"/>
  <c r="R99" i="5"/>
  <c r="AL83" i="5" s="1"/>
  <c r="T99" i="5"/>
  <c r="AN83" i="5" s="1"/>
  <c r="C98" i="5"/>
  <c r="Y82" i="5" s="1"/>
  <c r="D92" i="5"/>
  <c r="Z76" i="5" s="1"/>
  <c r="E92" i="5"/>
  <c r="AA76" i="5" s="1"/>
  <c r="F92" i="5"/>
  <c r="G92" i="5"/>
  <c r="AC76" i="5" s="1"/>
  <c r="H92" i="5"/>
  <c r="I92" i="5"/>
  <c r="AE76" i="5" s="1"/>
  <c r="M92" i="5"/>
  <c r="N92" i="5"/>
  <c r="O92" i="5"/>
  <c r="P92" i="5"/>
  <c r="Q92" i="5"/>
  <c r="R92" i="5"/>
  <c r="S92" i="5"/>
  <c r="AM76" i="5" s="1"/>
  <c r="T92" i="5"/>
  <c r="AN76" i="5" s="1"/>
  <c r="U92" i="5"/>
  <c r="D93" i="5"/>
  <c r="E93" i="5"/>
  <c r="G93" i="5"/>
  <c r="C76" i="5"/>
  <c r="C77" i="5" s="1"/>
  <c r="C78" i="5" s="1"/>
  <c r="C79" i="5" s="1"/>
  <c r="C80" i="5" s="1"/>
  <c r="D82" i="5"/>
  <c r="D83" i="5" s="1"/>
  <c r="D84" i="5" s="1"/>
  <c r="D85" i="5" s="1"/>
  <c r="D86" i="5" s="1"/>
  <c r="E82" i="5"/>
  <c r="F82" i="5"/>
  <c r="G82" i="5"/>
  <c r="G83" i="5" s="1"/>
  <c r="G84" i="5" s="1"/>
  <c r="G85" i="5" s="1"/>
  <c r="G86" i="5" s="1"/>
  <c r="H82" i="5"/>
  <c r="H83" i="5" s="1"/>
  <c r="H84" i="5" s="1"/>
  <c r="H85" i="5" s="1"/>
  <c r="H86" i="5" s="1"/>
  <c r="I82" i="5"/>
  <c r="I83" i="5" s="1"/>
  <c r="I84" i="5" s="1"/>
  <c r="I85" i="5" s="1"/>
  <c r="I86" i="5" s="1"/>
  <c r="M82" i="5"/>
  <c r="M83" i="5" s="1"/>
  <c r="M84" i="5" s="1"/>
  <c r="M85" i="5" s="1"/>
  <c r="M86" i="5" s="1"/>
  <c r="N82" i="5"/>
  <c r="N83" i="5" s="1"/>
  <c r="N84" i="5" s="1"/>
  <c r="N85" i="5" s="1"/>
  <c r="N86" i="5" s="1"/>
  <c r="O82" i="5"/>
  <c r="O83" i="5" s="1"/>
  <c r="O84" i="5" s="1"/>
  <c r="O85" i="5" s="1"/>
  <c r="O86" i="5" s="1"/>
  <c r="P82" i="5"/>
  <c r="P83" i="5" s="1"/>
  <c r="P84" i="5" s="1"/>
  <c r="P85" i="5" s="1"/>
  <c r="P86" i="5" s="1"/>
  <c r="Q82" i="5"/>
  <c r="Q83" i="5" s="1"/>
  <c r="Q84" i="5" s="1"/>
  <c r="Q85" i="5" s="1"/>
  <c r="Q86" i="5" s="1"/>
  <c r="R82" i="5"/>
  <c r="R83" i="5" s="1"/>
  <c r="R84" i="5" s="1"/>
  <c r="R85" i="5" s="1"/>
  <c r="R86" i="5" s="1"/>
  <c r="S82" i="5"/>
  <c r="S83" i="5" s="1"/>
  <c r="S84" i="5" s="1"/>
  <c r="S85" i="5" s="1"/>
  <c r="S86" i="5" s="1"/>
  <c r="T82" i="5"/>
  <c r="U82" i="5"/>
  <c r="U83" i="5" s="1"/>
  <c r="U84" i="5" s="1"/>
  <c r="U85" i="5" s="1"/>
  <c r="U86" i="5" s="1"/>
  <c r="E83" i="5"/>
  <c r="E84" i="5" s="1"/>
  <c r="E85" i="5" s="1"/>
  <c r="E86" i="5" s="1"/>
  <c r="F83" i="5"/>
  <c r="F84" i="5" s="1"/>
  <c r="F85" i="5" s="1"/>
  <c r="F86" i="5" s="1"/>
  <c r="T83" i="5"/>
  <c r="T84" i="5" s="1"/>
  <c r="T85" i="5" s="1"/>
  <c r="T86" i="5" s="1"/>
  <c r="C82" i="5"/>
  <c r="C83" i="5" s="1"/>
  <c r="C84" i="5" s="1"/>
  <c r="C85" i="5" s="1"/>
  <c r="C86" i="5" s="1"/>
  <c r="D76" i="5"/>
  <c r="E76" i="5"/>
  <c r="F76" i="5"/>
  <c r="F77" i="5" s="1"/>
  <c r="F78" i="5" s="1"/>
  <c r="F79" i="5" s="1"/>
  <c r="F80" i="5" s="1"/>
  <c r="G76" i="5"/>
  <c r="G77" i="5" s="1"/>
  <c r="G78" i="5" s="1"/>
  <c r="G79" i="5" s="1"/>
  <c r="G80" i="5" s="1"/>
  <c r="H76" i="5"/>
  <c r="H77" i="5" s="1"/>
  <c r="H78" i="5" s="1"/>
  <c r="H79" i="5" s="1"/>
  <c r="H80" i="5" s="1"/>
  <c r="I76" i="5"/>
  <c r="I77" i="5" s="1"/>
  <c r="I78" i="5" s="1"/>
  <c r="I79" i="5" s="1"/>
  <c r="I80" i="5" s="1"/>
  <c r="M76" i="5"/>
  <c r="M77" i="5" s="1"/>
  <c r="M78" i="5" s="1"/>
  <c r="M79" i="5" s="1"/>
  <c r="M80" i="5" s="1"/>
  <c r="N76" i="5"/>
  <c r="N77" i="5" s="1"/>
  <c r="N78" i="5" s="1"/>
  <c r="N79" i="5" s="1"/>
  <c r="N80" i="5" s="1"/>
  <c r="O76" i="5"/>
  <c r="O77" i="5" s="1"/>
  <c r="O78" i="5" s="1"/>
  <c r="O79" i="5" s="1"/>
  <c r="O80" i="5" s="1"/>
  <c r="P76" i="5"/>
  <c r="P77" i="5" s="1"/>
  <c r="P78" i="5" s="1"/>
  <c r="P79" i="5" s="1"/>
  <c r="P80" i="5" s="1"/>
  <c r="Q76" i="5"/>
  <c r="R76" i="5"/>
  <c r="S76" i="5"/>
  <c r="S77" i="5" s="1"/>
  <c r="S78" i="5" s="1"/>
  <c r="S79" i="5" s="1"/>
  <c r="S80" i="5" s="1"/>
  <c r="T76" i="5"/>
  <c r="T77" i="5" s="1"/>
  <c r="T78" i="5" s="1"/>
  <c r="T79" i="5" s="1"/>
  <c r="T80" i="5" s="1"/>
  <c r="U76" i="5"/>
  <c r="U77" i="5" s="1"/>
  <c r="U78" i="5" s="1"/>
  <c r="U79" i="5" s="1"/>
  <c r="U80" i="5" s="1"/>
  <c r="D77" i="5"/>
  <c r="D78" i="5" s="1"/>
  <c r="D79" i="5" s="1"/>
  <c r="D80" i="5" s="1"/>
  <c r="E77" i="5"/>
  <c r="E78" i="5" s="1"/>
  <c r="E79" i="5" s="1"/>
  <c r="E80" i="5" s="1"/>
  <c r="Q77" i="5"/>
  <c r="Q78" i="5" s="1"/>
  <c r="Q79" i="5" s="1"/>
  <c r="Q80" i="5" s="1"/>
  <c r="R77" i="5"/>
  <c r="R78" i="5" s="1"/>
  <c r="R79" i="5" s="1"/>
  <c r="R80" i="5" s="1"/>
  <c r="T36" i="5"/>
  <c r="S36" i="5"/>
  <c r="T32" i="5"/>
  <c r="S32" i="5"/>
  <c r="M34" i="5"/>
  <c r="L34" i="5"/>
  <c r="F36" i="5"/>
  <c r="F32" i="5"/>
  <c r="E32" i="5"/>
  <c r="P36" i="5"/>
  <c r="O36" i="5"/>
  <c r="P32" i="5"/>
  <c r="O32" i="5"/>
  <c r="I34" i="5"/>
  <c r="H34" i="5"/>
  <c r="B36" i="5"/>
  <c r="A36" i="5"/>
  <c r="B32" i="5"/>
  <c r="A32" i="5"/>
  <c r="F7" i="4" l="1"/>
  <c r="F39" i="4"/>
  <c r="J40" i="4"/>
  <c r="C42" i="4"/>
  <c r="E41" i="4"/>
  <c r="F40" i="4"/>
  <c r="J39" i="4"/>
  <c r="F11" i="4"/>
  <c r="F22" i="4"/>
  <c r="J11" i="4"/>
  <c r="F12" i="4"/>
  <c r="F9" i="4"/>
  <c r="F13" i="4"/>
  <c r="J7" i="4"/>
  <c r="F8" i="4"/>
  <c r="J5" i="4"/>
  <c r="F5" i="4"/>
  <c r="F6" i="4"/>
  <c r="J9" i="4"/>
  <c r="F10" i="4"/>
  <c r="C24" i="4"/>
  <c r="E23" i="4"/>
  <c r="B6" i="4"/>
  <c r="B7" i="4" s="1"/>
  <c r="B8" i="4" s="1"/>
  <c r="B9" i="4" s="1"/>
  <c r="B10" i="4" s="1"/>
  <c r="B11" i="4" s="1"/>
  <c r="B12" i="4" s="1"/>
  <c r="J10" i="4"/>
  <c r="J6" i="4"/>
  <c r="J8" i="4"/>
  <c r="J12" i="4"/>
  <c r="K14" i="4"/>
  <c r="O14" i="4"/>
  <c r="K115" i="5"/>
  <c r="K116" i="5" s="1"/>
  <c r="K117" i="5" s="1"/>
  <c r="K118" i="5" s="1"/>
  <c r="AF82" i="5"/>
  <c r="I93" i="5"/>
  <c r="T100" i="5"/>
  <c r="AN84" i="5" s="1"/>
  <c r="I109" i="5"/>
  <c r="I110" i="5" s="1"/>
  <c r="AK87" i="5"/>
  <c r="AB129" i="5"/>
  <c r="AL129" i="5"/>
  <c r="AD129" i="5"/>
  <c r="AI123" i="5"/>
  <c r="R100" i="5"/>
  <c r="AL84" i="5" s="1"/>
  <c r="N99" i="5"/>
  <c r="AH83" i="5" s="1"/>
  <c r="AJ87" i="5"/>
  <c r="X123" i="5"/>
  <c r="AN135" i="5"/>
  <c r="AF135" i="5"/>
  <c r="AK129" i="5"/>
  <c r="AC129" i="5"/>
  <c r="AH123" i="5"/>
  <c r="AB109" i="5"/>
  <c r="AB125" i="5" s="1"/>
  <c r="AC87" i="5"/>
  <c r="X135" i="5"/>
  <c r="Z129" i="5"/>
  <c r="AJ129" i="5"/>
  <c r="H99" i="5"/>
  <c r="F110" i="5"/>
  <c r="C109" i="5"/>
  <c r="C110" i="5" s="1"/>
  <c r="Y110" i="5" s="1"/>
  <c r="Y126" i="5" s="1"/>
  <c r="AJ114" i="5"/>
  <c r="AJ130" i="5" s="1"/>
  <c r="Y129" i="5"/>
  <c r="AL135" i="5"/>
  <c r="AD135" i="5"/>
  <c r="D100" i="5"/>
  <c r="D101" i="5" s="1"/>
  <c r="AI81" i="5"/>
  <c r="AB135" i="5"/>
  <c r="AM123" i="5"/>
  <c r="AE123" i="5"/>
  <c r="C99" i="5"/>
  <c r="C100" i="5" s="1"/>
  <c r="S109" i="5"/>
  <c r="S110" i="5" s="1"/>
  <c r="AA81" i="5"/>
  <c r="AO129" i="5"/>
  <c r="AG129" i="5"/>
  <c r="AL123" i="5"/>
  <c r="AD123" i="5"/>
  <c r="Z135" i="5"/>
  <c r="Z123" i="5"/>
  <c r="AN129" i="5"/>
  <c r="AF129" i="5"/>
  <c r="AK123" i="5"/>
  <c r="AC123" i="5"/>
  <c r="O109" i="5"/>
  <c r="AI109" i="5" s="1"/>
  <c r="AI125" i="5" s="1"/>
  <c r="R115" i="5"/>
  <c r="AG75" i="5"/>
  <c r="Y123" i="5"/>
  <c r="AH135" i="5"/>
  <c r="AM129" i="5"/>
  <c r="AE129" i="5"/>
  <c r="AJ123" i="5"/>
  <c r="C111" i="5"/>
  <c r="AF76" i="5"/>
  <c r="T116" i="5"/>
  <c r="AN115" i="5"/>
  <c r="AN131" i="5" s="1"/>
  <c r="U93" i="5"/>
  <c r="AO76" i="5"/>
  <c r="M93" i="5"/>
  <c r="AG76" i="5"/>
  <c r="AI83" i="5"/>
  <c r="AJ109" i="5"/>
  <c r="AJ125" i="5" s="1"/>
  <c r="D109" i="5"/>
  <c r="F116" i="5"/>
  <c r="AO135" i="5"/>
  <c r="AG135" i="5"/>
  <c r="T93" i="5"/>
  <c r="Z84" i="5"/>
  <c r="M99" i="5"/>
  <c r="C93" i="5"/>
  <c r="N109" i="5"/>
  <c r="R116" i="5"/>
  <c r="AL115" i="5"/>
  <c r="AL131" i="5" s="1"/>
  <c r="D116" i="5"/>
  <c r="Z115" i="5"/>
  <c r="Z131" i="5" s="1"/>
  <c r="AM135" i="5"/>
  <c r="AE135" i="5"/>
  <c r="S93" i="5"/>
  <c r="R93" i="5"/>
  <c r="AL76" i="5"/>
  <c r="H93" i="5"/>
  <c r="AD76" i="5"/>
  <c r="U99" i="5"/>
  <c r="S99" i="5"/>
  <c r="AM82" i="5"/>
  <c r="M109" i="5"/>
  <c r="T109" i="5"/>
  <c r="AN108" i="5"/>
  <c r="AN124" i="5" s="1"/>
  <c r="AF108" i="5"/>
  <c r="AF124" i="5" s="1"/>
  <c r="AK115" i="5"/>
  <c r="AK131" i="5" s="1"/>
  <c r="U115" i="5"/>
  <c r="AO114" i="5"/>
  <c r="AO130" i="5" s="1"/>
  <c r="M115" i="5"/>
  <c r="AG114" i="5"/>
  <c r="AG130" i="5" s="1"/>
  <c r="C115" i="5"/>
  <c r="Y114" i="5"/>
  <c r="Y130" i="5" s="1"/>
  <c r="X129" i="5"/>
  <c r="F111" i="5"/>
  <c r="AB110" i="5"/>
  <c r="AB126" i="5" s="1"/>
  <c r="O115" i="5"/>
  <c r="AI114" i="5"/>
  <c r="AI130" i="5" s="1"/>
  <c r="I94" i="5"/>
  <c r="AE77" i="5"/>
  <c r="Q93" i="5"/>
  <c r="AK76" i="5"/>
  <c r="O100" i="5"/>
  <c r="I100" i="5"/>
  <c r="AE83" i="5"/>
  <c r="U110" i="5"/>
  <c r="AE109" i="5"/>
  <c r="AE125" i="5" s="1"/>
  <c r="P115" i="5"/>
  <c r="Y109" i="5"/>
  <c r="Y125" i="5" s="1"/>
  <c r="E115" i="5"/>
  <c r="AA114" i="5"/>
  <c r="AA130" i="5" s="1"/>
  <c r="G94" i="5"/>
  <c r="AC77" i="5"/>
  <c r="P93" i="5"/>
  <c r="AJ76" i="5"/>
  <c r="F93" i="5"/>
  <c r="AB76" i="5"/>
  <c r="N100" i="5"/>
  <c r="G99" i="5"/>
  <c r="AC82" i="5"/>
  <c r="P111" i="5"/>
  <c r="AJ110" i="5"/>
  <c r="AJ126" i="5" s="1"/>
  <c r="G110" i="5"/>
  <c r="AC109" i="5"/>
  <c r="AC125" i="5" s="1"/>
  <c r="R109" i="5"/>
  <c r="AL108" i="5"/>
  <c r="AL124" i="5" s="1"/>
  <c r="H109" i="5"/>
  <c r="AD108" i="5"/>
  <c r="AD124" i="5" s="1"/>
  <c r="Q117" i="5"/>
  <c r="AK116" i="5"/>
  <c r="AK132" i="5" s="1"/>
  <c r="N116" i="5"/>
  <c r="AH115" i="5"/>
  <c r="AH131" i="5" s="1"/>
  <c r="S115" i="5"/>
  <c r="AM114" i="5"/>
  <c r="AM130" i="5" s="1"/>
  <c r="I115" i="5"/>
  <c r="AE114" i="5"/>
  <c r="AE130" i="5" s="1"/>
  <c r="AA135" i="5"/>
  <c r="Y83" i="5"/>
  <c r="E94" i="5"/>
  <c r="AA77" i="5"/>
  <c r="O93" i="5"/>
  <c r="AI76" i="5"/>
  <c r="T101" i="5"/>
  <c r="E101" i="5"/>
  <c r="Q100" i="5"/>
  <c r="AK83" i="5"/>
  <c r="F100" i="5"/>
  <c r="AB83" i="5"/>
  <c r="AJ82" i="5"/>
  <c r="B109" i="5"/>
  <c r="X108" i="5"/>
  <c r="X124" i="5" s="1"/>
  <c r="O110" i="5"/>
  <c r="AM109" i="5"/>
  <c r="AM125" i="5" s="1"/>
  <c r="AF115" i="5"/>
  <c r="AF131" i="5" s="1"/>
  <c r="AI135" i="5"/>
  <c r="D94" i="5"/>
  <c r="Z77" i="5"/>
  <c r="N93" i="5"/>
  <c r="AH76" i="5"/>
  <c r="R101" i="5"/>
  <c r="P99" i="5"/>
  <c r="AA83" i="5"/>
  <c r="B115" i="5"/>
  <c r="X114" i="5"/>
  <c r="X130" i="5" s="1"/>
  <c r="Q109" i="5"/>
  <c r="E109" i="5"/>
  <c r="AJ108" i="5"/>
  <c r="AJ124" i="5" s="1"/>
  <c r="AB108" i="5"/>
  <c r="AB124" i="5" s="1"/>
  <c r="G116" i="5"/>
  <c r="H115" i="5"/>
  <c r="AK114" i="5"/>
  <c r="AK130" i="5" s="1"/>
  <c r="AC114" i="5"/>
  <c r="AC130" i="5" s="1"/>
  <c r="Y135" i="5"/>
  <c r="AH81" i="5"/>
  <c r="AN75" i="5"/>
  <c r="AF75" i="5"/>
  <c r="T13" i="5"/>
  <c r="S13" i="5"/>
  <c r="T11" i="5"/>
  <c r="S11" i="5"/>
  <c r="T9" i="5"/>
  <c r="S9" i="5"/>
  <c r="T7" i="5"/>
  <c r="S7" i="5"/>
  <c r="M14" i="5"/>
  <c r="L14" i="5"/>
  <c r="M12" i="5"/>
  <c r="L12" i="5"/>
  <c r="F13" i="5"/>
  <c r="E13" i="5"/>
  <c r="F11" i="5"/>
  <c r="E11" i="5"/>
  <c r="F9" i="5"/>
  <c r="E9" i="5"/>
  <c r="P13" i="5"/>
  <c r="O13" i="5"/>
  <c r="P11" i="5"/>
  <c r="O11" i="5"/>
  <c r="P9" i="5"/>
  <c r="O9" i="5"/>
  <c r="P7" i="5"/>
  <c r="O7" i="5"/>
  <c r="I14" i="5"/>
  <c r="H14" i="5"/>
  <c r="I12" i="5"/>
  <c r="H12" i="5"/>
  <c r="I4" i="5"/>
  <c r="H4" i="5"/>
  <c r="B13" i="5"/>
  <c r="A13" i="5"/>
  <c r="B11" i="5"/>
  <c r="A11" i="5"/>
  <c r="A9" i="5"/>
  <c r="F7" i="5"/>
  <c r="T5" i="5"/>
  <c r="M10" i="5"/>
  <c r="M7" i="5"/>
  <c r="F5" i="5"/>
  <c r="E7" i="5"/>
  <c r="A7" i="5"/>
  <c r="S5" i="5"/>
  <c r="T4" i="5"/>
  <c r="S4" i="5"/>
  <c r="L10" i="5"/>
  <c r="M9" i="5"/>
  <c r="L9" i="5"/>
  <c r="L7" i="5"/>
  <c r="M6" i="5"/>
  <c r="M4" i="5" s="1"/>
  <c r="L6" i="5"/>
  <c r="L4" i="5" s="1"/>
  <c r="P5" i="5"/>
  <c r="O5" i="5"/>
  <c r="P4" i="5"/>
  <c r="O4" i="5"/>
  <c r="I10" i="5"/>
  <c r="H10" i="5"/>
  <c r="I9" i="5"/>
  <c r="H9" i="5"/>
  <c r="I7" i="5"/>
  <c r="H7" i="5"/>
  <c r="I6" i="5"/>
  <c r="H6" i="5"/>
  <c r="F4" i="5"/>
  <c r="E5" i="5"/>
  <c r="E4" i="5"/>
  <c r="A5" i="5"/>
  <c r="A4" i="5"/>
  <c r="AL16" i="5"/>
  <c r="AH16" i="5"/>
  <c r="AD16" i="5"/>
  <c r="Z16" i="5"/>
  <c r="V16" i="5"/>
  <c r="AL15" i="5"/>
  <c r="AD15" i="5"/>
  <c r="V15" i="5"/>
  <c r="AL14" i="5"/>
  <c r="AD14" i="5"/>
  <c r="V14" i="5"/>
  <c r="AL13" i="5"/>
  <c r="AD13" i="5"/>
  <c r="V13" i="5"/>
  <c r="AL12" i="5"/>
  <c r="AD12" i="5"/>
  <c r="V12" i="5"/>
  <c r="AL11" i="5"/>
  <c r="AD11" i="5"/>
  <c r="V11" i="5"/>
  <c r="AL10" i="5"/>
  <c r="AD10" i="5"/>
  <c r="V10" i="5"/>
  <c r="B16" i="5"/>
  <c r="B17" i="5" s="1"/>
  <c r="B18" i="5" s="1"/>
  <c r="B19" i="5" s="1"/>
  <c r="B20" i="5" s="1"/>
  <c r="B21" i="5" s="1"/>
  <c r="AL9" i="5"/>
  <c r="AD9" i="5"/>
  <c r="V9" i="5"/>
  <c r="AL8" i="5"/>
  <c r="AD8" i="5"/>
  <c r="V8" i="5"/>
  <c r="AL7" i="5"/>
  <c r="AD7" i="5"/>
  <c r="V7" i="5"/>
  <c r="AL6" i="5"/>
  <c r="AD6" i="5"/>
  <c r="V6" i="5"/>
  <c r="AN5" i="5"/>
  <c r="AP5" i="5" s="1"/>
  <c r="AL5" i="5"/>
  <c r="AF5" i="5"/>
  <c r="AH5" i="5" s="1"/>
  <c r="AD5" i="5"/>
  <c r="X5" i="5"/>
  <c r="Z5" i="5" s="1"/>
  <c r="V5" i="5"/>
  <c r="AP4" i="5"/>
  <c r="AH4" i="5"/>
  <c r="Z4" i="5"/>
  <c r="B6" i="5"/>
  <c r="B8" i="5" s="1"/>
  <c r="B9" i="5" s="1"/>
  <c r="C43" i="4" l="1"/>
  <c r="E42" i="4"/>
  <c r="F42" i="4"/>
  <c r="J41" i="4"/>
  <c r="F41" i="4"/>
  <c r="E24" i="4"/>
  <c r="F24" i="4" s="1"/>
  <c r="C25" i="4"/>
  <c r="J23" i="4"/>
  <c r="F23" i="4"/>
  <c r="F14" i="4"/>
  <c r="AD83" i="5"/>
  <c r="H100" i="5"/>
  <c r="H110" i="5"/>
  <c r="AD109" i="5"/>
  <c r="AD125" i="5" s="1"/>
  <c r="AL85" i="5"/>
  <c r="R102" i="5"/>
  <c r="AL86" i="5" s="1"/>
  <c r="N117" i="5"/>
  <c r="AH116" i="5"/>
  <c r="AH132" i="5" s="1"/>
  <c r="G111" i="5"/>
  <c r="AC110" i="5"/>
  <c r="AC126" i="5" s="1"/>
  <c r="C116" i="5"/>
  <c r="Y115" i="5"/>
  <c r="Y131" i="5" s="1"/>
  <c r="H94" i="5"/>
  <c r="AD77" i="5"/>
  <c r="G100" i="5"/>
  <c r="AC83" i="5"/>
  <c r="AA109" i="5"/>
  <c r="AA125" i="5" s="1"/>
  <c r="E110" i="5"/>
  <c r="S111" i="5"/>
  <c r="AM110" i="5"/>
  <c r="AM126" i="5" s="1"/>
  <c r="Q101" i="5"/>
  <c r="AK84" i="5"/>
  <c r="C101" i="5"/>
  <c r="Y84" i="5"/>
  <c r="P94" i="5"/>
  <c r="AJ77" i="5"/>
  <c r="I111" i="5"/>
  <c r="AE110" i="5"/>
  <c r="AE126" i="5" s="1"/>
  <c r="I95" i="5"/>
  <c r="AE78" i="5"/>
  <c r="T110" i="5"/>
  <c r="AN109" i="5"/>
  <c r="AN125" i="5" s="1"/>
  <c r="R117" i="5"/>
  <c r="AL116" i="5"/>
  <c r="AL132" i="5" s="1"/>
  <c r="U94" i="5"/>
  <c r="AO77" i="5"/>
  <c r="I116" i="5"/>
  <c r="AE115" i="5"/>
  <c r="AE131" i="5" s="1"/>
  <c r="AH84" i="5"/>
  <c r="N101" i="5"/>
  <c r="AF83" i="5"/>
  <c r="Q110" i="5"/>
  <c r="AK109" i="5"/>
  <c r="AK125" i="5" s="1"/>
  <c r="N94" i="5"/>
  <c r="AH77" i="5"/>
  <c r="AI110" i="5"/>
  <c r="AI126" i="5" s="1"/>
  <c r="O111" i="5"/>
  <c r="AA85" i="5"/>
  <c r="E102" i="5"/>
  <c r="AA86" i="5" s="1"/>
  <c r="Q118" i="5"/>
  <c r="AK118" i="5" s="1"/>
  <c r="AK134" i="5" s="1"/>
  <c r="AK117" i="5"/>
  <c r="AK133" i="5" s="1"/>
  <c r="P112" i="5"/>
  <c r="AJ112" i="5" s="1"/>
  <c r="AJ128" i="5" s="1"/>
  <c r="AJ111" i="5"/>
  <c r="AJ127" i="5" s="1"/>
  <c r="AO110" i="5"/>
  <c r="AO126" i="5" s="1"/>
  <c r="U111" i="5"/>
  <c r="M116" i="5"/>
  <c r="AG115" i="5"/>
  <c r="AG131" i="5" s="1"/>
  <c r="AG109" i="5"/>
  <c r="AG125" i="5" s="1"/>
  <c r="M110" i="5"/>
  <c r="R94" i="5"/>
  <c r="AL77" i="5"/>
  <c r="AH109" i="5"/>
  <c r="AH125" i="5" s="1"/>
  <c r="N110" i="5"/>
  <c r="AB116" i="5"/>
  <c r="AB132" i="5" s="1"/>
  <c r="F117" i="5"/>
  <c r="B116" i="5"/>
  <c r="X115" i="5"/>
  <c r="X131" i="5" s="1"/>
  <c r="I101" i="5"/>
  <c r="AE84" i="5"/>
  <c r="H116" i="5"/>
  <c r="AD115" i="5"/>
  <c r="AD131" i="5" s="1"/>
  <c r="O94" i="5"/>
  <c r="AI77" i="5"/>
  <c r="AI84" i="5"/>
  <c r="O101" i="5"/>
  <c r="AN85" i="5"/>
  <c r="T102" i="5"/>
  <c r="AN86" i="5" s="1"/>
  <c r="G95" i="5"/>
  <c r="AC78" i="5"/>
  <c r="O116" i="5"/>
  <c r="AI115" i="5"/>
  <c r="AI131" i="5" s="1"/>
  <c r="S94" i="5"/>
  <c r="AM77" i="5"/>
  <c r="Y77" i="5"/>
  <c r="C94" i="5"/>
  <c r="Z109" i="5"/>
  <c r="Z125" i="5" s="1"/>
  <c r="D110" i="5"/>
  <c r="T117" i="5"/>
  <c r="AN116" i="5"/>
  <c r="AN132" i="5" s="1"/>
  <c r="D95" i="5"/>
  <c r="Z78" i="5"/>
  <c r="B110" i="5"/>
  <c r="X109" i="5"/>
  <c r="X125" i="5" s="1"/>
  <c r="U116" i="5"/>
  <c r="AO115" i="5"/>
  <c r="AO131" i="5" s="1"/>
  <c r="S100" i="5"/>
  <c r="AM83" i="5"/>
  <c r="AG83" i="5"/>
  <c r="M100" i="5"/>
  <c r="F112" i="5"/>
  <c r="AB112" i="5" s="1"/>
  <c r="AB128" i="5" s="1"/>
  <c r="AB111" i="5"/>
  <c r="AB127" i="5" s="1"/>
  <c r="AF77" i="5"/>
  <c r="G117" i="5"/>
  <c r="AC116" i="5"/>
  <c r="AC132" i="5" s="1"/>
  <c r="AJ83" i="5"/>
  <c r="P100" i="5"/>
  <c r="S116" i="5"/>
  <c r="AM115" i="5"/>
  <c r="AM131" i="5" s="1"/>
  <c r="R110" i="5"/>
  <c r="AL109" i="5"/>
  <c r="AL125" i="5" s="1"/>
  <c r="AO83" i="5"/>
  <c r="U100" i="5"/>
  <c r="T94" i="5"/>
  <c r="AN77" i="5"/>
  <c r="Y111" i="5"/>
  <c r="Y127" i="5" s="1"/>
  <c r="C112" i="5"/>
  <c r="Y112" i="5" s="1"/>
  <c r="Y128" i="5" s="1"/>
  <c r="E116" i="5"/>
  <c r="AA115" i="5"/>
  <c r="AA131" i="5" s="1"/>
  <c r="Z85" i="5"/>
  <c r="D102" i="5"/>
  <c r="Z86" i="5" s="1"/>
  <c r="AF116" i="5"/>
  <c r="AF132" i="5" s="1"/>
  <c r="F101" i="5"/>
  <c r="AB84" i="5"/>
  <c r="E95" i="5"/>
  <c r="AA78" i="5"/>
  <c r="F94" i="5"/>
  <c r="AB77" i="5"/>
  <c r="AJ115" i="5"/>
  <c r="AJ131" i="5" s="1"/>
  <c r="P116" i="5"/>
  <c r="Q94" i="5"/>
  <c r="AK77" i="5"/>
  <c r="AF109" i="5"/>
  <c r="AF125" i="5" s="1"/>
  <c r="D117" i="5"/>
  <c r="Z116" i="5"/>
  <c r="Z132" i="5" s="1"/>
  <c r="M94" i="5"/>
  <c r="AG77" i="5"/>
  <c r="B7" i="5"/>
  <c r="B4" i="5"/>
  <c r="B5" i="5"/>
  <c r="X6" i="5"/>
  <c r="Z6" i="5" s="1"/>
  <c r="AA6" i="5" s="1"/>
  <c r="AN6" i="5"/>
  <c r="AP6" i="5" s="1"/>
  <c r="AQ6" i="5" s="1"/>
  <c r="AI5" i="5"/>
  <c r="AQ5" i="5"/>
  <c r="AF6" i="5"/>
  <c r="AA5" i="5"/>
  <c r="J42" i="4" l="1"/>
  <c r="C44" i="4"/>
  <c r="E43" i="4"/>
  <c r="F43" i="4" s="1"/>
  <c r="C26" i="4"/>
  <c r="E25" i="4"/>
  <c r="F25" i="4" s="1"/>
  <c r="J24" i="4"/>
  <c r="AD84" i="5"/>
  <c r="H101" i="5"/>
  <c r="AG84" i="5"/>
  <c r="M101" i="5"/>
  <c r="M95" i="5"/>
  <c r="AG78" i="5"/>
  <c r="AF118" i="5"/>
  <c r="AF134" i="5" s="1"/>
  <c r="AF117" i="5"/>
  <c r="AF133" i="5" s="1"/>
  <c r="T95" i="5"/>
  <c r="AN78" i="5"/>
  <c r="D96" i="5"/>
  <c r="Z80" i="5" s="1"/>
  <c r="Z79" i="5"/>
  <c r="S95" i="5"/>
  <c r="AM78" i="5"/>
  <c r="B117" i="5"/>
  <c r="X116" i="5"/>
  <c r="X132" i="5" s="1"/>
  <c r="Q111" i="5"/>
  <c r="AK110" i="5"/>
  <c r="AK126" i="5" s="1"/>
  <c r="U95" i="5"/>
  <c r="AO78" i="5"/>
  <c r="I112" i="5"/>
  <c r="AE112" i="5" s="1"/>
  <c r="AE128" i="5" s="1"/>
  <c r="AE111" i="5"/>
  <c r="AE127" i="5" s="1"/>
  <c r="S112" i="5"/>
  <c r="AM112" i="5" s="1"/>
  <c r="AM128" i="5" s="1"/>
  <c r="AM111" i="5"/>
  <c r="AM127" i="5" s="1"/>
  <c r="C117" i="5"/>
  <c r="Y116" i="5"/>
  <c r="Y132" i="5" s="1"/>
  <c r="H111" i="5"/>
  <c r="AD110" i="5"/>
  <c r="AD126" i="5" s="1"/>
  <c r="AO84" i="5"/>
  <c r="U101" i="5"/>
  <c r="F118" i="5"/>
  <c r="AB118" i="5" s="1"/>
  <c r="AB134" i="5" s="1"/>
  <c r="AB117" i="5"/>
  <c r="AB133" i="5" s="1"/>
  <c r="AF84" i="5"/>
  <c r="AA110" i="5"/>
  <c r="AA126" i="5" s="1"/>
  <c r="E111" i="5"/>
  <c r="G118" i="5"/>
  <c r="AC118" i="5" s="1"/>
  <c r="AC134" i="5" s="1"/>
  <c r="AC117" i="5"/>
  <c r="AC133" i="5" s="1"/>
  <c r="O95" i="5"/>
  <c r="AI78" i="5"/>
  <c r="R118" i="5"/>
  <c r="AL118" i="5" s="1"/>
  <c r="AL134" i="5" s="1"/>
  <c r="AL117" i="5"/>
  <c r="AL133" i="5" s="1"/>
  <c r="P95" i="5"/>
  <c r="AJ78" i="5"/>
  <c r="G112" i="5"/>
  <c r="AC112" i="5" s="1"/>
  <c r="AC128" i="5" s="1"/>
  <c r="AC111" i="5"/>
  <c r="AC127" i="5" s="1"/>
  <c r="R95" i="5"/>
  <c r="AL78" i="5"/>
  <c r="I102" i="5"/>
  <c r="AE86" i="5" s="1"/>
  <c r="AE85" i="5"/>
  <c r="D118" i="5"/>
  <c r="Z118" i="5" s="1"/>
  <c r="Z134" i="5" s="1"/>
  <c r="Z117" i="5"/>
  <c r="Z133" i="5" s="1"/>
  <c r="F95" i="5"/>
  <c r="AB78" i="5"/>
  <c r="S101" i="5"/>
  <c r="AM84" i="5"/>
  <c r="T118" i="5"/>
  <c r="AN118" i="5" s="1"/>
  <c r="AN134" i="5" s="1"/>
  <c r="AN117" i="5"/>
  <c r="AN133" i="5" s="1"/>
  <c r="O117" i="5"/>
  <c r="AI116" i="5"/>
  <c r="AI132" i="5" s="1"/>
  <c r="M117" i="5"/>
  <c r="AG116" i="5"/>
  <c r="AG132" i="5" s="1"/>
  <c r="Z110" i="5"/>
  <c r="Z126" i="5" s="1"/>
  <c r="D111" i="5"/>
  <c r="AH110" i="5"/>
  <c r="AH126" i="5" s="1"/>
  <c r="N111" i="5"/>
  <c r="AO111" i="5"/>
  <c r="AO127" i="5" s="1"/>
  <c r="U112" i="5"/>
  <c r="AO112" i="5" s="1"/>
  <c r="AO128" i="5" s="1"/>
  <c r="O112" i="5"/>
  <c r="AI112" i="5" s="1"/>
  <c r="AI128" i="5" s="1"/>
  <c r="AI111" i="5"/>
  <c r="AI127" i="5" s="1"/>
  <c r="AH85" i="5"/>
  <c r="N102" i="5"/>
  <c r="AH86" i="5" s="1"/>
  <c r="AF110" i="5"/>
  <c r="AF126" i="5" s="1"/>
  <c r="E96" i="5"/>
  <c r="AA80" i="5" s="1"/>
  <c r="AA79" i="5"/>
  <c r="E117" i="5"/>
  <c r="AA116" i="5"/>
  <c r="AA132" i="5" s="1"/>
  <c r="R111" i="5"/>
  <c r="AL110" i="5"/>
  <c r="AL126" i="5" s="1"/>
  <c r="AF78" i="5"/>
  <c r="U117" i="5"/>
  <c r="AO116" i="5"/>
  <c r="AO132" i="5" s="1"/>
  <c r="G96" i="5"/>
  <c r="AC80" i="5" s="1"/>
  <c r="AC79" i="5"/>
  <c r="H117" i="5"/>
  <c r="AD116" i="5"/>
  <c r="AD132" i="5" s="1"/>
  <c r="T111" i="5"/>
  <c r="AN110" i="5"/>
  <c r="AN126" i="5" s="1"/>
  <c r="C102" i="5"/>
  <c r="Y86" i="5" s="1"/>
  <c r="Y85" i="5"/>
  <c r="G101" i="5"/>
  <c r="AC84" i="5"/>
  <c r="N118" i="5"/>
  <c r="AH118" i="5" s="1"/>
  <c r="AH134" i="5" s="1"/>
  <c r="AH117" i="5"/>
  <c r="AH133" i="5" s="1"/>
  <c r="Y78" i="5"/>
  <c r="C95" i="5"/>
  <c r="B111" i="5"/>
  <c r="X110" i="5"/>
  <c r="X126" i="5" s="1"/>
  <c r="N95" i="5"/>
  <c r="AH78" i="5"/>
  <c r="I117" i="5"/>
  <c r="AE116" i="5"/>
  <c r="AE132" i="5" s="1"/>
  <c r="I96" i="5"/>
  <c r="AE80" i="5" s="1"/>
  <c r="AE79" i="5"/>
  <c r="Q102" i="5"/>
  <c r="AK86" i="5" s="1"/>
  <c r="AK85" i="5"/>
  <c r="H95" i="5"/>
  <c r="AD78" i="5"/>
  <c r="Q95" i="5"/>
  <c r="AK78" i="5"/>
  <c r="S117" i="5"/>
  <c r="AM116" i="5"/>
  <c r="AM132" i="5" s="1"/>
  <c r="AJ116" i="5"/>
  <c r="AJ132" i="5" s="1"/>
  <c r="P117" i="5"/>
  <c r="AJ84" i="5"/>
  <c r="P101" i="5"/>
  <c r="AI85" i="5"/>
  <c r="O102" i="5"/>
  <c r="AI86" i="5" s="1"/>
  <c r="AG110" i="5"/>
  <c r="AG126" i="5" s="1"/>
  <c r="M111" i="5"/>
  <c r="F102" i="5"/>
  <c r="AB86" i="5" s="1"/>
  <c r="AB85" i="5"/>
  <c r="X7" i="5"/>
  <c r="Z7" i="5" s="1"/>
  <c r="AN7" i="5"/>
  <c r="AN8" i="5" s="1"/>
  <c r="AF7" i="5"/>
  <c r="AH6" i="5"/>
  <c r="C45" i="4" l="1"/>
  <c r="E45" i="4" s="1"/>
  <c r="E44" i="4"/>
  <c r="J43" i="4"/>
  <c r="F44" i="4"/>
  <c r="J25" i="4"/>
  <c r="C27" i="4"/>
  <c r="E26" i="4"/>
  <c r="AD85" i="5"/>
  <c r="H102" i="5"/>
  <c r="AD86" i="5" s="1"/>
  <c r="I118" i="5"/>
  <c r="AE118" i="5" s="1"/>
  <c r="AE134" i="5" s="1"/>
  <c r="AE117" i="5"/>
  <c r="AE133" i="5" s="1"/>
  <c r="H118" i="5"/>
  <c r="AD118" i="5" s="1"/>
  <c r="AD134" i="5" s="1"/>
  <c r="AD117" i="5"/>
  <c r="AD133" i="5" s="1"/>
  <c r="S102" i="5"/>
  <c r="AM86" i="5" s="1"/>
  <c r="AM85" i="5"/>
  <c r="H96" i="5"/>
  <c r="AD80" i="5" s="1"/>
  <c r="AD79" i="5"/>
  <c r="G102" i="5"/>
  <c r="AC86" i="5" s="1"/>
  <c r="AC85" i="5"/>
  <c r="M118" i="5"/>
  <c r="AG118" i="5" s="1"/>
  <c r="AG134" i="5" s="1"/>
  <c r="AG117" i="5"/>
  <c r="AG133" i="5" s="1"/>
  <c r="F96" i="5"/>
  <c r="AB80" i="5" s="1"/>
  <c r="AB79" i="5"/>
  <c r="S96" i="5"/>
  <c r="AM80" i="5" s="1"/>
  <c r="AM79" i="5"/>
  <c r="P118" i="5"/>
  <c r="AJ118" i="5" s="1"/>
  <c r="AJ134" i="5" s="1"/>
  <c r="AJ117" i="5"/>
  <c r="AJ133" i="5" s="1"/>
  <c r="AG85" i="5"/>
  <c r="M102" i="5"/>
  <c r="AG86" i="5" s="1"/>
  <c r="U118" i="5"/>
  <c r="AO118" i="5" s="1"/>
  <c r="AO134" i="5" s="1"/>
  <c r="AO117" i="5"/>
  <c r="AO133" i="5" s="1"/>
  <c r="O118" i="5"/>
  <c r="AI118" i="5" s="1"/>
  <c r="AI134" i="5" s="1"/>
  <c r="AI117" i="5"/>
  <c r="AI133" i="5" s="1"/>
  <c r="U96" i="5"/>
  <c r="AO80" i="5" s="1"/>
  <c r="AO79" i="5"/>
  <c r="AG111" i="5"/>
  <c r="AG127" i="5" s="1"/>
  <c r="M112" i="5"/>
  <c r="AG112" i="5" s="1"/>
  <c r="AG128" i="5" s="1"/>
  <c r="Y79" i="5"/>
  <c r="C96" i="5"/>
  <c r="Y80" i="5" s="1"/>
  <c r="AH111" i="5"/>
  <c r="AH127" i="5" s="1"/>
  <c r="N112" i="5"/>
  <c r="AH112" i="5" s="1"/>
  <c r="AH128" i="5" s="1"/>
  <c r="AF85" i="5"/>
  <c r="AF86" i="5"/>
  <c r="O96" i="5"/>
  <c r="AI80" i="5" s="1"/>
  <c r="AI79" i="5"/>
  <c r="AJ85" i="5"/>
  <c r="P102" i="5"/>
  <c r="AJ86" i="5" s="1"/>
  <c r="AO85" i="5"/>
  <c r="U102" i="5"/>
  <c r="AO86" i="5" s="1"/>
  <c r="N96" i="5"/>
  <c r="AH80" i="5" s="1"/>
  <c r="AH79" i="5"/>
  <c r="E118" i="5"/>
  <c r="AA118" i="5" s="1"/>
  <c r="AA134" i="5" s="1"/>
  <c r="AA117" i="5"/>
  <c r="AA133" i="5" s="1"/>
  <c r="M96" i="5"/>
  <c r="AG80" i="5" s="1"/>
  <c r="AG79" i="5"/>
  <c r="E112" i="5"/>
  <c r="AA112" i="5" s="1"/>
  <c r="AA128" i="5" s="1"/>
  <c r="AA111" i="5"/>
  <c r="AA127" i="5" s="1"/>
  <c r="B112" i="5"/>
  <c r="X112" i="5" s="1"/>
  <c r="X128" i="5" s="1"/>
  <c r="X111" i="5"/>
  <c r="X127" i="5" s="1"/>
  <c r="P96" i="5"/>
  <c r="AJ80" i="5" s="1"/>
  <c r="AJ79" i="5"/>
  <c r="H112" i="5"/>
  <c r="AD112" i="5" s="1"/>
  <c r="AD128" i="5" s="1"/>
  <c r="AD111" i="5"/>
  <c r="AD127" i="5" s="1"/>
  <c r="S118" i="5"/>
  <c r="AM118" i="5" s="1"/>
  <c r="AM134" i="5" s="1"/>
  <c r="AM117" i="5"/>
  <c r="AM133" i="5" s="1"/>
  <c r="T112" i="5"/>
  <c r="AN112" i="5" s="1"/>
  <c r="AN128" i="5" s="1"/>
  <c r="AN111" i="5"/>
  <c r="AN127" i="5" s="1"/>
  <c r="AF80" i="5"/>
  <c r="AF79" i="5"/>
  <c r="AF112" i="5"/>
  <c r="AF128" i="5" s="1"/>
  <c r="AF111" i="5"/>
  <c r="AF127" i="5" s="1"/>
  <c r="C118" i="5"/>
  <c r="Y118" i="5" s="1"/>
  <c r="Y134" i="5" s="1"/>
  <c r="Y117" i="5"/>
  <c r="Y133" i="5" s="1"/>
  <c r="Q112" i="5"/>
  <c r="AK112" i="5" s="1"/>
  <c r="AK128" i="5" s="1"/>
  <c r="AK111" i="5"/>
  <c r="AK127" i="5" s="1"/>
  <c r="T96" i="5"/>
  <c r="AN80" i="5" s="1"/>
  <c r="AN79" i="5"/>
  <c r="B118" i="5"/>
  <c r="X118" i="5" s="1"/>
  <c r="X134" i="5" s="1"/>
  <c r="X117" i="5"/>
  <c r="X133" i="5" s="1"/>
  <c r="Q96" i="5"/>
  <c r="AK80" i="5" s="1"/>
  <c r="AK79" i="5"/>
  <c r="R96" i="5"/>
  <c r="AL80" i="5" s="1"/>
  <c r="AL79" i="5"/>
  <c r="Z111" i="5"/>
  <c r="Z127" i="5" s="1"/>
  <c r="D112" i="5"/>
  <c r="Z112" i="5" s="1"/>
  <c r="Z128" i="5" s="1"/>
  <c r="R112" i="5"/>
  <c r="AL112" i="5" s="1"/>
  <c r="AL128" i="5" s="1"/>
  <c r="AL111" i="5"/>
  <c r="AL127" i="5" s="1"/>
  <c r="X8" i="5"/>
  <c r="Z8" i="5" s="1"/>
  <c r="AP7" i="5"/>
  <c r="AQ7" i="5" s="1"/>
  <c r="AA7" i="5"/>
  <c r="AH7" i="5"/>
  <c r="AF8" i="5"/>
  <c r="AI6" i="5"/>
  <c r="AP8" i="5"/>
  <c r="AN9" i="5"/>
  <c r="F46" i="4" l="1"/>
  <c r="J45" i="4"/>
  <c r="F45" i="4"/>
  <c r="J44" i="4"/>
  <c r="J26" i="4"/>
  <c r="E27" i="4"/>
  <c r="F27" i="4" s="1"/>
  <c r="C28" i="4"/>
  <c r="E28" i="4" s="1"/>
  <c r="F26" i="4"/>
  <c r="X9" i="5"/>
  <c r="X10" i="5" s="1"/>
  <c r="AQ8" i="5"/>
  <c r="AA8" i="5"/>
  <c r="AI7" i="5"/>
  <c r="AN10" i="5"/>
  <c r="AP9" i="5"/>
  <c r="AQ9" i="5" s="1"/>
  <c r="AF9" i="5"/>
  <c r="AH8" i="5"/>
  <c r="AI8" i="5" s="1"/>
  <c r="F47" i="4" l="1"/>
  <c r="F29" i="4"/>
  <c r="J28" i="4"/>
  <c r="F28" i="4"/>
  <c r="J27" i="4"/>
  <c r="Z9" i="5"/>
  <c r="AA9" i="5" s="1"/>
  <c r="AH9" i="5"/>
  <c r="AI9" i="5" s="1"/>
  <c r="AF10" i="5"/>
  <c r="AP10" i="5"/>
  <c r="AQ10" i="5" s="1"/>
  <c r="AN11" i="5"/>
  <c r="X11" i="5"/>
  <c r="Z10" i="5"/>
  <c r="F30" i="4" l="1"/>
  <c r="AA10" i="5"/>
  <c r="Z11" i="5"/>
  <c r="X12" i="5"/>
  <c r="AH10" i="5"/>
  <c r="AI10" i="5" s="1"/>
  <c r="AF11" i="5"/>
  <c r="AP11" i="5"/>
  <c r="AN12" i="5"/>
  <c r="X13" i="5" l="1"/>
  <c r="Z12" i="5"/>
  <c r="AN13" i="5"/>
  <c r="AP12" i="5"/>
  <c r="AQ12" i="5" s="1"/>
  <c r="AA11" i="5"/>
  <c r="AF12" i="5"/>
  <c r="AH11" i="5"/>
  <c r="AQ11" i="5"/>
  <c r="Z13" i="5" l="1"/>
  <c r="AA13" i="5" s="1"/>
  <c r="X14" i="5"/>
  <c r="AP13" i="5"/>
  <c r="AQ13" i="5" s="1"/>
  <c r="AN14" i="5"/>
  <c r="AH12" i="5"/>
  <c r="AI12" i="5" s="1"/>
  <c r="AF13" i="5"/>
  <c r="AI11" i="5"/>
  <c r="AA12" i="5"/>
  <c r="AF14" i="5" l="1"/>
  <c r="AH13" i="5"/>
  <c r="AI13" i="5" s="1"/>
  <c r="AP14" i="5"/>
  <c r="AQ14" i="5" s="1"/>
  <c r="AN15" i="5"/>
  <c r="Z14" i="5"/>
  <c r="AA14" i="5" s="1"/>
  <c r="X15" i="5"/>
  <c r="Z15" i="5" s="1"/>
  <c r="AA16" i="5" s="1"/>
  <c r="AF15" i="5" l="1"/>
  <c r="AH15" i="5" s="1"/>
  <c r="AI16" i="5" s="1"/>
  <c r="AH14" i="5"/>
  <c r="AI14" i="5" s="1"/>
  <c r="AA15" i="5"/>
  <c r="AA17" i="5" s="1"/>
  <c r="AN16" i="5"/>
  <c r="AP16" i="5" s="1"/>
  <c r="AP15" i="5"/>
  <c r="K38" i="3"/>
  <c r="K39" i="3"/>
  <c r="N37" i="3"/>
  <c r="C29" i="3"/>
  <c r="C28" i="3"/>
  <c r="G26" i="3"/>
  <c r="AQ16" i="5" l="1"/>
  <c r="AI15" i="5"/>
  <c r="AI17" i="5" s="1"/>
  <c r="AQ15" i="5"/>
  <c r="G17" i="3"/>
  <c r="AQ17" i="5" l="1"/>
  <c r="AA2" i="5" s="1"/>
  <c r="B5" i="3"/>
  <c r="B6" i="3" s="1"/>
  <c r="B1" i="3"/>
  <c r="AI2" i="5" l="1"/>
  <c r="C28" i="1"/>
  <c r="C24" i="1"/>
  <c r="C22" i="1"/>
  <c r="F18" i="1"/>
  <c r="E17" i="1"/>
  <c r="C8" i="1"/>
  <c r="F4" i="1"/>
  <c r="E5" i="1"/>
  <c r="E3" i="1"/>
  <c r="G5" i="1" l="1"/>
  <c r="C10" i="1" s="1"/>
  <c r="E10" i="1" s="1"/>
  <c r="G19" i="1"/>
  <c r="E19" i="1" s="1"/>
  <c r="C19" i="1" s="1"/>
  <c r="H24" i="1" s="1"/>
  <c r="E24" i="1"/>
  <c r="C12" i="1" l="1"/>
  <c r="C14" i="1" s="1"/>
</calcChain>
</file>

<file path=xl/sharedStrings.xml><?xml version="1.0" encoding="utf-8"?>
<sst xmlns="http://schemas.openxmlformats.org/spreadsheetml/2006/main" count="526" uniqueCount="238">
  <si>
    <t>Vlow</t>
  </si>
  <si>
    <t>Vhigh</t>
  </si>
  <si>
    <t>V</t>
  </si>
  <si>
    <t>Power</t>
  </si>
  <si>
    <t>Motor speed</t>
  </si>
  <si>
    <t>RPM</t>
  </si>
  <si>
    <t>rad/s/rpm</t>
  </si>
  <si>
    <t>Vehicle speed</t>
  </si>
  <si>
    <t>mph</t>
  </si>
  <si>
    <t>Wheel dia</t>
  </si>
  <si>
    <t>in</t>
  </si>
  <si>
    <t>Wheel cir</t>
  </si>
  <si>
    <t>rad/s</t>
  </si>
  <si>
    <t>in/mile</t>
  </si>
  <si>
    <t>in/rev</t>
  </si>
  <si>
    <t>Wheel speed</t>
  </si>
  <si>
    <t>mile/min</t>
  </si>
  <si>
    <t>min/hr</t>
  </si>
  <si>
    <t>in/min</t>
  </si>
  <si>
    <t>rpm</t>
  </si>
  <si>
    <t>drive ratio</t>
  </si>
  <si>
    <t>Speed Control</t>
  </si>
  <si>
    <t>Ratio Control</t>
  </si>
  <si>
    <t>Front sprocket</t>
  </si>
  <si>
    <t>Rear Sprocket</t>
  </si>
  <si>
    <t>watt</t>
  </si>
  <si>
    <t>Voltage</t>
  </si>
  <si>
    <t>Speed</t>
  </si>
  <si>
    <t>Current</t>
  </si>
  <si>
    <t>amp</t>
  </si>
  <si>
    <t>Torque</t>
  </si>
  <si>
    <t>inlb</t>
  </si>
  <si>
    <t>%</t>
  </si>
  <si>
    <t>volt</t>
  </si>
  <si>
    <t>pi</t>
  </si>
  <si>
    <t>Nm</t>
  </si>
  <si>
    <t>weber</t>
  </si>
  <si>
    <t>Rated Continuous Current    A</t>
  </si>
  <si>
    <t>Voltage max    V</t>
  </si>
  <si>
    <t>Peak Current for 1 min  A</t>
  </si>
  <si>
    <t>Voltage Constant V/RPM</t>
  </si>
  <si>
    <t>Torque constant N.m/Amp</t>
  </si>
  <si>
    <t>Peak Stall Torque   N.m</t>
  </si>
  <si>
    <t>Rated Torque   N.m</t>
  </si>
  <si>
    <t>Maximum Speed</t>
  </si>
  <si>
    <t>V/rpm</t>
  </si>
  <si>
    <t>N.m/A</t>
  </si>
  <si>
    <t>N.m</t>
  </si>
  <si>
    <t>Vm</t>
  </si>
  <si>
    <t>Ia</t>
  </si>
  <si>
    <t>Kb</t>
  </si>
  <si>
    <t>2*pi</t>
  </si>
  <si>
    <t>V/rad/s</t>
  </si>
  <si>
    <t>Motor Part Number</t>
  </si>
  <si>
    <t>Resistance L-L Ohms   Ω</t>
  </si>
  <si>
    <t xml:space="preserve">Inductance L-L Henry  </t>
  </si>
  <si>
    <t>Armature Inertia    Kg.cm2</t>
  </si>
  <si>
    <t>120Hz  MH</t>
  </si>
  <si>
    <t>ME0909</t>
  </si>
  <si>
    <t>ohms</t>
  </si>
  <si>
    <t>MegaHenry</t>
  </si>
  <si>
    <t>Eff</t>
  </si>
  <si>
    <t>Watts</t>
  </si>
  <si>
    <t>Volt</t>
  </si>
  <si>
    <t>Amp</t>
  </si>
  <si>
    <t>24 Volt</t>
  </si>
  <si>
    <t>36 Volt</t>
  </si>
  <si>
    <t>48 Volt</t>
  </si>
  <si>
    <t>Eb</t>
  </si>
  <si>
    <t>phi</t>
  </si>
  <si>
    <t>I</t>
  </si>
  <si>
    <t>Energy</t>
  </si>
  <si>
    <t>kW-hr</t>
  </si>
  <si>
    <t>Efficiency %</t>
  </si>
  <si>
    <t>Torque (inlb)</t>
  </si>
  <si>
    <t>Time</t>
  </si>
  <si>
    <t>Watts (Volt*Current)</t>
  </si>
  <si>
    <t>Watts (torque * rpm)</t>
  </si>
  <si>
    <t>Efficiency % (torque*rpm/volt*current)</t>
  </si>
  <si>
    <t>Efficiency % (Watts/volt*current)</t>
  </si>
  <si>
    <t>total</t>
  </si>
  <si>
    <t>5:1</t>
  </si>
  <si>
    <t>Road America 100' in 1200' (4.76 degrees)</t>
  </si>
  <si>
    <t>rpm/mph</t>
  </si>
  <si>
    <t>6:0:1</t>
  </si>
  <si>
    <t>5.5:1</t>
  </si>
  <si>
    <t>torque</t>
  </si>
  <si>
    <t>Grade</t>
  </si>
  <si>
    <t>RA Current</t>
  </si>
  <si>
    <t>Constant Current Discharge (Amperes) at 25ºC</t>
  </si>
  <si>
    <t>Constant Power Discharge (Watts/Cell) at 25ºC (Blue)</t>
  </si>
  <si>
    <t>PHR-12150</t>
  </si>
  <si>
    <t>5 min</t>
  </si>
  <si>
    <t>10 min</t>
  </si>
  <si>
    <t>15 min</t>
  </si>
  <si>
    <t>20 min</t>
  </si>
  <si>
    <t>30 min</t>
  </si>
  <si>
    <t>45 min</t>
  </si>
  <si>
    <t>1 hr</t>
  </si>
  <si>
    <t>2 hr</t>
  </si>
  <si>
    <t>3 hr</t>
  </si>
  <si>
    <t>4 hr</t>
  </si>
  <si>
    <t>5 hr</t>
  </si>
  <si>
    <t>6 hr</t>
  </si>
  <si>
    <t>8 hr</t>
  </si>
  <si>
    <t>10 hr</t>
  </si>
  <si>
    <t>20 hr</t>
  </si>
  <si>
    <t>1.85V</t>
  </si>
  <si>
    <t>1.80V</t>
  </si>
  <si>
    <t>1.75V</t>
  </si>
  <si>
    <t>1.70V</t>
  </si>
  <si>
    <t>1.67V</t>
  </si>
  <si>
    <t>1.60V</t>
  </si>
  <si>
    <t>Start voltage</t>
  </si>
  <si>
    <t>seconds</t>
  </si>
  <si>
    <t>Constant Current Discharge base energy (kJ)</t>
  </si>
  <si>
    <t>Final voltage</t>
  </si>
  <si>
    <t>Charge voltage</t>
  </si>
  <si>
    <t>Initial voltage drop</t>
  </si>
  <si>
    <t>Constant Current Discharge voltage slope energy (kJ)</t>
  </si>
  <si>
    <t>Constant Current Discharge total energy (kJ)</t>
  </si>
  <si>
    <t xml:space="preserve">y = -39.4ln(x) + 292.04
</t>
  </si>
  <si>
    <t>AWG gauge</t>
  </si>
  <si>
    <t>Conductor</t>
  </si>
  <si>
    <t>Diameter Inches</t>
  </si>
  <si>
    <t>Diameter mm</t>
  </si>
  <si>
    <r>
      <t>Conductor cross section in mm</t>
    </r>
    <r>
      <rPr>
        <vertAlign val="superscript"/>
        <sz val="8"/>
        <color rgb="FF000000"/>
        <rFont val="Arial"/>
        <family val="2"/>
      </rPr>
      <t>2</t>
    </r>
  </si>
  <si>
    <t>Ohms per 1000 ft.</t>
  </si>
  <si>
    <t>Ohms per km</t>
  </si>
  <si>
    <t>Maximum amps for chassis wiring</t>
  </si>
  <si>
    <t>Maximum amps for </t>
  </si>
  <si>
    <t>power transmission</t>
  </si>
  <si>
    <t>Maximum frequency for</t>
  </si>
  <si>
    <t>100% skin depth for solid conductor copper</t>
  </si>
  <si>
    <t>Breaking force Soft Annealed Cu 37000 PSI</t>
  </si>
  <si>
    <t>125 Hz</t>
  </si>
  <si>
    <t>6120 lbs</t>
  </si>
  <si>
    <t>160 Hz</t>
  </si>
  <si>
    <t>4860 lbs</t>
  </si>
  <si>
    <t>200 Hz</t>
  </si>
  <si>
    <t>3860 lbs</t>
  </si>
  <si>
    <t>250 Hz</t>
  </si>
  <si>
    <t>3060 lbs</t>
  </si>
  <si>
    <t>325 Hz</t>
  </si>
  <si>
    <t>2430 lbs</t>
  </si>
  <si>
    <t>410 Hz</t>
  </si>
  <si>
    <t>1930 lbs</t>
  </si>
  <si>
    <t>500 Hz</t>
  </si>
  <si>
    <t>1530 lbs</t>
  </si>
  <si>
    <t>650 Hz</t>
  </si>
  <si>
    <t>1210 lbs</t>
  </si>
  <si>
    <t>810 Hz</t>
  </si>
  <si>
    <t>960 lbs</t>
  </si>
  <si>
    <t>1100 Hz</t>
  </si>
  <si>
    <t>760 lbs</t>
  </si>
  <si>
    <t>1300 Hz</t>
  </si>
  <si>
    <t>605 lbs</t>
  </si>
  <si>
    <t>1650 Hz</t>
  </si>
  <si>
    <t>480 lbs</t>
  </si>
  <si>
    <t>2050 Hz</t>
  </si>
  <si>
    <t>380 lbs</t>
  </si>
  <si>
    <t>2600 Hz</t>
  </si>
  <si>
    <t>314 lbs</t>
  </si>
  <si>
    <t>3200 Hz</t>
  </si>
  <si>
    <t>249 lbs</t>
  </si>
  <si>
    <t>4150 Hz</t>
  </si>
  <si>
    <t>197 lbs</t>
  </si>
  <si>
    <t>5300 Hz</t>
  </si>
  <si>
    <t>150 lbs</t>
  </si>
  <si>
    <t>6700 Hz</t>
  </si>
  <si>
    <t>119 lbs</t>
  </si>
  <si>
    <t>8250 Hz</t>
  </si>
  <si>
    <t>94 lbs</t>
  </si>
  <si>
    <t>11 k Hz</t>
  </si>
  <si>
    <t>75 lbs</t>
  </si>
  <si>
    <t>2x0</t>
  </si>
  <si>
    <t>3x0</t>
  </si>
  <si>
    <t>4x0</t>
  </si>
  <si>
    <t>https://www.powerstream.com/Wire_Size.htm</t>
  </si>
  <si>
    <t>Ohms per 2m</t>
  </si>
  <si>
    <t>Watts loss 2m at 30 amperes</t>
  </si>
  <si>
    <t>Rolling resistance</t>
  </si>
  <si>
    <t>Cross sectional area</t>
  </si>
  <si>
    <t>mm^2</t>
  </si>
  <si>
    <t>m^2</t>
  </si>
  <si>
    <t>rho  = density of the fluid</t>
  </si>
  <si>
    <t>v = speed of the object relative to the fluid</t>
  </si>
  <si>
    <t>A = cross sectional area</t>
  </si>
  <si>
    <t>Fd = drag force</t>
  </si>
  <si>
    <t>Cd = drag coefficient</t>
  </si>
  <si>
    <t>Air density</t>
  </si>
  <si>
    <t>kg/m^3</t>
  </si>
  <si>
    <t>CD</t>
  </si>
  <si>
    <t>kg⋅m2⋅s−3</t>
  </si>
  <si>
    <t>Watt</t>
  </si>
  <si>
    <t>kg</t>
  </si>
  <si>
    <t>m/s</t>
  </si>
  <si>
    <t>30mph</t>
  </si>
  <si>
    <t>33mph</t>
  </si>
  <si>
    <t>800 watt force @ 30mph</t>
  </si>
  <si>
    <t>kg⋅m⋅s−2</t>
  </si>
  <si>
    <t>900 watt force @ 33mph</t>
  </si>
  <si>
    <t>1/2rCdA</t>
  </si>
  <si>
    <t>N</t>
  </si>
  <si>
    <t>Fd air @ 30mph</t>
  </si>
  <si>
    <t>Fd air @ 33mph</t>
  </si>
  <si>
    <t>Motor power</t>
  </si>
  <si>
    <t>mm</t>
  </si>
  <si>
    <t>Tire radius</t>
  </si>
  <si>
    <t>Velocity</t>
  </si>
  <si>
    <t>Tire force</t>
  </si>
  <si>
    <t>Tire circ</t>
  </si>
  <si>
    <t>Tire rpm</t>
  </si>
  <si>
    <t>rev/s</t>
  </si>
  <si>
    <t>m/rev</t>
  </si>
  <si>
    <t>Motor rpm</t>
  </si>
  <si>
    <t>Ratio</t>
  </si>
  <si>
    <t>Front</t>
  </si>
  <si>
    <t>Rear</t>
  </si>
  <si>
    <t>Motor torque</t>
  </si>
  <si>
    <t>Tire torque</t>
  </si>
  <si>
    <t>m</t>
  </si>
  <si>
    <t>in-lb</t>
  </si>
  <si>
    <t>WattHr</t>
  </si>
  <si>
    <t>Battery Performance</t>
  </si>
  <si>
    <t>Motor Performance</t>
  </si>
  <si>
    <t>Power applied</t>
  </si>
  <si>
    <t>Speed MPH</t>
  </si>
  <si>
    <t>Speed m/s</t>
  </si>
  <si>
    <t>Wheel radius</t>
  </si>
  <si>
    <t>Wheel Circ</t>
  </si>
  <si>
    <t>Wheel 
rev/s</t>
  </si>
  <si>
    <t>Wheel 
rpm</t>
  </si>
  <si>
    <t>Motor
rpm</t>
  </si>
  <si>
    <t>Motor
rad/s</t>
  </si>
  <si>
    <t>Motor
Nm</t>
  </si>
  <si>
    <t>Motor
in-lb</t>
  </si>
  <si>
    <t>motor
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</si>
</sst>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E+00"/>
  </numFmts>
  <fonts count="7" x14ac:knownFonts="1">
    <font>
      <sz val="11"/>
      <color theme="1"/>
      <name val="Verdana"/>
      <family val="2"/>
      <scheme val="minor"/>
    </font>
    <font>
      <sz val="10"/>
      <name val="Arial"/>
      <family val="2"/>
    </font>
    <font>
      <sz val="11"/>
      <color theme="1"/>
      <name val="Verdana"/>
      <family val="2"/>
      <scheme val="minor"/>
    </font>
    <font>
      <sz val="22"/>
      <color theme="1"/>
      <name val="Verdana"/>
      <family val="2"/>
      <scheme val="minor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u/>
      <sz val="11"/>
      <color theme="1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0" fontId="0" fillId="0" borderId="0" xfId="0" quotePrefix="1" applyNumberFormat="1"/>
    <xf numFmtId="0" fontId="0" fillId="0" borderId="0" xfId="0" applyAlignment="1">
      <alignment horizontal="center"/>
    </xf>
    <xf numFmtId="165" fontId="0" fillId="0" borderId="0" xfId="2" applyNumberFormat="1" applyFont="1"/>
    <xf numFmtId="0" fontId="0" fillId="3" borderId="0" xfId="0" applyFill="1"/>
    <xf numFmtId="20" fontId="0" fillId="0" borderId="0" xfId="0" quotePrefix="1" applyNumberFormat="1"/>
    <xf numFmtId="166" fontId="0" fillId="0" borderId="0" xfId="2" quotePrefix="1" applyNumberFormat="1" applyFont="1"/>
    <xf numFmtId="165" fontId="0" fillId="0" borderId="0" xfId="0" quotePrefix="1" applyNumberFormat="1"/>
    <xf numFmtId="0" fontId="0" fillId="0" borderId="0" xfId="0" quotePrefix="1" applyNumberFormat="1" applyAlignment="1">
      <alignment horizontal="center"/>
    </xf>
    <xf numFmtId="0" fontId="0" fillId="0" borderId="0" xfId="0" applyAlignment="1"/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4" fillId="4" borderId="2" xfId="0" applyNumberFormat="1" applyFont="1" applyFill="1" applyBorder="1" applyAlignment="1">
      <alignment horizontal="right" vertical="center" wrapText="1"/>
    </xf>
    <xf numFmtId="0" fontId="6" fillId="0" borderId="0" xfId="3"/>
    <xf numFmtId="2" fontId="4" fillId="0" borderId="2" xfId="0" applyNumberFormat="1" applyFont="1" applyBorder="1" applyAlignment="1">
      <alignment vertical="center" wrapText="1"/>
    </xf>
    <xf numFmtId="167" fontId="0" fillId="0" borderId="0" xfId="0" applyNumberFormat="1"/>
    <xf numFmtId="21" fontId="0" fillId="0" borderId="0" xfId="0" applyNumberFormat="1"/>
    <xf numFmtId="0" fontId="0" fillId="0" borderId="5" xfId="0" applyBorder="1"/>
    <xf numFmtId="2" fontId="0" fillId="0" borderId="5" xfId="0" applyNumberFormat="1" applyBorder="1"/>
    <xf numFmtId="0" fontId="0" fillId="0" borderId="0" xfId="0" applyBorder="1"/>
    <xf numFmtId="0" fontId="0" fillId="0" borderId="0" xfId="0" applyBorder="1" applyAlignment="1"/>
    <xf numFmtId="1" fontId="0" fillId="0" borderId="0" xfId="0" applyNumberFormat="1" applyBorder="1"/>
    <xf numFmtId="1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versus current</c:v>
          </c:tx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'Cell Energy'!$B$11:$P$11</c:f>
              <c:numCache>
                <c:formatCode>0.0</c:formatCode>
                <c:ptCount val="15"/>
                <c:pt idx="0">
                  <c:v>132.80000000000001</c:v>
                </c:pt>
                <c:pt idx="1">
                  <c:v>89.9</c:v>
                </c:pt>
                <c:pt idx="2">
                  <c:v>70.3</c:v>
                </c:pt>
                <c:pt idx="3">
                  <c:v>57.2</c:v>
                </c:pt>
                <c:pt idx="4">
                  <c:v>42.7</c:v>
                </c:pt>
                <c:pt idx="5">
                  <c:v>31.2</c:v>
                </c:pt>
                <c:pt idx="6">
                  <c:v>24.7</c:v>
                </c:pt>
                <c:pt idx="7">
                  <c:v>13.5</c:v>
                </c:pt>
                <c:pt idx="8" formatCode="0.00">
                  <c:v>9.5399999999999991</c:v>
                </c:pt>
                <c:pt idx="9" formatCode="0.00">
                  <c:v>7.46</c:v>
                </c:pt>
                <c:pt idx="10" formatCode="0.00">
                  <c:v>6.15</c:v>
                </c:pt>
                <c:pt idx="11" formatCode="0.00">
                  <c:v>5.25</c:v>
                </c:pt>
                <c:pt idx="12" formatCode="0.00">
                  <c:v>4.1100000000000003</c:v>
                </c:pt>
                <c:pt idx="13" formatCode="0.00">
                  <c:v>3.41</c:v>
                </c:pt>
                <c:pt idx="14" formatCode="0.00">
                  <c:v>1.79</c:v>
                </c:pt>
              </c:numCache>
            </c:numRef>
          </c:xVal>
          <c:yVal>
            <c:numRef>
              <c:f>'Cell Energy'!$B$38:$P$38</c:f>
              <c:numCache>
                <c:formatCode>0.0</c:formatCode>
                <c:ptCount val="15"/>
                <c:pt idx="0">
                  <c:v>79.237333333333339</c:v>
                </c:pt>
                <c:pt idx="1">
                  <c:v>107.28066666666666</c:v>
                </c:pt>
                <c:pt idx="2">
                  <c:v>125.837</c:v>
                </c:pt>
                <c:pt idx="3">
                  <c:v>136.51733333333334</c:v>
                </c:pt>
                <c:pt idx="4">
                  <c:v>152.86599999999999</c:v>
                </c:pt>
                <c:pt idx="5">
                  <c:v>167.54399999999998</c:v>
                </c:pt>
                <c:pt idx="6">
                  <c:v>176.85200000000003</c:v>
                </c:pt>
                <c:pt idx="7">
                  <c:v>193.32</c:v>
                </c:pt>
                <c:pt idx="8">
                  <c:v>204.91919999999999</c:v>
                </c:pt>
                <c:pt idx="9">
                  <c:v>213.65439999999998</c:v>
                </c:pt>
                <c:pt idx="10">
                  <c:v>220.17000000000002</c:v>
                </c:pt>
                <c:pt idx="11">
                  <c:v>225.54</c:v>
                </c:pt>
                <c:pt idx="12">
                  <c:v>235.42080000000004</c:v>
                </c:pt>
                <c:pt idx="13">
                  <c:v>244.15600000000001</c:v>
                </c:pt>
                <c:pt idx="14">
                  <c:v>256.32799999999997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'Cell Energy'!$D$46:$R$46</c:f>
              <c:numCache>
                <c:formatCode>0.0</c:formatCode>
                <c:ptCount val="15"/>
                <c:pt idx="0">
                  <c:v>132.80000000000001</c:v>
                </c:pt>
                <c:pt idx="1">
                  <c:v>89.9</c:v>
                </c:pt>
                <c:pt idx="2">
                  <c:v>70.3</c:v>
                </c:pt>
                <c:pt idx="3">
                  <c:v>57.2</c:v>
                </c:pt>
                <c:pt idx="4">
                  <c:v>42.7</c:v>
                </c:pt>
                <c:pt idx="5">
                  <c:v>31.2</c:v>
                </c:pt>
                <c:pt idx="6">
                  <c:v>24.7</c:v>
                </c:pt>
                <c:pt idx="7">
                  <c:v>13.5</c:v>
                </c:pt>
                <c:pt idx="8" formatCode="0.00">
                  <c:v>9.5399999999999991</c:v>
                </c:pt>
                <c:pt idx="9" formatCode="0.00">
                  <c:v>7.46</c:v>
                </c:pt>
                <c:pt idx="10" formatCode="0.00">
                  <c:v>6.15</c:v>
                </c:pt>
                <c:pt idx="11" formatCode="0.00">
                  <c:v>5.25</c:v>
                </c:pt>
                <c:pt idx="12" formatCode="0.00">
                  <c:v>4.1100000000000003</c:v>
                </c:pt>
                <c:pt idx="13" formatCode="0.00">
                  <c:v>3.41</c:v>
                </c:pt>
                <c:pt idx="14" formatCode="0.00">
                  <c:v>1.79</c:v>
                </c:pt>
              </c:numCache>
            </c:numRef>
          </c:xVal>
          <c:yVal>
            <c:numRef>
              <c:f>'Cell Energy'!$D$47:$R$47</c:f>
              <c:numCache>
                <c:formatCode>General</c:formatCode>
                <c:ptCount val="15"/>
                <c:pt idx="0">
                  <c:v>99.446230518306635</c:v>
                </c:pt>
                <c:pt idx="1">
                  <c:v>115.05208234089702</c:v>
                </c:pt>
                <c:pt idx="2">
                  <c:v>124.88912804733525</c:v>
                </c:pt>
                <c:pt idx="3">
                  <c:v>133.13784406456992</c:v>
                </c:pt>
                <c:pt idx="4">
                  <c:v>144.83204319061684</c:v>
                </c:pt>
                <c:pt idx="5">
                  <c:v>157.38327620738255</c:v>
                </c:pt>
                <c:pt idx="6">
                  <c:v>166.72787025464274</c:v>
                </c:pt>
                <c:pt idx="7">
                  <c:v>190.89241258222467</c:v>
                </c:pt>
                <c:pt idx="8">
                  <c:v>204.78026058159219</c:v>
                </c:pt>
                <c:pt idx="9">
                  <c:v>214.61778343137323</c:v>
                </c:pt>
                <c:pt idx="10">
                  <c:v>222.34191672726294</c:v>
                </c:pt>
                <c:pt idx="11">
                  <c:v>228.6708769358587</c:v>
                </c:pt>
                <c:pt idx="12">
                  <c:v>238.46307885967428</c:v>
                </c:pt>
                <c:pt idx="13">
                  <c:v>245.931508348183</c:v>
                </c:pt>
                <c:pt idx="14">
                  <c:v>271.71137520589343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1888"/>
        <c:axId val="199422464"/>
      </c:scatterChart>
      <c:valAx>
        <c:axId val="1994218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99422464"/>
        <c:crosses val="autoZero"/>
        <c:crossBetween val="midCat"/>
      </c:valAx>
      <c:valAx>
        <c:axId val="199422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42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30</xdr:row>
      <xdr:rowOff>152400</xdr:rowOff>
    </xdr:from>
    <xdr:to>
      <xdr:col>1</xdr:col>
      <xdr:colOff>876086</xdr:colOff>
      <xdr:row>33</xdr:row>
      <xdr:rowOff>171380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7B27B0B-8644-4D6D-B1A5-BE691D9CE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5410200"/>
          <a:ext cx="1500926" cy="544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34</xdr:row>
      <xdr:rowOff>15240</xdr:rowOff>
    </xdr:from>
    <xdr:to>
      <xdr:col>1</xdr:col>
      <xdr:colOff>314190</xdr:colOff>
      <xdr:row>35</xdr:row>
      <xdr:rowOff>158075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A0C262D-88F3-4734-9A8F-DADABFE7A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5974080"/>
          <a:ext cx="969510" cy="31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35</xdr:row>
      <xdr:rowOff>99060</xdr:rowOff>
    </xdr:from>
    <xdr:to>
      <xdr:col>1</xdr:col>
      <xdr:colOff>1514157</xdr:colOff>
      <xdr:row>51</xdr:row>
      <xdr:rowOff>155837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67187A8B-7A9B-4AE3-9C26-C41A0A63F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" y="6233160"/>
          <a:ext cx="2222817" cy="2860937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31</xdr:row>
      <xdr:rowOff>87630</xdr:rowOff>
    </xdr:from>
    <xdr:to>
      <xdr:col>4</xdr:col>
      <xdr:colOff>491154</xdr:colOff>
      <xdr:row>45</xdr:row>
      <xdr:rowOff>45407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C1D508B3-9E7B-4793-82FA-57A44849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6540" y="5520690"/>
          <a:ext cx="2365674" cy="2411417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32</xdr:row>
      <xdr:rowOff>144780</xdr:rowOff>
    </xdr:from>
    <xdr:to>
      <xdr:col>8</xdr:col>
      <xdr:colOff>302568</xdr:colOff>
      <xdr:row>61</xdr:row>
      <xdr:rowOff>92689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E3E31FD2-A34D-4FE3-87DB-EC9FC21E9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0700" y="5753100"/>
          <a:ext cx="2299008" cy="5030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54</xdr:row>
      <xdr:rowOff>0</xdr:rowOff>
    </xdr:from>
    <xdr:to>
      <xdr:col>16</xdr:col>
      <xdr:colOff>276720</xdr:colOff>
      <xdr:row>56</xdr:row>
      <xdr:rowOff>98651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1482" y="5916706"/>
          <a:ext cx="1836579" cy="457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82010</xdr:colOff>
      <xdr:row>13</xdr:row>
      <xdr:rowOff>36162</xdr:rowOff>
    </xdr:from>
    <xdr:ext cx="157915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85330" y="211422"/>
              <a:ext cx="157915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𝐹𝑑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𝜌</m:t>
                        </m:r>
                        <m:r>
                          <a:rPr lang="en-US" sz="1100" b="0" i="1">
                            <a:latin typeface="Cambria Math"/>
                          </a:rPr>
                          <m:t>𝑣</m:t>
                        </m:r>
                      </m:e>
                      <m:sup>
                        <m:r>
                          <a:rPr lang="en-US" sz="1100" i="1">
                            <a:latin typeface="Cambria Math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85330" y="211422"/>
              <a:ext cx="157915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𝐹𝑑</a:t>
              </a:r>
              <a:r>
                <a:rPr lang="en-US" sz="1100" i="0">
                  <a:latin typeface="Cambria Math"/>
                </a:rPr>
                <a:t>=〖</a:t>
              </a:r>
              <a:r>
                <a:rPr lang="en-US" sz="1100" b="0" i="0">
                  <a:latin typeface="Cambria Math"/>
                </a:rPr>
                <a:t>1/2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i="0">
                  <a:latin typeface="Cambria Math"/>
                  <a:ea typeface="Cambria Math"/>
                </a:rPr>
                <a:t>𝜌</a:t>
              </a:r>
              <a:r>
                <a:rPr lang="en-US" sz="1100" b="0" i="0">
                  <a:latin typeface="Cambria Math"/>
                </a:rPr>
                <a:t>𝑣〗^</a:t>
              </a:r>
              <a:r>
                <a:rPr lang="en-US" sz="1100" i="0">
                  <a:latin typeface="Cambria Math"/>
                </a:rPr>
                <a:t>2 </a:t>
              </a:r>
              <a:r>
                <a:rPr lang="en-US" sz="1100" b="0" i="0">
                  <a:latin typeface="Cambria Math"/>
                </a:rPr>
                <a:t>𝐶_𝑑 𝐴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John Deere">
      <a:dk1>
        <a:sysClr val="windowText" lastClr="000000"/>
      </a:dk1>
      <a:lt1>
        <a:sysClr val="window" lastClr="FFFFFF"/>
      </a:lt1>
      <a:dk2>
        <a:srgbClr val="367C2B"/>
      </a:dk2>
      <a:lt2>
        <a:srgbClr val="FFDE00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werstream.com/Wire_Size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K39" sqref="K39"/>
    </sheetView>
  </sheetViews>
  <sheetFormatPr defaultRowHeight="13.8" x14ac:dyDescent="0.25"/>
  <cols>
    <col min="2" max="2" width="23.453125" bestFit="1" customWidth="1"/>
    <col min="3" max="3" width="13.36328125" bestFit="1" customWidth="1"/>
    <col min="4" max="4" width="10.1796875" bestFit="1" customWidth="1"/>
  </cols>
  <sheetData>
    <row r="1" spans="1:4" ht="14.25" x14ac:dyDescent="0.2">
      <c r="A1" t="s">
        <v>2</v>
      </c>
      <c r="B1">
        <f>AVERAGE(B2:B3)</f>
        <v>36.9</v>
      </c>
    </row>
    <row r="2" spans="1:4" ht="14.25" x14ac:dyDescent="0.2">
      <c r="A2" t="s">
        <v>1</v>
      </c>
      <c r="B2">
        <v>45</v>
      </c>
    </row>
    <row r="3" spans="1:4" x14ac:dyDescent="0.25">
      <c r="A3" t="s">
        <v>0</v>
      </c>
      <c r="B3">
        <v>28.8</v>
      </c>
    </row>
    <row r="4" spans="1:4" ht="14.25" x14ac:dyDescent="0.2"/>
    <row r="5" spans="1:4" ht="14.25" x14ac:dyDescent="0.2">
      <c r="A5" t="s">
        <v>34</v>
      </c>
      <c r="B5">
        <f>PI()</f>
        <v>3.1415926535897931</v>
      </c>
    </row>
    <row r="6" spans="1:4" ht="14.25" x14ac:dyDescent="0.2">
      <c r="A6" t="s">
        <v>51</v>
      </c>
      <c r="B6">
        <f>2*B5</f>
        <v>6.2831853071795862</v>
      </c>
    </row>
    <row r="9" spans="1:4" ht="14.25" x14ac:dyDescent="0.2">
      <c r="B9" t="s">
        <v>53</v>
      </c>
      <c r="C9" t="s">
        <v>58</v>
      </c>
    </row>
    <row r="10" spans="1:4" x14ac:dyDescent="0.25">
      <c r="B10" t="s">
        <v>54</v>
      </c>
      <c r="C10">
        <v>8.9999999999999993E-3</v>
      </c>
      <c r="D10" t="s">
        <v>59</v>
      </c>
    </row>
    <row r="11" spans="1:4" ht="14.25" x14ac:dyDescent="0.2">
      <c r="B11" t="s">
        <v>55</v>
      </c>
    </row>
    <row r="12" spans="1:4" ht="14.25" x14ac:dyDescent="0.2">
      <c r="B12" s="8" t="s">
        <v>57</v>
      </c>
      <c r="C12">
        <v>0.08</v>
      </c>
      <c r="D12" t="s">
        <v>60</v>
      </c>
    </row>
    <row r="13" spans="1:4" ht="14.25" x14ac:dyDescent="0.2">
      <c r="B13" t="s">
        <v>56</v>
      </c>
      <c r="C13">
        <v>122</v>
      </c>
    </row>
    <row r="14" spans="1:4" ht="14.25" x14ac:dyDescent="0.2">
      <c r="A14" t="s">
        <v>49</v>
      </c>
      <c r="B14" t="s">
        <v>37</v>
      </c>
      <c r="C14">
        <v>95</v>
      </c>
      <c r="D14" t="s">
        <v>29</v>
      </c>
    </row>
    <row r="15" spans="1:4" ht="14.25" x14ac:dyDescent="0.2">
      <c r="A15" t="s">
        <v>48</v>
      </c>
      <c r="B15" t="s">
        <v>38</v>
      </c>
      <c r="C15">
        <v>48</v>
      </c>
      <c r="D15" t="s">
        <v>33</v>
      </c>
    </row>
    <row r="16" spans="1:4" ht="14.25" x14ac:dyDescent="0.2">
      <c r="B16" t="s">
        <v>39</v>
      </c>
      <c r="C16">
        <v>250</v>
      </c>
      <c r="D16" t="s">
        <v>29</v>
      </c>
    </row>
    <row r="17" spans="1:11" ht="14.25" x14ac:dyDescent="0.2">
      <c r="A17" t="s">
        <v>50</v>
      </c>
      <c r="B17" t="s">
        <v>40</v>
      </c>
      <c r="C17">
        <v>1.0699999999999999E-2</v>
      </c>
      <c r="D17" t="s">
        <v>45</v>
      </c>
      <c r="E17">
        <v>9.5493000000000006</v>
      </c>
      <c r="F17" t="s">
        <v>6</v>
      </c>
      <c r="G17">
        <f>C17/E17</f>
        <v>1.1205009791293602E-3</v>
      </c>
      <c r="H17" t="s">
        <v>52</v>
      </c>
      <c r="J17" t="s">
        <v>63</v>
      </c>
      <c r="K17" t="s">
        <v>28</v>
      </c>
    </row>
    <row r="18" spans="1:11" ht="14.25" x14ac:dyDescent="0.2">
      <c r="B18" t="s">
        <v>41</v>
      </c>
      <c r="C18">
        <v>0.10199999999999999</v>
      </c>
      <c r="D18" t="s">
        <v>46</v>
      </c>
      <c r="J18">
        <v>48</v>
      </c>
      <c r="K18">
        <v>0</v>
      </c>
    </row>
    <row r="19" spans="1:11" x14ac:dyDescent="0.25">
      <c r="B19" t="s">
        <v>42</v>
      </c>
      <c r="C19">
        <v>25.5</v>
      </c>
      <c r="D19" t="s">
        <v>47</v>
      </c>
      <c r="J19">
        <v>48</v>
      </c>
      <c r="K19">
        <v>10</v>
      </c>
    </row>
    <row r="20" spans="1:11" x14ac:dyDescent="0.25">
      <c r="B20" t="s">
        <v>43</v>
      </c>
      <c r="C20">
        <v>9</v>
      </c>
      <c r="D20" t="s">
        <v>47</v>
      </c>
      <c r="J20">
        <v>48</v>
      </c>
      <c r="K20">
        <v>20</v>
      </c>
    </row>
    <row r="21" spans="1:11" x14ac:dyDescent="0.25">
      <c r="B21" t="s">
        <v>44</v>
      </c>
      <c r="C21">
        <v>5000</v>
      </c>
      <c r="D21" t="s">
        <v>19</v>
      </c>
      <c r="J21">
        <v>48</v>
      </c>
      <c r="K21">
        <v>30</v>
      </c>
    </row>
    <row r="22" spans="1:11" x14ac:dyDescent="0.25">
      <c r="J22">
        <v>48</v>
      </c>
      <c r="K22">
        <v>40</v>
      </c>
    </row>
    <row r="23" spans="1:11" x14ac:dyDescent="0.25">
      <c r="B23" t="s">
        <v>3</v>
      </c>
      <c r="C23">
        <v>3000</v>
      </c>
      <c r="D23" t="s">
        <v>25</v>
      </c>
      <c r="J23">
        <v>48</v>
      </c>
      <c r="K23">
        <v>50</v>
      </c>
    </row>
    <row r="24" spans="1:11" x14ac:dyDescent="0.25">
      <c r="B24" t="s">
        <v>26</v>
      </c>
      <c r="C24">
        <v>36</v>
      </c>
      <c r="D24" t="s">
        <v>63</v>
      </c>
      <c r="J24">
        <v>48</v>
      </c>
      <c r="K24">
        <v>60</v>
      </c>
    </row>
    <row r="25" spans="1:11" x14ac:dyDescent="0.25">
      <c r="B25" t="s">
        <v>30</v>
      </c>
      <c r="C25">
        <v>9</v>
      </c>
      <c r="D25" t="s">
        <v>35</v>
      </c>
      <c r="J25">
        <v>48</v>
      </c>
      <c r="K25">
        <v>70</v>
      </c>
    </row>
    <row r="26" spans="1:11" x14ac:dyDescent="0.25">
      <c r="B26" t="s">
        <v>27</v>
      </c>
      <c r="C26">
        <v>3200</v>
      </c>
      <c r="D26" t="s">
        <v>19</v>
      </c>
      <c r="E26">
        <v>9.5493000000000006</v>
      </c>
      <c r="F26" t="s">
        <v>6</v>
      </c>
      <c r="G26">
        <f>C26/E26</f>
        <v>335.10309656205163</v>
      </c>
      <c r="H26" t="s">
        <v>12</v>
      </c>
      <c r="J26">
        <v>48</v>
      </c>
      <c r="K26">
        <v>80</v>
      </c>
    </row>
    <row r="27" spans="1:11" x14ac:dyDescent="0.25">
      <c r="B27" t="s">
        <v>28</v>
      </c>
      <c r="C27">
        <v>94</v>
      </c>
      <c r="D27" t="s">
        <v>29</v>
      </c>
      <c r="J27">
        <v>48</v>
      </c>
      <c r="K27">
        <v>90</v>
      </c>
    </row>
    <row r="28" spans="1:11" x14ac:dyDescent="0.25">
      <c r="B28" t="s">
        <v>68</v>
      </c>
      <c r="C28" s="2">
        <f>C23/C27</f>
        <v>31.914893617021278</v>
      </c>
      <c r="D28" t="s">
        <v>33</v>
      </c>
      <c r="J28">
        <v>48</v>
      </c>
      <c r="K28">
        <v>100</v>
      </c>
    </row>
    <row r="29" spans="1:11" x14ac:dyDescent="0.25">
      <c r="B29" t="s">
        <v>69</v>
      </c>
      <c r="C29" s="2">
        <f>C28/(G17*G26)</f>
        <v>84.99682823063732</v>
      </c>
      <c r="D29" t="s">
        <v>36</v>
      </c>
    </row>
    <row r="36" spans="10:15" x14ac:dyDescent="0.25">
      <c r="K36">
        <v>48</v>
      </c>
    </row>
    <row r="37" spans="10:15" x14ac:dyDescent="0.25">
      <c r="K37">
        <v>4167</v>
      </c>
      <c r="L37">
        <v>9.5493000000000006</v>
      </c>
      <c r="M37" t="s">
        <v>6</v>
      </c>
      <c r="N37">
        <f>K37/L37</f>
        <v>436.36706355439662</v>
      </c>
      <c r="O37" t="s">
        <v>12</v>
      </c>
    </row>
    <row r="38" spans="10:15" x14ac:dyDescent="0.25">
      <c r="J38" t="s">
        <v>68</v>
      </c>
      <c r="K38" s="5">
        <f>G17*C29*N37</f>
        <v>41.559175531914903</v>
      </c>
    </row>
    <row r="39" spans="10:15" x14ac:dyDescent="0.25">
      <c r="J39" t="s">
        <v>70</v>
      </c>
      <c r="K39">
        <f>(K36-K38)/C10</f>
        <v>715.64716312056635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H24" sqref="H24"/>
    </sheetView>
  </sheetViews>
  <sheetFormatPr defaultRowHeight="13.8" x14ac:dyDescent="0.25"/>
  <cols>
    <col min="2" max="2" width="11.90625" bestFit="1" customWidth="1"/>
    <col min="3" max="3" width="6.453125" bestFit="1" customWidth="1"/>
    <col min="4" max="4" width="6.90625" bestFit="1" customWidth="1"/>
    <col min="5" max="5" width="8.453125" bestFit="1" customWidth="1"/>
    <col min="7" max="7" width="5.90625" bestFit="1" customWidth="1"/>
  </cols>
  <sheetData>
    <row r="1" spans="2:8" x14ac:dyDescent="0.25">
      <c r="B1" s="41" t="s">
        <v>21</v>
      </c>
      <c r="C1" s="41"/>
      <c r="D1" s="41"/>
      <c r="E1" s="41"/>
      <c r="F1" s="41"/>
      <c r="G1" s="41"/>
      <c r="H1" s="41"/>
    </row>
    <row r="2" spans="2:8" x14ac:dyDescent="0.25">
      <c r="D2">
        <v>9.5493000000000006</v>
      </c>
      <c r="E2" t="s">
        <v>6</v>
      </c>
    </row>
    <row r="3" spans="2:8" x14ac:dyDescent="0.25">
      <c r="B3" t="s">
        <v>4</v>
      </c>
      <c r="C3">
        <v>4500</v>
      </c>
      <c r="D3" t="s">
        <v>5</v>
      </c>
      <c r="E3" s="2">
        <f>C3/D2</f>
        <v>471.23872954038512</v>
      </c>
      <c r="F3" t="s">
        <v>12</v>
      </c>
    </row>
    <row r="4" spans="2:8" x14ac:dyDescent="0.25">
      <c r="D4">
        <v>60</v>
      </c>
      <c r="E4" t="s">
        <v>17</v>
      </c>
      <c r="F4">
        <f>5280*12</f>
        <v>63360</v>
      </c>
      <c r="G4" t="s">
        <v>13</v>
      </c>
    </row>
    <row r="5" spans="2:8" x14ac:dyDescent="0.25">
      <c r="B5" t="s">
        <v>7</v>
      </c>
      <c r="C5" s="3">
        <v>42</v>
      </c>
      <c r="D5" t="s">
        <v>8</v>
      </c>
      <c r="E5" s="1">
        <f>C5/D4</f>
        <v>0.7</v>
      </c>
      <c r="F5" t="s">
        <v>16</v>
      </c>
      <c r="G5">
        <f>E5*F4</f>
        <v>44352</v>
      </c>
      <c r="H5" t="s">
        <v>18</v>
      </c>
    </row>
    <row r="7" spans="2:8" x14ac:dyDescent="0.25">
      <c r="B7" t="s">
        <v>9</v>
      </c>
      <c r="C7">
        <v>19</v>
      </c>
      <c r="D7" t="s">
        <v>10</v>
      </c>
    </row>
    <row r="8" spans="2:8" x14ac:dyDescent="0.25">
      <c r="B8" t="s">
        <v>11</v>
      </c>
      <c r="C8" s="2">
        <f>PI()*C7</f>
        <v>59.690260418206066</v>
      </c>
      <c r="D8" t="s">
        <v>14</v>
      </c>
    </row>
    <row r="9" spans="2:8" x14ac:dyDescent="0.25">
      <c r="D9">
        <v>9.5493000000000006</v>
      </c>
      <c r="E9" t="s">
        <v>6</v>
      </c>
    </row>
    <row r="10" spans="2:8" x14ac:dyDescent="0.25">
      <c r="B10" t="s">
        <v>15</v>
      </c>
      <c r="C10" s="2">
        <f>G5/C8</f>
        <v>743.03579326439399</v>
      </c>
      <c r="D10" t="s">
        <v>19</v>
      </c>
      <c r="E10" s="2">
        <f>C10/D9</f>
        <v>77.810498493543392</v>
      </c>
      <c r="F10" t="s">
        <v>12</v>
      </c>
    </row>
    <row r="11" spans="2:8" ht="14.4" thickBot="1" x14ac:dyDescent="0.3"/>
    <row r="12" spans="2:8" ht="14.4" thickBot="1" x14ac:dyDescent="0.3">
      <c r="B12" t="s">
        <v>20</v>
      </c>
      <c r="C12" s="7">
        <f>C3/C10</f>
        <v>6.0562358378861676</v>
      </c>
    </row>
    <row r="13" spans="2:8" x14ac:dyDescent="0.25">
      <c r="B13" t="s">
        <v>23</v>
      </c>
      <c r="C13">
        <v>12</v>
      </c>
    </row>
    <row r="14" spans="2:8" x14ac:dyDescent="0.25">
      <c r="B14" t="s">
        <v>24</v>
      </c>
      <c r="C14" s="5">
        <f>C13*C12</f>
        <v>72.674830054634015</v>
      </c>
    </row>
    <row r="15" spans="2:8" x14ac:dyDescent="0.25">
      <c r="B15" s="41" t="s">
        <v>22</v>
      </c>
      <c r="C15" s="41"/>
      <c r="D15" s="41"/>
      <c r="E15" s="41"/>
      <c r="F15" s="41"/>
      <c r="G15" s="41"/>
      <c r="H15" s="41"/>
    </row>
    <row r="16" spans="2:8" x14ac:dyDescent="0.25">
      <c r="D16">
        <v>9.5493000000000006</v>
      </c>
      <c r="E16" t="s">
        <v>6</v>
      </c>
    </row>
    <row r="17" spans="2:9" x14ac:dyDescent="0.25">
      <c r="B17" t="s">
        <v>4</v>
      </c>
      <c r="C17">
        <v>4500</v>
      </c>
      <c r="D17" t="s">
        <v>5</v>
      </c>
      <c r="E17" s="2">
        <f>C17/D16</f>
        <v>471.23872954038512</v>
      </c>
      <c r="F17" t="s">
        <v>12</v>
      </c>
    </row>
    <row r="18" spans="2:9" ht="14.4" thickBot="1" x14ac:dyDescent="0.3">
      <c r="D18">
        <v>60</v>
      </c>
      <c r="E18" t="s">
        <v>17</v>
      </c>
      <c r="F18">
        <f>5280*12</f>
        <v>63360</v>
      </c>
      <c r="G18" t="s">
        <v>13</v>
      </c>
    </row>
    <row r="19" spans="2:9" ht="14.4" thickBot="1" x14ac:dyDescent="0.3">
      <c r="B19" t="s">
        <v>7</v>
      </c>
      <c r="C19" s="6">
        <f>D18*E19</f>
        <v>50.872381038243802</v>
      </c>
      <c r="D19" t="s">
        <v>8</v>
      </c>
      <c r="E19" s="1">
        <f>G19/F18</f>
        <v>0.84787301730406339</v>
      </c>
      <c r="F19" t="s">
        <v>16</v>
      </c>
      <c r="G19" s="5">
        <f>C22*C24</f>
        <v>53721.234376385459</v>
      </c>
      <c r="H19" t="s">
        <v>18</v>
      </c>
    </row>
    <row r="21" spans="2:9" x14ac:dyDescent="0.25">
      <c r="B21" t="s">
        <v>9</v>
      </c>
      <c r="C21">
        <v>19</v>
      </c>
      <c r="D21" t="s">
        <v>10</v>
      </c>
    </row>
    <row r="22" spans="2:9" x14ac:dyDescent="0.25">
      <c r="B22" t="s">
        <v>11</v>
      </c>
      <c r="C22" s="2">
        <f>PI()*C21</f>
        <v>59.690260418206066</v>
      </c>
      <c r="D22" t="s">
        <v>14</v>
      </c>
    </row>
    <row r="23" spans="2:9" x14ac:dyDescent="0.25">
      <c r="D23">
        <v>9.5493000000000006</v>
      </c>
      <c r="E23" t="s">
        <v>6</v>
      </c>
    </row>
    <row r="24" spans="2:9" x14ac:dyDescent="0.25">
      <c r="B24" t="s">
        <v>15</v>
      </c>
      <c r="C24" s="2">
        <f>C17/C26</f>
        <v>900</v>
      </c>
      <c r="D24" t="s">
        <v>19</v>
      </c>
      <c r="E24" s="2">
        <f>C24/D23</f>
        <v>94.247745908077022</v>
      </c>
      <c r="F24" t="s">
        <v>12</v>
      </c>
      <c r="H24">
        <f>C17/C19</f>
        <v>88.456642055285002</v>
      </c>
      <c r="I24" t="s">
        <v>83</v>
      </c>
    </row>
    <row r="26" spans="2:9" x14ac:dyDescent="0.25">
      <c r="B26" t="s">
        <v>20</v>
      </c>
      <c r="C26" s="4">
        <v>5</v>
      </c>
      <c r="E26">
        <v>5</v>
      </c>
      <c r="F26">
        <v>4.75</v>
      </c>
      <c r="G26">
        <v>4.5</v>
      </c>
    </row>
    <row r="27" spans="2:9" x14ac:dyDescent="0.25">
      <c r="B27" t="s">
        <v>23</v>
      </c>
      <c r="C27">
        <v>12</v>
      </c>
      <c r="E27" s="2">
        <v>88.456642055285002</v>
      </c>
      <c r="F27" s="2">
        <v>84.033809952520699</v>
      </c>
      <c r="G27" s="2">
        <v>79.610977849756495</v>
      </c>
    </row>
    <row r="28" spans="2:9" x14ac:dyDescent="0.25">
      <c r="B28" t="s">
        <v>24</v>
      </c>
      <c r="C28" s="5">
        <f>C27*C26</f>
        <v>60</v>
      </c>
    </row>
  </sheetData>
  <mergeCells count="2">
    <mergeCell ref="B1:H1"/>
    <mergeCell ref="B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zoomScale="85" zoomScaleNormal="85" workbookViewId="0">
      <selection activeCell="L49" sqref="L49"/>
    </sheetView>
  </sheetViews>
  <sheetFormatPr defaultRowHeight="13.8" x14ac:dyDescent="0.25"/>
  <cols>
    <col min="15" max="15" width="9.81640625" bestFit="1" customWidth="1"/>
  </cols>
  <sheetData>
    <row r="1" spans="1:17" x14ac:dyDescent="0.25">
      <c r="K1" s="9">
        <v>88.456642055285002</v>
      </c>
      <c r="L1" s="9"/>
      <c r="M1" s="9">
        <v>106.147970466342</v>
      </c>
      <c r="N1" s="9"/>
      <c r="O1" s="9">
        <v>97.302306260813495</v>
      </c>
      <c r="Q1" t="s">
        <v>82</v>
      </c>
    </row>
    <row r="2" spans="1:17" x14ac:dyDescent="0.25">
      <c r="K2" s="14" t="s">
        <v>81</v>
      </c>
      <c r="L2" s="18">
        <v>0.20902777777777778</v>
      </c>
      <c r="M2" s="14" t="s">
        <v>85</v>
      </c>
      <c r="N2" s="14"/>
      <c r="O2" s="14" t="s">
        <v>84</v>
      </c>
      <c r="P2" s="14"/>
      <c r="Q2" s="19">
        <f>1/12</f>
        <v>8.3333333333333329E-2</v>
      </c>
    </row>
    <row r="3" spans="1:17" x14ac:dyDescent="0.25">
      <c r="B3" t="s">
        <v>75</v>
      </c>
      <c r="C3" s="9" t="s">
        <v>26</v>
      </c>
      <c r="D3" t="s">
        <v>28</v>
      </c>
      <c r="E3" t="s">
        <v>3</v>
      </c>
      <c r="F3" t="s">
        <v>71</v>
      </c>
      <c r="G3" t="s">
        <v>5</v>
      </c>
      <c r="H3" t="s">
        <v>30</v>
      </c>
      <c r="I3" t="s">
        <v>3</v>
      </c>
      <c r="J3" t="s">
        <v>61</v>
      </c>
      <c r="K3" t="s">
        <v>27</v>
      </c>
      <c r="L3" t="s">
        <v>86</v>
      </c>
      <c r="M3" t="s">
        <v>27</v>
      </c>
      <c r="O3" t="s">
        <v>27</v>
      </c>
    </row>
    <row r="4" spans="1:17" x14ac:dyDescent="0.25">
      <c r="B4">
        <v>0</v>
      </c>
      <c r="C4">
        <v>45</v>
      </c>
      <c r="D4">
        <v>27</v>
      </c>
      <c r="E4" s="5">
        <f>D4*C4</f>
        <v>1215</v>
      </c>
    </row>
    <row r="5" spans="1:17" x14ac:dyDescent="0.25">
      <c r="A5">
        <f>B5/60</f>
        <v>0.11111111111111112</v>
      </c>
      <c r="B5" s="2">
        <f>B4+60/9</f>
        <v>6.666666666666667</v>
      </c>
      <c r="C5">
        <v>41</v>
      </c>
      <c r="D5">
        <v>27</v>
      </c>
      <c r="E5" s="5">
        <f t="shared" ref="E5:E13" si="0">D5*C5</f>
        <v>1107</v>
      </c>
      <c r="F5" s="5">
        <f>AVERAGE(E4:E5)*$A$5</f>
        <v>129</v>
      </c>
      <c r="G5" s="5">
        <v>3719.0909090909099</v>
      </c>
      <c r="H5" s="2">
        <v>22.424242424242422</v>
      </c>
      <c r="I5" s="5">
        <v>915.06493506493496</v>
      </c>
      <c r="J5" s="13">
        <f>I5/E5</f>
        <v>0.82661692417789967</v>
      </c>
      <c r="K5" s="2">
        <f>G5/88.456642055285</f>
        <v>42.04422440958696</v>
      </c>
      <c r="L5" s="2">
        <f>H5*5</f>
        <v>112.12121212121211</v>
      </c>
      <c r="M5" s="2">
        <f>G5/97.3023062608135</f>
        <v>38.2220221905336</v>
      </c>
      <c r="N5" s="2">
        <f>H5*5.5</f>
        <v>123.33333333333331</v>
      </c>
      <c r="O5" s="2">
        <f t="shared" ref="O5:O13" si="1">G5/106.147970466342</f>
        <v>35.036853674655795</v>
      </c>
      <c r="P5" s="16">
        <f>H5*6</f>
        <v>134.54545454545453</v>
      </c>
    </row>
    <row r="6" spans="1:17" x14ac:dyDescent="0.25">
      <c r="B6" s="2">
        <f t="shared" ref="B6:B12" si="2">B5+60/9</f>
        <v>13.333333333333334</v>
      </c>
      <c r="C6" s="2">
        <f>C5-1.1875</f>
        <v>39.8125</v>
      </c>
      <c r="D6">
        <v>27</v>
      </c>
      <c r="E6" s="5">
        <f t="shared" si="0"/>
        <v>1074.9375</v>
      </c>
      <c r="F6" s="5">
        <f t="shared" ref="F6:F12" si="3">AVERAGE(E5:E6)*$A$5</f>
        <v>121.21875000000001</v>
      </c>
      <c r="G6" s="5">
        <v>3613.079545454546</v>
      </c>
      <c r="H6" s="2">
        <v>22.496212121212121</v>
      </c>
      <c r="I6" s="5">
        <v>899.3961038961038</v>
      </c>
      <c r="J6" s="13">
        <f t="shared" ref="J6:J13" si="4">I6/E6</f>
        <v>0.83669618363495901</v>
      </c>
      <c r="K6" s="2">
        <f t="shared" ref="K6:K13" si="5">G6/88.456642055285</f>
        <v>40.845768746188526</v>
      </c>
      <c r="L6" s="2">
        <f t="shared" ref="L6:L13" si="6">H6*5</f>
        <v>112.48106060606061</v>
      </c>
      <c r="M6" s="2">
        <f t="shared" ref="M6:M13" si="7">G6/97.3023062608135</f>
        <v>37.132517041989573</v>
      </c>
      <c r="N6" s="2">
        <f t="shared" ref="N6:N13" si="8">H6*5.5</f>
        <v>123.72916666666667</v>
      </c>
      <c r="O6" s="2">
        <f t="shared" si="1"/>
        <v>34.038140621823771</v>
      </c>
      <c r="P6" s="16">
        <f t="shared" ref="P6:P13" si="9">H6*6</f>
        <v>134.97727272727272</v>
      </c>
    </row>
    <row r="7" spans="1:17" x14ac:dyDescent="0.25">
      <c r="B7" s="2">
        <f t="shared" si="2"/>
        <v>20</v>
      </c>
      <c r="C7" s="2">
        <f t="shared" ref="C7:C12" si="10">C6-1.1875</f>
        <v>38.625</v>
      </c>
      <c r="D7">
        <v>27</v>
      </c>
      <c r="E7" s="5">
        <f t="shared" si="0"/>
        <v>1042.875</v>
      </c>
      <c r="F7" s="5">
        <f t="shared" si="3"/>
        <v>117.65625000000001</v>
      </c>
      <c r="G7" s="5">
        <v>3507.0681818181824</v>
      </c>
      <c r="H7" s="2">
        <v>22.568181818181817</v>
      </c>
      <c r="I7" s="5">
        <v>883.72727272727252</v>
      </c>
      <c r="J7" s="13">
        <f t="shared" si="4"/>
        <v>0.84739520338225816</v>
      </c>
      <c r="K7" s="2">
        <f t="shared" si="5"/>
        <v>39.647313082790106</v>
      </c>
      <c r="L7" s="2">
        <f t="shared" si="6"/>
        <v>112.84090909090908</v>
      </c>
      <c r="M7" s="2">
        <f t="shared" si="7"/>
        <v>36.043011893445552</v>
      </c>
      <c r="N7" s="2">
        <f t="shared" si="8"/>
        <v>124.12499999999999</v>
      </c>
      <c r="O7" s="2">
        <f t="shared" si="1"/>
        <v>33.039427568991755</v>
      </c>
      <c r="P7" s="16">
        <f t="shared" si="9"/>
        <v>135.40909090909091</v>
      </c>
    </row>
    <row r="8" spans="1:17" x14ac:dyDescent="0.25">
      <c r="B8" s="2">
        <f t="shared" si="2"/>
        <v>26.666666666666668</v>
      </c>
      <c r="C8" s="2">
        <f t="shared" si="10"/>
        <v>37.4375</v>
      </c>
      <c r="D8">
        <v>27</v>
      </c>
      <c r="E8" s="5">
        <f t="shared" si="0"/>
        <v>1010.8125</v>
      </c>
      <c r="F8" s="5">
        <f t="shared" si="3"/>
        <v>114.09375000000001</v>
      </c>
      <c r="G8" s="5">
        <v>3401.0568181818189</v>
      </c>
      <c r="H8" s="2">
        <v>22.640151515151516</v>
      </c>
      <c r="I8" s="5">
        <v>868.05844155844147</v>
      </c>
      <c r="J8" s="13">
        <f t="shared" si="4"/>
        <v>0.8587729589399038</v>
      </c>
      <c r="K8" s="2">
        <f t="shared" si="5"/>
        <v>38.448857419391679</v>
      </c>
      <c r="L8" s="2">
        <f t="shared" si="6"/>
        <v>113.20075757575758</v>
      </c>
      <c r="M8" s="2">
        <f t="shared" si="7"/>
        <v>34.953506744901532</v>
      </c>
      <c r="N8" s="2">
        <f t="shared" si="8"/>
        <v>124.52083333333334</v>
      </c>
      <c r="O8" s="2">
        <f t="shared" si="1"/>
        <v>32.040714516159731</v>
      </c>
      <c r="P8" s="16">
        <f t="shared" si="9"/>
        <v>135.84090909090909</v>
      </c>
    </row>
    <row r="9" spans="1:17" x14ac:dyDescent="0.25">
      <c r="B9" s="2">
        <f t="shared" si="2"/>
        <v>33.333333333333336</v>
      </c>
      <c r="C9" s="2">
        <f t="shared" si="10"/>
        <v>36.25</v>
      </c>
      <c r="D9">
        <v>27</v>
      </c>
      <c r="E9" s="5">
        <f t="shared" si="0"/>
        <v>978.75</v>
      </c>
      <c r="F9" s="5">
        <f t="shared" si="3"/>
        <v>110.53125000000001</v>
      </c>
      <c r="G9" s="5">
        <v>3295.045454545455</v>
      </c>
      <c r="H9" s="2">
        <v>22.712121212121211</v>
      </c>
      <c r="I9" s="5">
        <v>852.38961038961043</v>
      </c>
      <c r="J9" s="13">
        <f t="shared" si="4"/>
        <v>0.87089615365477435</v>
      </c>
      <c r="K9" s="2">
        <f t="shared" si="5"/>
        <v>37.250401755993252</v>
      </c>
      <c r="L9" s="2">
        <f t="shared" si="6"/>
        <v>113.56060606060606</v>
      </c>
      <c r="M9" s="2">
        <f t="shared" si="7"/>
        <v>33.864001596357504</v>
      </c>
      <c r="N9" s="2">
        <f t="shared" si="8"/>
        <v>124.91666666666666</v>
      </c>
      <c r="O9" s="2">
        <f t="shared" si="1"/>
        <v>31.042001463327711</v>
      </c>
      <c r="P9" s="16">
        <f t="shared" si="9"/>
        <v>136.27272727272725</v>
      </c>
    </row>
    <row r="10" spans="1:17" x14ac:dyDescent="0.25">
      <c r="B10" s="2">
        <f t="shared" si="2"/>
        <v>40</v>
      </c>
      <c r="C10" s="2">
        <f t="shared" si="10"/>
        <v>35.0625</v>
      </c>
      <c r="D10">
        <v>27</v>
      </c>
      <c r="E10" s="5">
        <f t="shared" si="0"/>
        <v>946.6875</v>
      </c>
      <c r="F10" s="5">
        <f t="shared" si="3"/>
        <v>106.96875000000001</v>
      </c>
      <c r="G10" s="5">
        <v>3184.3371223579547</v>
      </c>
      <c r="H10" s="2">
        <v>22.670454545454543</v>
      </c>
      <c r="I10" s="5">
        <v>825.56818181818187</v>
      </c>
      <c r="J10" s="13">
        <f t="shared" si="4"/>
        <v>0.87205987384240513</v>
      </c>
      <c r="K10" s="2">
        <f t="shared" si="5"/>
        <v>35.998846987293035</v>
      </c>
      <c r="L10" s="2">
        <f t="shared" si="6"/>
        <v>113.35227272727272</v>
      </c>
      <c r="M10" s="2">
        <f t="shared" si="7"/>
        <v>32.726224533902759</v>
      </c>
      <c r="N10" s="2">
        <f t="shared" si="8"/>
        <v>124.68749999999999</v>
      </c>
      <c r="O10" s="2">
        <f t="shared" si="1"/>
        <v>29.999039156077529</v>
      </c>
      <c r="P10" s="16">
        <f t="shared" si="9"/>
        <v>136.02272727272725</v>
      </c>
    </row>
    <row r="11" spans="1:17" x14ac:dyDescent="0.25">
      <c r="B11" s="2">
        <f t="shared" si="2"/>
        <v>46.666666666666664</v>
      </c>
      <c r="C11" s="2">
        <f t="shared" si="10"/>
        <v>33.875</v>
      </c>
      <c r="D11">
        <v>27</v>
      </c>
      <c r="E11" s="5">
        <f t="shared" si="0"/>
        <v>914.625</v>
      </c>
      <c r="F11" s="5">
        <f t="shared" si="3"/>
        <v>103.40625000000001</v>
      </c>
      <c r="G11" s="5">
        <v>3072.3762652234855</v>
      </c>
      <c r="H11" s="2">
        <v>22.598484848484848</v>
      </c>
      <c r="I11" s="5">
        <v>795.77272727272737</v>
      </c>
      <c r="J11" s="13">
        <f t="shared" si="4"/>
        <v>0.87005354902033882</v>
      </c>
      <c r="K11" s="2">
        <f t="shared" si="5"/>
        <v>34.733132457179011</v>
      </c>
      <c r="L11" s="2">
        <f t="shared" si="6"/>
        <v>112.99242424242424</v>
      </c>
      <c r="M11" s="2">
        <f t="shared" si="7"/>
        <v>31.57557496107183</v>
      </c>
      <c r="N11" s="2">
        <f t="shared" si="8"/>
        <v>124.29166666666666</v>
      </c>
      <c r="O11" s="2">
        <f t="shared" si="1"/>
        <v>28.944277047649177</v>
      </c>
      <c r="P11" s="16">
        <f t="shared" si="9"/>
        <v>135.59090909090909</v>
      </c>
    </row>
    <row r="12" spans="1:17" x14ac:dyDescent="0.25">
      <c r="B12" s="2">
        <f t="shared" si="2"/>
        <v>53.333333333333329</v>
      </c>
      <c r="C12" s="2">
        <f t="shared" si="10"/>
        <v>32.6875</v>
      </c>
      <c r="D12">
        <v>27</v>
      </c>
      <c r="E12" s="5">
        <f t="shared" si="0"/>
        <v>882.5625</v>
      </c>
      <c r="F12" s="5">
        <f t="shared" si="3"/>
        <v>99.84375</v>
      </c>
      <c r="G12" s="5">
        <v>2960.4154080890157</v>
      </c>
      <c r="H12" s="2">
        <v>22.526515151515152</v>
      </c>
      <c r="I12" s="5">
        <v>765.97727272727275</v>
      </c>
      <c r="J12" s="13">
        <f t="shared" si="4"/>
        <v>0.86790144916339951</v>
      </c>
      <c r="K12" s="2">
        <f t="shared" si="5"/>
        <v>33.467417927064986</v>
      </c>
      <c r="L12" s="2">
        <f t="shared" si="6"/>
        <v>112.63257575757576</v>
      </c>
      <c r="M12" s="2">
        <f t="shared" si="7"/>
        <v>30.424925388240897</v>
      </c>
      <c r="N12" s="2">
        <f t="shared" si="8"/>
        <v>123.89583333333334</v>
      </c>
      <c r="O12" s="2">
        <f t="shared" si="1"/>
        <v>27.88951493922082</v>
      </c>
      <c r="P12" s="16">
        <f t="shared" si="9"/>
        <v>135.15909090909091</v>
      </c>
    </row>
    <row r="13" spans="1:17" x14ac:dyDescent="0.25">
      <c r="B13">
        <v>60</v>
      </c>
      <c r="C13">
        <v>31.5</v>
      </c>
      <c r="D13">
        <v>27</v>
      </c>
      <c r="E13" s="5">
        <f t="shared" si="0"/>
        <v>850.5</v>
      </c>
      <c r="F13" s="5">
        <f>AVERAGE(E12:E13)*$A$5</f>
        <v>96.28125</v>
      </c>
      <c r="G13" s="5">
        <v>2958.451182525253</v>
      </c>
      <c r="H13" s="2">
        <v>22.525252525252526</v>
      </c>
      <c r="I13" s="5">
        <v>765.4545454545455</v>
      </c>
      <c r="J13" s="13">
        <f t="shared" si="4"/>
        <v>0.90000534444978897</v>
      </c>
      <c r="K13" s="2">
        <f t="shared" si="5"/>
        <v>33.445212408992809</v>
      </c>
      <c r="L13" s="2">
        <f t="shared" si="6"/>
        <v>112.62626262626263</v>
      </c>
      <c r="M13" s="2">
        <f t="shared" si="7"/>
        <v>30.404738553629826</v>
      </c>
      <c r="N13" s="2">
        <f t="shared" si="8"/>
        <v>123.88888888888889</v>
      </c>
      <c r="O13" s="2">
        <f t="shared" si="1"/>
        <v>27.87101034082734</v>
      </c>
      <c r="P13" s="16">
        <f t="shared" si="9"/>
        <v>135.15151515151516</v>
      </c>
    </row>
    <row r="14" spans="1:17" x14ac:dyDescent="0.25">
      <c r="E14" t="s">
        <v>80</v>
      </c>
      <c r="F14" s="5">
        <f>SUM(F5:F13)</f>
        <v>999</v>
      </c>
      <c r="H14" s="2"/>
      <c r="I14" s="5">
        <f>AVERAGE(I5:I13)</f>
        <v>841.26767676767668</v>
      </c>
      <c r="K14" s="2">
        <f>AVERAGE(K5:K13)</f>
        <v>37.320130577164477</v>
      </c>
      <c r="L14" s="2">
        <f>MIN(L5:L13)/9</f>
        <v>12.457912457912457</v>
      </c>
      <c r="M14" s="2">
        <f>AVERAGE(M5:M13)</f>
        <v>33.9273914337859</v>
      </c>
      <c r="N14" s="2">
        <f>MIN(N5:N13)/9</f>
        <v>13.703703703703702</v>
      </c>
      <c r="O14" s="2">
        <f>AVERAGE(O5:O13)</f>
        <v>31.100108814303738</v>
      </c>
      <c r="P14" s="2">
        <f>MIN(P5:P13)/9</f>
        <v>14.949494949494948</v>
      </c>
    </row>
    <row r="15" spans="1:17" x14ac:dyDescent="0.25">
      <c r="K15" t="s">
        <v>87</v>
      </c>
      <c r="L15" s="13">
        <f>L14/320</f>
        <v>3.8930976430976427E-2</v>
      </c>
      <c r="N15" s="13">
        <f>N14/320</f>
        <v>4.282407407407407E-2</v>
      </c>
      <c r="P15" s="13">
        <f>P14/320</f>
        <v>4.6717171717171713E-2</v>
      </c>
    </row>
    <row r="16" spans="1:17" x14ac:dyDescent="0.25">
      <c r="J16" s="43" t="s">
        <v>88</v>
      </c>
      <c r="K16" s="43"/>
      <c r="L16" s="20">
        <f>$D$4*($Q$2/L15)</f>
        <v>57.794594594594592</v>
      </c>
      <c r="M16" s="14"/>
      <c r="N16" s="20">
        <f>$D$4*($Q$2/N15)</f>
        <v>52.54054054054054</v>
      </c>
      <c r="P16" s="20">
        <f>$D$4*($Q$2/P15)</f>
        <v>48.162162162162161</v>
      </c>
    </row>
    <row r="17" spans="1:16" x14ac:dyDescent="0.25">
      <c r="C17" s="9"/>
    </row>
    <row r="19" spans="1:16" x14ac:dyDescent="0.25">
      <c r="B19" t="s">
        <v>75</v>
      </c>
      <c r="C19" s="9" t="s">
        <v>26</v>
      </c>
      <c r="D19" t="s">
        <v>28</v>
      </c>
      <c r="E19" t="s">
        <v>3</v>
      </c>
      <c r="F19" t="s">
        <v>71</v>
      </c>
      <c r="G19" t="s">
        <v>5</v>
      </c>
      <c r="H19" t="s">
        <v>30</v>
      </c>
      <c r="I19" t="s">
        <v>3</v>
      </c>
      <c r="J19" t="s">
        <v>61</v>
      </c>
      <c r="K19" t="s">
        <v>27</v>
      </c>
      <c r="L19" t="s">
        <v>86</v>
      </c>
      <c r="M19" t="s">
        <v>27</v>
      </c>
      <c r="O19" t="s">
        <v>27</v>
      </c>
    </row>
    <row r="20" spans="1:16" x14ac:dyDescent="0.25">
      <c r="B20">
        <v>0</v>
      </c>
      <c r="C20">
        <v>45</v>
      </c>
      <c r="D20">
        <v>30</v>
      </c>
      <c r="E20" s="5">
        <f>D20*C20</f>
        <v>1350</v>
      </c>
    </row>
    <row r="21" spans="1:16" x14ac:dyDescent="0.25">
      <c r="A21">
        <f>B21/60</f>
        <v>0.11111111111111112</v>
      </c>
      <c r="B21" s="2">
        <f>B20+60/9</f>
        <v>6.666666666666667</v>
      </c>
      <c r="C21">
        <v>41</v>
      </c>
      <c r="D21">
        <v>30</v>
      </c>
      <c r="E21" s="5">
        <f t="shared" ref="E21:E29" si="11">D21*C21</f>
        <v>1230</v>
      </c>
      <c r="F21" s="5">
        <f>AVERAGE(E20:E21)*$A$5</f>
        <v>143.33333333333334</v>
      </c>
      <c r="G21" s="5">
        <v>3707.8484848484841</v>
      </c>
      <c r="H21" s="2">
        <v>25.265151515151508</v>
      </c>
      <c r="I21" s="5">
        <v>1036.9155844155846</v>
      </c>
      <c r="J21" s="13">
        <f>I21/E21</f>
        <v>0.84302080033787363</v>
      </c>
      <c r="K21" s="2">
        <f>G21/88.456642055285</f>
        <v>41.917129100730449</v>
      </c>
      <c r="L21" s="2">
        <f>H21*5</f>
        <v>126.32575757575754</v>
      </c>
      <c r="M21" s="2">
        <f>G21/97.3023062608135</f>
        <v>38.106481000664047</v>
      </c>
      <c r="N21" s="2">
        <f>H21*5.5</f>
        <v>138.95833333333329</v>
      </c>
      <c r="O21" s="2">
        <f t="shared" ref="O21:O29" si="12">G21/106.147970466342</f>
        <v>34.930940917275379</v>
      </c>
      <c r="P21" s="16">
        <f>H21*6</f>
        <v>151.59090909090907</v>
      </c>
    </row>
    <row r="22" spans="1:16" x14ac:dyDescent="0.25">
      <c r="B22" s="2">
        <f t="shared" ref="B22:B28" si="13">B21+60/9</f>
        <v>13.333333333333334</v>
      </c>
      <c r="C22" s="2">
        <f>C21-1.1875</f>
        <v>39.8125</v>
      </c>
      <c r="D22">
        <v>30</v>
      </c>
      <c r="E22" s="5">
        <f t="shared" si="11"/>
        <v>1194.375</v>
      </c>
      <c r="F22" s="5">
        <f t="shared" ref="F22:F28" si="14">AVERAGE(E21:E22)*$A$5</f>
        <v>134.6875</v>
      </c>
      <c r="G22" s="5">
        <v>3602.3049242424231</v>
      </c>
      <c r="H22" s="2">
        <v>25.310132575757571</v>
      </c>
      <c r="I22" s="5">
        <v>1018.2163149350652</v>
      </c>
      <c r="J22" s="13">
        <f t="shared" ref="J22:J29" si="15">I22/E22</f>
        <v>0.8525097351627966</v>
      </c>
      <c r="K22" s="2">
        <f t="shared" ref="K22:K29" si="16">G22/88.456642055285</f>
        <v>40.723961938222786</v>
      </c>
      <c r="L22" s="2">
        <f t="shared" ref="L22:L29" si="17">H22*5</f>
        <v>126.55066287878785</v>
      </c>
      <c r="M22" s="2">
        <f t="shared" ref="M22:M29" si="18">G22/97.3023062608135</f>
        <v>37.021783580202531</v>
      </c>
      <c r="N22" s="2">
        <f t="shared" ref="N22:N29" si="19">H22*5.5</f>
        <v>139.20572916666663</v>
      </c>
      <c r="O22" s="2">
        <f t="shared" si="12"/>
        <v>33.936634948518986</v>
      </c>
      <c r="P22" s="16">
        <f t="shared" ref="P22:P29" si="20">H22*6</f>
        <v>151.86079545454544</v>
      </c>
    </row>
    <row r="23" spans="1:16" x14ac:dyDescent="0.25">
      <c r="B23" s="2">
        <f t="shared" si="13"/>
        <v>20</v>
      </c>
      <c r="C23" s="2">
        <f t="shared" ref="C23:C28" si="21">C22-1.1875</f>
        <v>38.625</v>
      </c>
      <c r="D23">
        <v>30</v>
      </c>
      <c r="E23" s="5">
        <f t="shared" si="11"/>
        <v>1158.75</v>
      </c>
      <c r="F23" s="5">
        <f t="shared" si="14"/>
        <v>130.72916666666669</v>
      </c>
      <c r="G23" s="5">
        <v>3496.7613636363626</v>
      </c>
      <c r="H23" s="2">
        <v>25.35511363636363</v>
      </c>
      <c r="I23" s="5">
        <v>999.51704545454561</v>
      </c>
      <c r="J23" s="13">
        <f t="shared" si="15"/>
        <v>0.86258213199960787</v>
      </c>
      <c r="K23" s="2">
        <f t="shared" si="16"/>
        <v>39.530794775715115</v>
      </c>
      <c r="L23" s="2">
        <f t="shared" si="17"/>
        <v>126.77556818181814</v>
      </c>
      <c r="M23" s="2">
        <f t="shared" si="18"/>
        <v>35.937086159741021</v>
      </c>
      <c r="N23" s="2">
        <f t="shared" si="19"/>
        <v>139.45312499999997</v>
      </c>
      <c r="O23" s="2">
        <f t="shared" si="12"/>
        <v>32.9423289797626</v>
      </c>
      <c r="P23" s="16">
        <f t="shared" si="20"/>
        <v>152.13068181818178</v>
      </c>
    </row>
    <row r="24" spans="1:16" x14ac:dyDescent="0.25">
      <c r="B24" s="2">
        <f t="shared" si="13"/>
        <v>26.666666666666668</v>
      </c>
      <c r="C24" s="2">
        <f t="shared" si="21"/>
        <v>37.4375</v>
      </c>
      <c r="D24">
        <v>30</v>
      </c>
      <c r="E24" s="5">
        <f t="shared" si="11"/>
        <v>1123.125</v>
      </c>
      <c r="F24" s="5">
        <f t="shared" si="14"/>
        <v>126.77083333333334</v>
      </c>
      <c r="G24" s="5">
        <v>3391.2178030303021</v>
      </c>
      <c r="H24" s="2">
        <v>25.400094696969692</v>
      </c>
      <c r="I24" s="5">
        <v>980.81777597402618</v>
      </c>
      <c r="J24" s="13">
        <f t="shared" si="15"/>
        <v>0.87329351227514851</v>
      </c>
      <c r="K24" s="2">
        <f t="shared" si="16"/>
        <v>38.337627613207452</v>
      </c>
      <c r="L24" s="2">
        <f t="shared" si="17"/>
        <v>127.00047348484846</v>
      </c>
      <c r="M24" s="2">
        <f t="shared" si="18"/>
        <v>34.852388739279505</v>
      </c>
      <c r="N24" s="2">
        <f>H24*5.5</f>
        <v>139.70052083333331</v>
      </c>
      <c r="O24" s="2">
        <f t="shared" si="12"/>
        <v>31.948023011006214</v>
      </c>
      <c r="P24" s="16">
        <f t="shared" si="20"/>
        <v>152.40056818181816</v>
      </c>
    </row>
    <row r="25" spans="1:16" x14ac:dyDescent="0.25">
      <c r="B25" s="2">
        <f t="shared" si="13"/>
        <v>33.333333333333336</v>
      </c>
      <c r="C25" s="2">
        <f t="shared" si="21"/>
        <v>36.25</v>
      </c>
      <c r="D25">
        <v>30</v>
      </c>
      <c r="E25" s="5">
        <f t="shared" si="11"/>
        <v>1087.5</v>
      </c>
      <c r="F25" s="5">
        <f t="shared" si="14"/>
        <v>122.81250000000001</v>
      </c>
      <c r="G25" s="5">
        <v>3285.6742424242425</v>
      </c>
      <c r="H25" s="2">
        <v>25.445075757575754</v>
      </c>
      <c r="I25" s="5">
        <v>962.11850649350663</v>
      </c>
      <c r="J25" s="13">
        <f t="shared" si="15"/>
        <v>0.88470667263770719</v>
      </c>
      <c r="K25" s="2">
        <f t="shared" si="16"/>
        <v>37.144460450699803</v>
      </c>
      <c r="L25" s="2">
        <f t="shared" si="17"/>
        <v>127.22537878787877</v>
      </c>
      <c r="M25" s="2">
        <f t="shared" si="18"/>
        <v>33.767691318818002</v>
      </c>
      <c r="N25" s="2">
        <f t="shared" si="19"/>
        <v>139.94791666666666</v>
      </c>
      <c r="O25" s="2">
        <f t="shared" si="12"/>
        <v>30.953717042249835</v>
      </c>
      <c r="P25" s="16">
        <f t="shared" si="20"/>
        <v>152.67045454545453</v>
      </c>
    </row>
    <row r="26" spans="1:16" x14ac:dyDescent="0.25">
      <c r="B26" s="2">
        <f t="shared" si="13"/>
        <v>40</v>
      </c>
      <c r="C26" s="2">
        <f t="shared" si="21"/>
        <v>35.0625</v>
      </c>
      <c r="D26">
        <v>30</v>
      </c>
      <c r="E26" s="5">
        <f t="shared" si="11"/>
        <v>1051.875</v>
      </c>
      <c r="F26" s="5">
        <f t="shared" si="14"/>
        <v>118.85416666666667</v>
      </c>
      <c r="G26" s="5">
        <v>3175.1638270596591</v>
      </c>
      <c r="H26" s="2">
        <v>25.41903409090909</v>
      </c>
      <c r="I26" s="5">
        <v>931.76136363636374</v>
      </c>
      <c r="J26" s="13">
        <f t="shared" si="15"/>
        <v>0.88580997137146877</v>
      </c>
      <c r="K26" s="2">
        <f t="shared" si="16"/>
        <v>35.895143126450542</v>
      </c>
      <c r="L26" s="2">
        <f t="shared" si="17"/>
        <v>127.09517045454545</v>
      </c>
      <c r="M26" s="2">
        <f t="shared" si="18"/>
        <v>32.631948296773217</v>
      </c>
      <c r="N26" s="2">
        <f t="shared" si="19"/>
        <v>139.8046875</v>
      </c>
      <c r="O26" s="2">
        <f t="shared" si="12"/>
        <v>29.912619272042114</v>
      </c>
      <c r="P26" s="16">
        <f t="shared" si="20"/>
        <v>152.51420454545453</v>
      </c>
    </row>
    <row r="27" spans="1:16" x14ac:dyDescent="0.25">
      <c r="B27" s="2">
        <f t="shared" si="13"/>
        <v>46.666666666666664</v>
      </c>
      <c r="C27" s="2">
        <f t="shared" si="21"/>
        <v>33.875</v>
      </c>
      <c r="D27">
        <v>30</v>
      </c>
      <c r="E27" s="5">
        <f t="shared" si="11"/>
        <v>1016.25</v>
      </c>
      <c r="F27" s="5">
        <f t="shared" si="14"/>
        <v>114.89583333333334</v>
      </c>
      <c r="G27" s="5">
        <v>3063.3289170928033</v>
      </c>
      <c r="H27" s="2">
        <v>25.374053030303031</v>
      </c>
      <c r="I27" s="5">
        <v>898.29545454545462</v>
      </c>
      <c r="J27" s="13">
        <f t="shared" si="15"/>
        <v>0.88393156658839322</v>
      </c>
      <c r="K27" s="2">
        <f t="shared" si="16"/>
        <v>34.630852425736855</v>
      </c>
      <c r="L27" s="2">
        <f t="shared" si="17"/>
        <v>126.87026515151516</v>
      </c>
      <c r="M27" s="2">
        <f t="shared" si="18"/>
        <v>31.482593114306233</v>
      </c>
      <c r="N27" s="2">
        <f t="shared" si="19"/>
        <v>139.55729166666669</v>
      </c>
      <c r="O27" s="2">
        <f t="shared" si="12"/>
        <v>28.859043688114046</v>
      </c>
      <c r="P27" s="16">
        <f t="shared" si="20"/>
        <v>152.24431818181819</v>
      </c>
    </row>
    <row r="28" spans="1:16" x14ac:dyDescent="0.25">
      <c r="B28" s="2">
        <f t="shared" si="13"/>
        <v>53.333333333333329</v>
      </c>
      <c r="C28" s="2">
        <f t="shared" si="21"/>
        <v>32.6875</v>
      </c>
      <c r="D28">
        <v>30</v>
      </c>
      <c r="E28" s="5">
        <f t="shared" si="11"/>
        <v>980.625</v>
      </c>
      <c r="F28" s="5">
        <f t="shared" si="14"/>
        <v>110.93750000000001</v>
      </c>
      <c r="G28" s="5">
        <v>2951.4940071259471</v>
      </c>
      <c r="H28" s="2">
        <v>25.329071969696972</v>
      </c>
      <c r="I28" s="5">
        <v>864.8295454545455</v>
      </c>
      <c r="J28" s="13">
        <f t="shared" si="15"/>
        <v>0.88191668115186284</v>
      </c>
      <c r="K28" s="2">
        <f t="shared" si="16"/>
        <v>33.366561725023168</v>
      </c>
      <c r="L28" s="2">
        <f t="shared" si="17"/>
        <v>126.64535984848486</v>
      </c>
      <c r="M28" s="2">
        <f t="shared" si="18"/>
        <v>30.333237931839243</v>
      </c>
      <c r="N28" s="2">
        <f t="shared" si="19"/>
        <v>139.30989583333334</v>
      </c>
      <c r="O28" s="2">
        <f t="shared" si="12"/>
        <v>27.805468104185973</v>
      </c>
      <c r="P28" s="16">
        <f t="shared" si="20"/>
        <v>151.97443181818184</v>
      </c>
    </row>
    <row r="29" spans="1:16" x14ac:dyDescent="0.25">
      <c r="B29">
        <v>60</v>
      </c>
      <c r="C29">
        <v>31.5</v>
      </c>
      <c r="D29">
        <v>30</v>
      </c>
      <c r="E29" s="5">
        <f t="shared" si="11"/>
        <v>945</v>
      </c>
      <c r="F29" s="5">
        <f>AVERAGE(E28:E29)*$A$5</f>
        <v>106.97916666666667</v>
      </c>
      <c r="G29" s="5">
        <v>2949.5319911616161</v>
      </c>
      <c r="H29" s="2">
        <v>25.328282828282831</v>
      </c>
      <c r="I29" s="5">
        <v>864.24242424242425</v>
      </c>
      <c r="J29" s="13">
        <f t="shared" si="15"/>
        <v>0.91454224787558125</v>
      </c>
      <c r="K29" s="2">
        <f t="shared" si="16"/>
        <v>33.344381186414154</v>
      </c>
      <c r="L29" s="2">
        <f t="shared" si="17"/>
        <v>126.64141414141415</v>
      </c>
      <c r="M29" s="2">
        <f t="shared" si="18"/>
        <v>30.313073805831049</v>
      </c>
      <c r="N29" s="2">
        <f t="shared" si="19"/>
        <v>139.30555555555557</v>
      </c>
      <c r="O29" s="2">
        <f t="shared" si="12"/>
        <v>27.786984322011794</v>
      </c>
      <c r="P29" s="16">
        <f t="shared" si="20"/>
        <v>151.969696969697</v>
      </c>
    </row>
    <row r="30" spans="1:16" x14ac:dyDescent="0.25">
      <c r="E30" t="s">
        <v>80</v>
      </c>
      <c r="F30" s="5">
        <f>SUM(F21:F29)</f>
        <v>1110</v>
      </c>
      <c r="H30" s="2"/>
      <c r="I30" s="5">
        <f>AVERAGE(I21:I29)</f>
        <v>950.74600168350173</v>
      </c>
      <c r="K30" s="2">
        <f>AVERAGE(K21:K29)</f>
        <v>37.210101371355591</v>
      </c>
      <c r="L30" s="2">
        <f>MIN(L21:L29)/9</f>
        <v>14.036195286195282</v>
      </c>
      <c r="M30" s="2">
        <f>AVERAGE(M21:M29)</f>
        <v>33.827364883050542</v>
      </c>
      <c r="N30" s="2">
        <f>MIN(N21:N29)/9</f>
        <v>15.43981481481481</v>
      </c>
      <c r="O30" s="2">
        <f>AVERAGE(O21:O29)</f>
        <v>31.008417809462994</v>
      </c>
      <c r="P30" s="2">
        <f>MIN(P21:P29)/9</f>
        <v>16.843434343434339</v>
      </c>
    </row>
    <row r="31" spans="1:16" x14ac:dyDescent="0.25">
      <c r="K31" t="s">
        <v>87</v>
      </c>
      <c r="L31" s="13">
        <f>L30/320</f>
        <v>4.3863110269360253E-2</v>
      </c>
      <c r="N31" s="13">
        <f>N30/320</f>
        <v>4.824942129629628E-2</v>
      </c>
      <c r="P31" s="13">
        <f>P30/320</f>
        <v>5.2635732323232307E-2</v>
      </c>
    </row>
    <row r="32" spans="1:16" x14ac:dyDescent="0.25">
      <c r="J32" s="43" t="s">
        <v>88</v>
      </c>
      <c r="K32" s="43"/>
      <c r="L32" s="20">
        <f>$D$4*($Q$2/L31)</f>
        <v>51.295952023988022</v>
      </c>
      <c r="M32" s="14"/>
      <c r="N32" s="20">
        <f>$D$4*($Q$2/N31)</f>
        <v>46.632683658170926</v>
      </c>
      <c r="P32" s="20">
        <f>$D$4*($Q$2/P31)</f>
        <v>42.746626686656683</v>
      </c>
    </row>
    <row r="33" spans="1:16" x14ac:dyDescent="0.25">
      <c r="J33" s="21"/>
      <c r="K33" s="21"/>
      <c r="L33" s="20"/>
      <c r="M33" s="14"/>
      <c r="N33" s="20"/>
      <c r="P33" s="20"/>
    </row>
    <row r="34" spans="1:16" x14ac:dyDescent="0.25">
      <c r="J34" s="21"/>
      <c r="K34" s="21"/>
      <c r="L34" s="20"/>
      <c r="M34" s="14"/>
      <c r="N34" s="20"/>
      <c r="P34" s="20"/>
    </row>
    <row r="35" spans="1:16" x14ac:dyDescent="0.25">
      <c r="J35" s="21"/>
      <c r="K35" s="21"/>
      <c r="L35" s="20"/>
      <c r="M35" s="14"/>
      <c r="N35" s="20"/>
      <c r="P35" s="20"/>
    </row>
    <row r="36" spans="1:16" x14ac:dyDescent="0.25">
      <c r="B36" t="s">
        <v>75</v>
      </c>
      <c r="C36" s="9" t="s">
        <v>26</v>
      </c>
      <c r="D36" t="s">
        <v>28</v>
      </c>
      <c r="E36" t="s">
        <v>3</v>
      </c>
      <c r="F36" t="s">
        <v>71</v>
      </c>
      <c r="G36" t="s">
        <v>5</v>
      </c>
      <c r="H36" t="s">
        <v>30</v>
      </c>
      <c r="I36" t="s">
        <v>3</v>
      </c>
      <c r="J36" t="s">
        <v>61</v>
      </c>
      <c r="K36" t="s">
        <v>27</v>
      </c>
      <c r="L36" t="s">
        <v>86</v>
      </c>
      <c r="M36" t="s">
        <v>27</v>
      </c>
      <c r="O36" t="s">
        <v>27</v>
      </c>
    </row>
    <row r="37" spans="1:16" x14ac:dyDescent="0.25">
      <c r="B37">
        <v>0</v>
      </c>
      <c r="C37">
        <v>45</v>
      </c>
      <c r="D37">
        <v>35</v>
      </c>
      <c r="E37" s="5">
        <f>D37*C37</f>
        <v>1575</v>
      </c>
    </row>
    <row r="38" spans="1:16" x14ac:dyDescent="0.25">
      <c r="A38">
        <f>B38/60</f>
        <v>0.11111111111111112</v>
      </c>
      <c r="B38" s="2">
        <f>B37+60/9</f>
        <v>6.666666666666667</v>
      </c>
      <c r="C38">
        <v>41</v>
      </c>
      <c r="D38">
        <v>35</v>
      </c>
      <c r="E38" s="5">
        <f t="shared" ref="E38:E46" si="22">D38*C38</f>
        <v>1435</v>
      </c>
      <c r="F38" s="5">
        <f>AVERAGE(E37:E38)*$A$5</f>
        <v>167.22222222222223</v>
      </c>
      <c r="G38" s="5">
        <v>3689.1111111111109</v>
      </c>
      <c r="H38" s="2">
        <v>30</v>
      </c>
      <c r="I38" s="5">
        <v>1240</v>
      </c>
      <c r="J38" s="13">
        <f>I38/E38</f>
        <v>0.86411149825783973</v>
      </c>
      <c r="K38" s="2">
        <f>G38/88.456642055285</f>
        <v>41.705303585969645</v>
      </c>
      <c r="L38" s="2">
        <f>H38*5</f>
        <v>150</v>
      </c>
      <c r="M38" s="2">
        <f>G38/97.3023062608135</f>
        <v>37.913912350881496</v>
      </c>
      <c r="N38" s="2">
        <f>H38*5.5</f>
        <v>165</v>
      </c>
      <c r="O38" s="2">
        <f t="shared" ref="O38:O46" si="23">G38/106.147970466342</f>
        <v>34.754419654974704</v>
      </c>
      <c r="P38" s="16">
        <f>H38*6</f>
        <v>180</v>
      </c>
    </row>
    <row r="39" spans="1:16" x14ac:dyDescent="0.25">
      <c r="B39" s="2">
        <f t="shared" ref="B39:B45" si="24">B38+60/9</f>
        <v>13.333333333333334</v>
      </c>
      <c r="C39" s="2">
        <f>C38-1.1875</f>
        <v>39.8125</v>
      </c>
      <c r="D39">
        <v>35</v>
      </c>
      <c r="E39" s="5">
        <f t="shared" si="22"/>
        <v>1393.4375</v>
      </c>
      <c r="F39" s="5">
        <f t="shared" ref="F39:F45" si="25">AVERAGE(E38:E39)*$A$5</f>
        <v>157.13541666666669</v>
      </c>
      <c r="G39" s="5">
        <v>3584.3472222222222</v>
      </c>
      <c r="H39" s="2">
        <v>30</v>
      </c>
      <c r="I39" s="5">
        <v>1216.25</v>
      </c>
      <c r="J39" s="13">
        <f t="shared" ref="J39:J45" si="26">I39/E39</f>
        <v>0.87284144427001575</v>
      </c>
      <c r="K39" s="2">
        <f t="shared" ref="K39:K46" si="27">G39/88.456642055285</f>
        <v>40.52095059161325</v>
      </c>
      <c r="L39" s="2">
        <f t="shared" ref="L39:L46" si="28">H39*5</f>
        <v>150</v>
      </c>
      <c r="M39" s="2">
        <f t="shared" ref="M39:M46" si="29">G39/97.3023062608135</f>
        <v>36.837227810557501</v>
      </c>
      <c r="N39" s="2">
        <f t="shared" ref="N39:N40" si="30">H39*5.5</f>
        <v>165</v>
      </c>
      <c r="O39" s="2">
        <f t="shared" si="23"/>
        <v>33.767458826344374</v>
      </c>
      <c r="P39" s="16">
        <f t="shared" ref="P39:P46" si="31">H39*6</f>
        <v>180</v>
      </c>
    </row>
    <row r="40" spans="1:16" x14ac:dyDescent="0.25">
      <c r="B40" s="2">
        <f t="shared" si="24"/>
        <v>20</v>
      </c>
      <c r="C40" s="2">
        <f t="shared" ref="C40:C45" si="32">C39-1.1875</f>
        <v>38.625</v>
      </c>
      <c r="D40">
        <v>35</v>
      </c>
      <c r="E40" s="5">
        <f t="shared" si="22"/>
        <v>1351.875</v>
      </c>
      <c r="F40" s="5">
        <f t="shared" si="25"/>
        <v>152.51736111111111</v>
      </c>
      <c r="G40" s="5">
        <v>3479.583333333333</v>
      </c>
      <c r="H40" s="2">
        <v>30</v>
      </c>
      <c r="I40" s="5">
        <v>1192.5</v>
      </c>
      <c r="J40" s="13">
        <f t="shared" si="26"/>
        <v>0.88210818307905692</v>
      </c>
      <c r="K40" s="2">
        <f t="shared" si="27"/>
        <v>39.336597597256848</v>
      </c>
      <c r="L40" s="2">
        <f t="shared" si="28"/>
        <v>150</v>
      </c>
      <c r="M40" s="2">
        <f t="shared" si="29"/>
        <v>35.760543270233498</v>
      </c>
      <c r="N40" s="2">
        <f t="shared" si="30"/>
        <v>165</v>
      </c>
      <c r="O40" s="2">
        <f t="shared" si="23"/>
        <v>32.780497997714036</v>
      </c>
      <c r="P40" s="16">
        <f t="shared" si="31"/>
        <v>180</v>
      </c>
    </row>
    <row r="41" spans="1:16" x14ac:dyDescent="0.25">
      <c r="B41" s="2">
        <f t="shared" si="24"/>
        <v>26.666666666666668</v>
      </c>
      <c r="C41" s="2">
        <f t="shared" si="32"/>
        <v>37.4375</v>
      </c>
      <c r="D41">
        <v>35</v>
      </c>
      <c r="E41" s="5">
        <f t="shared" si="22"/>
        <v>1310.3125</v>
      </c>
      <c r="F41" s="5">
        <f t="shared" si="25"/>
        <v>147.89930555555557</v>
      </c>
      <c r="G41" s="5">
        <v>3374.8194444444443</v>
      </c>
      <c r="H41" s="2">
        <v>30</v>
      </c>
      <c r="I41" s="5">
        <v>1168.75</v>
      </c>
      <c r="J41" s="13">
        <f t="shared" si="26"/>
        <v>0.89196279513474841</v>
      </c>
      <c r="K41" s="2">
        <f t="shared" si="27"/>
        <v>38.152244602900453</v>
      </c>
      <c r="L41" s="2">
        <f t="shared" si="28"/>
        <v>150</v>
      </c>
      <c r="M41" s="2">
        <f t="shared" si="29"/>
        <v>34.683858729909502</v>
      </c>
      <c r="N41" s="2">
        <f>H41*5.5</f>
        <v>165</v>
      </c>
      <c r="O41" s="2">
        <f t="shared" si="23"/>
        <v>31.793537169083709</v>
      </c>
      <c r="P41" s="16">
        <f t="shared" si="31"/>
        <v>180</v>
      </c>
    </row>
    <row r="42" spans="1:16" x14ac:dyDescent="0.25">
      <c r="B42" s="2">
        <f t="shared" si="24"/>
        <v>33.333333333333336</v>
      </c>
      <c r="C42" s="2">
        <f t="shared" si="32"/>
        <v>36.25</v>
      </c>
      <c r="D42">
        <v>35</v>
      </c>
      <c r="E42" s="5">
        <f t="shared" si="22"/>
        <v>1268.75</v>
      </c>
      <c r="F42" s="5">
        <f t="shared" si="25"/>
        <v>143.28125</v>
      </c>
      <c r="G42" s="5">
        <v>3270.0555555555557</v>
      </c>
      <c r="H42" s="2">
        <v>30</v>
      </c>
      <c r="I42" s="5">
        <v>1145</v>
      </c>
      <c r="J42" s="13">
        <f t="shared" si="26"/>
        <v>0.90246305418719208</v>
      </c>
      <c r="K42" s="2">
        <f t="shared" si="27"/>
        <v>36.967891608544058</v>
      </c>
      <c r="L42" s="2">
        <f t="shared" si="28"/>
        <v>150</v>
      </c>
      <c r="M42" s="2">
        <f t="shared" si="29"/>
        <v>33.607174189585507</v>
      </c>
      <c r="N42" s="2">
        <f t="shared" ref="N42:N46" si="33">H42*5.5</f>
        <v>165</v>
      </c>
      <c r="O42" s="2">
        <f t="shared" si="23"/>
        <v>30.806576340453379</v>
      </c>
      <c r="P42" s="16">
        <f t="shared" si="31"/>
        <v>180</v>
      </c>
    </row>
    <row r="43" spans="1:16" x14ac:dyDescent="0.25">
      <c r="B43" s="2">
        <f t="shared" si="24"/>
        <v>40</v>
      </c>
      <c r="C43" s="2">
        <f t="shared" si="32"/>
        <v>35.0625</v>
      </c>
      <c r="D43">
        <v>35</v>
      </c>
      <c r="E43" s="5">
        <f t="shared" si="22"/>
        <v>1227.1875</v>
      </c>
      <c r="F43" s="5">
        <f t="shared" si="25"/>
        <v>138.66319444444446</v>
      </c>
      <c r="G43" s="5">
        <v>3159.8750015625001</v>
      </c>
      <c r="H43" s="2">
        <v>30</v>
      </c>
      <c r="I43" s="5">
        <v>1108.75</v>
      </c>
      <c r="J43" s="13">
        <f t="shared" si="26"/>
        <v>0.90348866819455054</v>
      </c>
      <c r="K43" s="2">
        <f t="shared" si="27"/>
        <v>35.722303358379719</v>
      </c>
      <c r="L43" s="2">
        <f t="shared" si="28"/>
        <v>150</v>
      </c>
      <c r="M43" s="2">
        <f t="shared" si="29"/>
        <v>32.474821234890655</v>
      </c>
      <c r="N43" s="2">
        <f t="shared" si="33"/>
        <v>165</v>
      </c>
      <c r="O43" s="2">
        <f t="shared" si="23"/>
        <v>29.768586131983099</v>
      </c>
      <c r="P43" s="16">
        <f t="shared" si="31"/>
        <v>180</v>
      </c>
    </row>
    <row r="44" spans="1:16" x14ac:dyDescent="0.25">
      <c r="B44" s="2">
        <f t="shared" si="24"/>
        <v>46.666666666666664</v>
      </c>
      <c r="C44" s="2">
        <f t="shared" si="32"/>
        <v>33.875</v>
      </c>
      <c r="D44">
        <v>35</v>
      </c>
      <c r="E44" s="5">
        <f t="shared" si="22"/>
        <v>1185.625</v>
      </c>
      <c r="F44" s="5">
        <f t="shared" si="25"/>
        <v>134.04513888888889</v>
      </c>
      <c r="G44" s="5">
        <v>3048.250003541667</v>
      </c>
      <c r="H44" s="2">
        <v>30</v>
      </c>
      <c r="I44" s="5">
        <v>1069.1666666666665</v>
      </c>
      <c r="J44" s="13">
        <f t="shared" si="26"/>
        <v>0.90177473203303449</v>
      </c>
      <c r="K44" s="2">
        <f t="shared" si="27"/>
        <v>34.4603857066666</v>
      </c>
      <c r="L44" s="2">
        <f t="shared" si="28"/>
        <v>150</v>
      </c>
      <c r="M44" s="2">
        <f t="shared" si="29"/>
        <v>31.327623369696912</v>
      </c>
      <c r="N44" s="2">
        <f t="shared" si="33"/>
        <v>165</v>
      </c>
      <c r="O44" s="2">
        <f t="shared" si="23"/>
        <v>28.716988088888833</v>
      </c>
      <c r="P44" s="16">
        <f t="shared" si="31"/>
        <v>180</v>
      </c>
    </row>
    <row r="45" spans="1:16" x14ac:dyDescent="0.25">
      <c r="B45" s="2">
        <f t="shared" si="24"/>
        <v>53.333333333333329</v>
      </c>
      <c r="C45" s="2">
        <f t="shared" si="32"/>
        <v>32.6875</v>
      </c>
      <c r="D45">
        <v>35</v>
      </c>
      <c r="E45" s="5">
        <f t="shared" si="22"/>
        <v>1144.0625</v>
      </c>
      <c r="F45" s="5">
        <f t="shared" si="25"/>
        <v>129.42708333333334</v>
      </c>
      <c r="G45" s="5">
        <v>2936.6250055208338</v>
      </c>
      <c r="H45" s="2">
        <v>30</v>
      </c>
      <c r="I45" s="5">
        <v>1029.5833333333333</v>
      </c>
      <c r="J45" s="13">
        <f t="shared" si="26"/>
        <v>0.89993626513702984</v>
      </c>
      <c r="K45" s="2">
        <f t="shared" si="27"/>
        <v>33.19846805495348</v>
      </c>
      <c r="L45" s="2">
        <f t="shared" si="28"/>
        <v>150</v>
      </c>
      <c r="M45" s="2">
        <f t="shared" si="29"/>
        <v>30.180425504503166</v>
      </c>
      <c r="N45" s="2">
        <f t="shared" si="33"/>
        <v>165</v>
      </c>
      <c r="O45" s="2">
        <f t="shared" si="23"/>
        <v>27.665390045794567</v>
      </c>
      <c r="P45" s="16">
        <f t="shared" si="31"/>
        <v>180</v>
      </c>
    </row>
    <row r="46" spans="1:16" x14ac:dyDescent="0.25">
      <c r="B46">
        <v>60</v>
      </c>
      <c r="C46">
        <v>31.5</v>
      </c>
      <c r="D46">
        <v>35</v>
      </c>
      <c r="E46" s="5">
        <f t="shared" si="22"/>
        <v>1102.5</v>
      </c>
      <c r="F46" s="5">
        <f>AVERAGE(E45:E46)*$A$5</f>
        <v>124.80902777777779</v>
      </c>
      <c r="G46" s="5">
        <v>2934.6666722222226</v>
      </c>
      <c r="H46" s="2">
        <v>30</v>
      </c>
      <c r="I46" s="5">
        <v>1028.8888888888889</v>
      </c>
      <c r="J46" s="13">
        <f>I46/E46</f>
        <v>0.93323255228017132</v>
      </c>
      <c r="K46" s="2">
        <f t="shared" si="27"/>
        <v>33.176329148783076</v>
      </c>
      <c r="L46" s="2">
        <f t="shared" si="28"/>
        <v>150</v>
      </c>
      <c r="M46" s="2">
        <f t="shared" si="29"/>
        <v>30.160299226166433</v>
      </c>
      <c r="N46" s="2">
        <f t="shared" si="33"/>
        <v>165</v>
      </c>
      <c r="O46" s="2">
        <f t="shared" si="23"/>
        <v>27.646940957319227</v>
      </c>
      <c r="P46" s="16">
        <f t="shared" si="31"/>
        <v>180</v>
      </c>
    </row>
    <row r="47" spans="1:16" x14ac:dyDescent="0.25">
      <c r="E47" t="s">
        <v>80</v>
      </c>
      <c r="F47" s="5">
        <f>SUM(F38:F46)</f>
        <v>1295</v>
      </c>
      <c r="H47" s="2"/>
      <c r="I47" s="5">
        <f>AVERAGE(I38:I46)</f>
        <v>1133.2098765432099</v>
      </c>
      <c r="K47" s="2">
        <f>AVERAGE(K38:K46)</f>
        <v>37.026719361674125</v>
      </c>
      <c r="L47" s="2">
        <f>MIN(L38:L46)/9</f>
        <v>16.666666666666668</v>
      </c>
      <c r="M47" s="2">
        <f>AVERAGE(M38:M46)</f>
        <v>33.660653965158303</v>
      </c>
      <c r="N47" s="2">
        <f>MIN(N38:N46)/9</f>
        <v>18.333333333333332</v>
      </c>
      <c r="O47" s="2">
        <f>AVERAGE(O38:O46)</f>
        <v>30.855599468061769</v>
      </c>
      <c r="P47" s="2">
        <f>MIN(P38:P46)/9</f>
        <v>20</v>
      </c>
    </row>
    <row r="48" spans="1:16" x14ac:dyDescent="0.25">
      <c r="K48" t="s">
        <v>87</v>
      </c>
      <c r="L48" s="13">
        <f>L47/320</f>
        <v>5.2083333333333336E-2</v>
      </c>
      <c r="N48" s="13">
        <f>N47/320</f>
        <v>5.7291666666666664E-2</v>
      </c>
      <c r="P48" s="13">
        <f>P47/320</f>
        <v>6.25E-2</v>
      </c>
    </row>
    <row r="49" spans="1:16" x14ac:dyDescent="0.25">
      <c r="J49" s="43" t="s">
        <v>88</v>
      </c>
      <c r="K49" s="43"/>
      <c r="L49" s="20">
        <f>$D$4*($Q$2/L48)</f>
        <v>43.199999999999996</v>
      </c>
      <c r="M49" s="14"/>
      <c r="N49" s="20">
        <f>$D$4*($Q$2/N48)</f>
        <v>39.272727272727273</v>
      </c>
      <c r="P49" s="20">
        <f>$D$4*($Q$2/P48)</f>
        <v>36</v>
      </c>
    </row>
    <row r="50" spans="1:16" x14ac:dyDescent="0.25">
      <c r="J50" s="21"/>
      <c r="K50" s="21"/>
      <c r="L50" s="20"/>
      <c r="M50" s="14"/>
      <c r="N50" s="20"/>
      <c r="P50" s="20"/>
    </row>
    <row r="52" spans="1:16" x14ac:dyDescent="0.25">
      <c r="A52" t="s">
        <v>73</v>
      </c>
    </row>
    <row r="53" spans="1:16" x14ac:dyDescent="0.25">
      <c r="A53">
        <v>48</v>
      </c>
      <c r="B53" s="2">
        <v>86.6</v>
      </c>
      <c r="C53" s="2">
        <v>87.5</v>
      </c>
      <c r="D53" s="2">
        <v>88.4</v>
      </c>
      <c r="E53" s="2">
        <v>89</v>
      </c>
      <c r="F53" s="17"/>
      <c r="G53" s="17"/>
      <c r="H53" s="17"/>
    </row>
    <row r="54" spans="1:16" x14ac:dyDescent="0.25">
      <c r="A54">
        <v>46</v>
      </c>
      <c r="B54" s="2">
        <v>87.257575757575751</v>
      </c>
      <c r="C54" s="2">
        <v>88.098484848484844</v>
      </c>
      <c r="D54" s="2">
        <v>88.939393939393938</v>
      </c>
      <c r="E54" s="2">
        <v>89.5</v>
      </c>
      <c r="F54" s="17"/>
      <c r="G54" s="17"/>
      <c r="H54" s="17"/>
    </row>
    <row r="55" spans="1:16" x14ac:dyDescent="0.25">
      <c r="A55">
        <v>44</v>
      </c>
      <c r="B55" s="2">
        <v>87.915151515151507</v>
      </c>
      <c r="C55" s="2">
        <v>88.696969696969688</v>
      </c>
      <c r="D55" s="2">
        <v>89.47878787878787</v>
      </c>
      <c r="E55" s="2">
        <v>90</v>
      </c>
      <c r="G55" s="42" t="s">
        <v>63</v>
      </c>
      <c r="H55" s="2">
        <v>41</v>
      </c>
      <c r="I55" s="2">
        <f>B57+(B56-B57)*(($H55-$A57)/($A56-$A57))</f>
        <v>88.901515151515142</v>
      </c>
      <c r="J55" s="2">
        <f t="shared" ref="J55:L55" si="34">C57+(C56-C57)*(($H55-$A57)/($A56-$A57))</f>
        <v>89.594696969696955</v>
      </c>
      <c r="K55" s="2">
        <f t="shared" si="34"/>
        <v>90.287878787878768</v>
      </c>
      <c r="L55" s="2">
        <f t="shared" si="34"/>
        <v>90.75</v>
      </c>
    </row>
    <row r="56" spans="1:16" x14ac:dyDescent="0.25">
      <c r="A56">
        <v>42</v>
      </c>
      <c r="B56" s="2">
        <v>88.572727272727263</v>
      </c>
      <c r="C56" s="2">
        <v>89.295454545454533</v>
      </c>
      <c r="D56" s="2">
        <v>90.018181818181802</v>
      </c>
      <c r="E56" s="2">
        <v>90.5</v>
      </c>
      <c r="G56" s="42"/>
      <c r="H56" s="2">
        <v>39.8125</v>
      </c>
      <c r="I56" s="2">
        <f>B58+(B57-B58)*(($H56-$A58)/($A57-$A58))</f>
        <v>89.291950757575748</v>
      </c>
      <c r="J56" s="2">
        <f t="shared" ref="J56:L56" si="35">C58+(C57-C58)*(($H56-$A58)/($A57-$A58))</f>
        <v>89.95004734848483</v>
      </c>
      <c r="K56" s="2">
        <f t="shared" si="35"/>
        <v>90.608143939393912</v>
      </c>
      <c r="L56" s="2">
        <f t="shared" si="35"/>
        <v>91.046875</v>
      </c>
    </row>
    <row r="57" spans="1:16" x14ac:dyDescent="0.25">
      <c r="A57">
        <v>40</v>
      </c>
      <c r="B57" s="2">
        <v>89.23030303030302</v>
      </c>
      <c r="C57" s="2">
        <v>89.893939393939377</v>
      </c>
      <c r="D57" s="2">
        <v>90.557575757575734</v>
      </c>
      <c r="E57" s="2">
        <v>91</v>
      </c>
      <c r="G57" s="42"/>
      <c r="H57" s="2">
        <v>38.625</v>
      </c>
      <c r="I57" s="2">
        <f>B58+(B57-B58)*(($H57-$A58)/($A57-$A58))</f>
        <v>89.682386363636354</v>
      </c>
      <c r="J57" s="2">
        <f t="shared" ref="J57:L57" si="36">C58+(C57-C58)*(($H57-$A58)/($A57-$A58))</f>
        <v>90.305397727272705</v>
      </c>
      <c r="K57" s="2">
        <f t="shared" si="36"/>
        <v>90.928409090909057</v>
      </c>
      <c r="L57" s="2">
        <f t="shared" si="36"/>
        <v>91.34375</v>
      </c>
    </row>
    <row r="58" spans="1:16" x14ac:dyDescent="0.25">
      <c r="A58">
        <v>38</v>
      </c>
      <c r="B58" s="2">
        <v>89.887878787878776</v>
      </c>
      <c r="C58" s="2">
        <v>90.492424242424221</v>
      </c>
      <c r="D58" s="2">
        <v>91.096969696969666</v>
      </c>
      <c r="E58" s="2">
        <v>91.5</v>
      </c>
      <c r="G58" s="42"/>
      <c r="H58" s="2">
        <v>37.4375</v>
      </c>
      <c r="I58" s="2">
        <f>B59+(B58-B59)*(($H58-$A59)/($A58-$A59))</f>
        <v>90.07282196969696</v>
      </c>
      <c r="J58" s="2">
        <f t="shared" ref="J58:L58" si="37">C59+(C58-C59)*(($H58-$A59)/($A58-$A59))</f>
        <v>90.660748106060595</v>
      </c>
      <c r="K58" s="2">
        <f t="shared" si="37"/>
        <v>91.248674242424215</v>
      </c>
      <c r="L58" s="2">
        <f t="shared" si="37"/>
        <v>91.640625</v>
      </c>
    </row>
    <row r="59" spans="1:16" x14ac:dyDescent="0.25">
      <c r="A59">
        <v>36</v>
      </c>
      <c r="B59" s="2">
        <v>90.545454545454547</v>
      </c>
      <c r="C59" s="2">
        <v>91.090909090909093</v>
      </c>
      <c r="D59" s="2">
        <v>91.63636363636364</v>
      </c>
      <c r="E59" s="2">
        <v>92</v>
      </c>
      <c r="G59" s="42"/>
      <c r="H59" s="2">
        <v>36.25</v>
      </c>
      <c r="I59" s="2">
        <f>B59+(B58-B59)*(($H59-$A59)/($A58-$A59))</f>
        <v>90.463257575757581</v>
      </c>
      <c r="J59" s="2">
        <f t="shared" ref="J59:L59" si="38">C59+(C58-C59)*(($H59-$A59)/($A58-$A59))</f>
        <v>91.016098484848484</v>
      </c>
      <c r="K59" s="2">
        <f t="shared" si="38"/>
        <v>91.568939393939388</v>
      </c>
      <c r="L59" s="2">
        <f t="shared" si="38"/>
        <v>91.9375</v>
      </c>
    </row>
    <row r="60" spans="1:16" x14ac:dyDescent="0.25">
      <c r="A60">
        <v>34</v>
      </c>
      <c r="B60" s="2">
        <v>90.454545454545453</v>
      </c>
      <c r="C60" s="2">
        <v>90.909090909090907</v>
      </c>
      <c r="D60" s="2">
        <v>91.363636363636374</v>
      </c>
      <c r="E60" s="2">
        <v>91.666666666666671</v>
      </c>
      <c r="G60" s="42"/>
      <c r="H60" s="2">
        <v>35.0625</v>
      </c>
      <c r="I60" s="2">
        <f>B60+(B59-B60)*(($H60-$A60)/($A59-$A60))</f>
        <v>90.502840909090907</v>
      </c>
      <c r="J60" s="2">
        <f t="shared" ref="J60:L60" si="39">C60+(C59-C60)*(($H60-$A60)/($A59-$A60))</f>
        <v>91.005681818181813</v>
      </c>
      <c r="K60" s="2">
        <f t="shared" si="39"/>
        <v>91.508522727272734</v>
      </c>
      <c r="L60" s="2">
        <f t="shared" si="39"/>
        <v>91.84375</v>
      </c>
    </row>
    <row r="61" spans="1:16" x14ac:dyDescent="0.25">
      <c r="A61">
        <v>32</v>
      </c>
      <c r="B61" s="2">
        <v>90.36363636363636</v>
      </c>
      <c r="C61" s="2">
        <v>90.72727272727272</v>
      </c>
      <c r="D61" s="2">
        <v>91.090909090909093</v>
      </c>
      <c r="E61" s="2">
        <v>91.333333333333343</v>
      </c>
      <c r="G61" s="42"/>
      <c r="H61" s="2">
        <v>33.875</v>
      </c>
      <c r="I61" s="2">
        <f>B61+(B60-B61)*(($H61-$A61)/($A60-$A61))</f>
        <v>90.44886363636364</v>
      </c>
      <c r="J61" s="2">
        <f t="shared" ref="J61:L61" si="40">C61+(C60-C61)*(($H61-$A61)/($A60-$A61))</f>
        <v>90.897727272727266</v>
      </c>
      <c r="K61" s="2">
        <f t="shared" si="40"/>
        <v>91.346590909090921</v>
      </c>
      <c r="L61" s="2">
        <f t="shared" si="40"/>
        <v>91.645833333333343</v>
      </c>
    </row>
    <row r="62" spans="1:16" x14ac:dyDescent="0.25">
      <c r="A62">
        <v>30</v>
      </c>
      <c r="B62" s="2">
        <v>90.272727272727266</v>
      </c>
      <c r="C62" s="2">
        <v>90.545454545454533</v>
      </c>
      <c r="D62" s="2">
        <v>90.818181818181813</v>
      </c>
      <c r="E62" s="2">
        <v>91.000000000000014</v>
      </c>
      <c r="G62" s="42"/>
      <c r="H62" s="2">
        <v>32.6875</v>
      </c>
      <c r="I62" s="2">
        <f>B61+(B60-B61)*(($H62-$A61)/($A60-$A61))</f>
        <v>90.39488636363636</v>
      </c>
      <c r="J62" s="2">
        <f t="shared" ref="J62:L62" si="41">C61+(C60-C61)*(($H62-$A61)/($A60-$A61))</f>
        <v>90.78977272727272</v>
      </c>
      <c r="K62" s="2">
        <f t="shared" si="41"/>
        <v>91.184659090909093</v>
      </c>
      <c r="L62" s="2">
        <f t="shared" si="41"/>
        <v>91.447916666666671</v>
      </c>
    </row>
    <row r="63" spans="1:16" x14ac:dyDescent="0.25">
      <c r="A63">
        <v>28</v>
      </c>
      <c r="B63" s="2">
        <v>90.181818181818173</v>
      </c>
      <c r="C63" s="2">
        <v>90.363636363636346</v>
      </c>
      <c r="D63" s="2">
        <v>90.545454545454533</v>
      </c>
      <c r="E63" s="2">
        <v>90.666666666666686</v>
      </c>
      <c r="G63" s="42"/>
      <c r="H63" s="2">
        <v>31.5</v>
      </c>
      <c r="I63" s="2">
        <f>B62+(B61-B62)/(($H63-$A62)/($A61-$A62))</f>
        <v>90.393939393939391</v>
      </c>
      <c r="J63" s="2">
        <f t="shared" ref="J63:L63" si="42">C62+(C61-C62)/(($H63-$A62)/($A61-$A62))</f>
        <v>90.787878787878782</v>
      </c>
      <c r="K63" s="2">
        <f t="shared" si="42"/>
        <v>91.181818181818187</v>
      </c>
      <c r="L63" s="2">
        <f t="shared" si="42"/>
        <v>91.444444444444457</v>
      </c>
    </row>
    <row r="64" spans="1:16" x14ac:dyDescent="0.25">
      <c r="A64">
        <v>26</v>
      </c>
      <c r="B64" s="2">
        <v>90.090909090909079</v>
      </c>
      <c r="C64" s="2">
        <v>90.181818181818159</v>
      </c>
      <c r="D64" s="2">
        <v>90.272727272727252</v>
      </c>
      <c r="E64" s="2">
        <v>90.333333333333357</v>
      </c>
      <c r="I64" s="2">
        <v>27</v>
      </c>
      <c r="J64">
        <v>30</v>
      </c>
      <c r="K64">
        <v>33</v>
      </c>
      <c r="L64">
        <v>35</v>
      </c>
    </row>
    <row r="65" spans="1:12" x14ac:dyDescent="0.25">
      <c r="A65">
        <v>24</v>
      </c>
      <c r="B65" s="2">
        <v>90</v>
      </c>
      <c r="C65" s="2">
        <v>90</v>
      </c>
      <c r="D65" s="2">
        <v>90</v>
      </c>
      <c r="E65" s="2">
        <v>90</v>
      </c>
      <c r="I65" s="41" t="s">
        <v>28</v>
      </c>
      <c r="J65" s="41"/>
      <c r="K65" s="41"/>
      <c r="L65" s="41"/>
    </row>
    <row r="66" spans="1:12" x14ac:dyDescent="0.25">
      <c r="B66">
        <v>27</v>
      </c>
      <c r="C66">
        <v>30</v>
      </c>
      <c r="D66">
        <v>33</v>
      </c>
      <c r="E66">
        <v>35</v>
      </c>
    </row>
    <row r="68" spans="1:12" x14ac:dyDescent="0.25">
      <c r="A68" t="s">
        <v>62</v>
      </c>
    </row>
    <row r="69" spans="1:12" x14ac:dyDescent="0.25">
      <c r="A69">
        <v>48</v>
      </c>
      <c r="B69" s="5">
        <v>1007.4285714285714</v>
      </c>
      <c r="C69" s="5">
        <v>1147.1428571428571</v>
      </c>
      <c r="D69" s="5">
        <v>1286.8571428571429</v>
      </c>
      <c r="E69" s="5">
        <v>1380</v>
      </c>
      <c r="F69" s="17"/>
      <c r="G69" s="17"/>
      <c r="H69" s="17"/>
    </row>
    <row r="70" spans="1:12" x14ac:dyDescent="0.25">
      <c r="A70">
        <v>46</v>
      </c>
      <c r="B70" s="5">
        <v>981.03896103896102</v>
      </c>
      <c r="C70" s="5">
        <v>1115.6493506493507</v>
      </c>
      <c r="D70" s="5">
        <v>1250.2597402597403</v>
      </c>
      <c r="E70" s="5">
        <v>1340</v>
      </c>
      <c r="F70" s="17"/>
      <c r="G70" s="17"/>
      <c r="H70" s="17"/>
    </row>
    <row r="71" spans="1:12" x14ac:dyDescent="0.25">
      <c r="A71">
        <v>44</v>
      </c>
      <c r="B71" s="5">
        <v>954.64935064935059</v>
      </c>
      <c r="C71" s="5">
        <v>1084.1558441558443</v>
      </c>
      <c r="D71" s="5">
        <v>1213.6623376623377</v>
      </c>
      <c r="E71" s="5">
        <v>1300</v>
      </c>
      <c r="G71" s="42" t="s">
        <v>63</v>
      </c>
      <c r="H71" s="2">
        <v>41</v>
      </c>
      <c r="I71" s="5">
        <f>B73+(B72-B73)*(($H71-$A73)/($A72-$A73))</f>
        <v>915.06493506493496</v>
      </c>
      <c r="J71" s="5">
        <f t="shared" ref="J71:J72" si="43">C73+(C72-C73)*(($H71-$A73)/($A72-$A73))</f>
        <v>1036.9155844155846</v>
      </c>
      <c r="K71" s="5">
        <f t="shared" ref="K71:K72" si="44">D73+(D72-D73)*(($H71-$A73)/($A72-$A73))</f>
        <v>1158.7662337662337</v>
      </c>
      <c r="L71" s="5">
        <f t="shared" ref="L71:L72" si="45">E73+(E72-E73)*(($H71-$A73)/($A72-$A73))</f>
        <v>1240</v>
      </c>
    </row>
    <row r="72" spans="1:12" x14ac:dyDescent="0.25">
      <c r="A72">
        <v>42</v>
      </c>
      <c r="B72" s="5">
        <v>928.25974025974017</v>
      </c>
      <c r="C72" s="5">
        <v>1052.6623376623379</v>
      </c>
      <c r="D72" s="5">
        <v>1177.0649350649351</v>
      </c>
      <c r="E72" s="5">
        <v>1260</v>
      </c>
      <c r="G72" s="42"/>
      <c r="H72" s="2">
        <v>39.8125</v>
      </c>
      <c r="I72" s="5">
        <f>B74+(B73-B74)*(($H72-$A74)/($A73-$A74))</f>
        <v>899.3961038961038</v>
      </c>
      <c r="J72" s="5">
        <f t="shared" si="43"/>
        <v>1018.2163149350652</v>
      </c>
      <c r="K72" s="5">
        <f t="shared" si="44"/>
        <v>1137.0365259740261</v>
      </c>
      <c r="L72" s="5">
        <f t="shared" si="45"/>
        <v>1216.25</v>
      </c>
    </row>
    <row r="73" spans="1:12" x14ac:dyDescent="0.25">
      <c r="A73">
        <v>40</v>
      </c>
      <c r="B73" s="5">
        <v>901.87012987012974</v>
      </c>
      <c r="C73" s="5">
        <v>1021.1688311688314</v>
      </c>
      <c r="D73" s="5">
        <v>1140.4675324675325</v>
      </c>
      <c r="E73" s="5">
        <v>1220</v>
      </c>
      <c r="G73" s="42"/>
      <c r="H73" s="2">
        <v>38.625</v>
      </c>
      <c r="I73" s="5">
        <f>B74+(B73-B74)*(($H73-$A74)/($A73-$A74))</f>
        <v>883.72727272727252</v>
      </c>
      <c r="J73" s="5">
        <f t="shared" ref="J73:J74" si="46">C74+(C73-C74)*(($H73-$A74)/($A73-$A74))</f>
        <v>999.51704545454561</v>
      </c>
      <c r="K73" s="5">
        <f t="shared" ref="K73:K74" si="47">D74+(D73-D74)*(($H73-$A74)/($A73-$A74))</f>
        <v>1115.3068181818182</v>
      </c>
      <c r="L73" s="5">
        <f t="shared" ref="L73:L74" si="48">E74+(E73-E74)*(($H73-$A74)/($A73-$A74))</f>
        <v>1192.5</v>
      </c>
    </row>
    <row r="74" spans="1:12" x14ac:dyDescent="0.25">
      <c r="A74">
        <v>38</v>
      </c>
      <c r="B74" s="5">
        <v>875.48051948051932</v>
      </c>
      <c r="C74" s="5">
        <v>989.67532467532487</v>
      </c>
      <c r="D74" s="5">
        <v>1103.8701298701299</v>
      </c>
      <c r="E74" s="5">
        <v>1180</v>
      </c>
      <c r="G74" s="42"/>
      <c r="H74" s="2">
        <v>37.4375</v>
      </c>
      <c r="I74" s="5">
        <f>B75+(B74-B75)*(($H74-$A75)/($A74-$A75))</f>
        <v>868.05844155844147</v>
      </c>
      <c r="J74" s="5">
        <f t="shared" si="46"/>
        <v>980.81777597402618</v>
      </c>
      <c r="K74" s="5">
        <f t="shared" si="47"/>
        <v>1093.5771103896104</v>
      </c>
      <c r="L74" s="5">
        <f t="shared" si="48"/>
        <v>1168.75</v>
      </c>
    </row>
    <row r="75" spans="1:12" x14ac:dyDescent="0.25">
      <c r="A75">
        <v>36</v>
      </c>
      <c r="B75" s="5">
        <v>849.09090909090912</v>
      </c>
      <c r="C75" s="5">
        <v>958.18181818181824</v>
      </c>
      <c r="D75" s="5">
        <v>1067.2727272727273</v>
      </c>
      <c r="E75" s="5">
        <v>1140</v>
      </c>
      <c r="G75" s="42"/>
      <c r="H75" s="2">
        <v>36.25</v>
      </c>
      <c r="I75" s="5">
        <f>B75+(B74-B75)*(($H75-$A75)/($A74-$A75))</f>
        <v>852.38961038961043</v>
      </c>
      <c r="J75" s="5">
        <f t="shared" ref="J75:J77" si="49">C75+(C74-C75)*(($H75-$A75)/($A74-$A75))</f>
        <v>962.11850649350663</v>
      </c>
      <c r="K75" s="5">
        <f t="shared" ref="K75:K77" si="50">D75+(D74-D75)*(($H75-$A75)/($A74-$A75))</f>
        <v>1071.8474025974026</v>
      </c>
      <c r="L75" s="5">
        <f t="shared" ref="L75:L77" si="51">E75+(E74-E75)*(($H75-$A75)/($A74-$A75))</f>
        <v>1145</v>
      </c>
    </row>
    <row r="76" spans="1:12" x14ac:dyDescent="0.25">
      <c r="A76">
        <v>34</v>
      </c>
      <c r="B76" s="5">
        <v>798.90909090909099</v>
      </c>
      <c r="C76" s="5">
        <v>901.81818181818187</v>
      </c>
      <c r="D76" s="5">
        <v>1004.7272727272727</v>
      </c>
      <c r="E76" s="5">
        <v>1073.3333333333333</v>
      </c>
      <c r="G76" s="42"/>
      <c r="H76" s="2">
        <v>35.0625</v>
      </c>
      <c r="I76" s="5">
        <f>B76+(B75-B76)*(($H76-$A76)/($A75-$A76))</f>
        <v>825.56818181818187</v>
      </c>
      <c r="J76" s="5">
        <f t="shared" si="49"/>
        <v>931.76136363636374</v>
      </c>
      <c r="K76" s="5">
        <f t="shared" si="50"/>
        <v>1037.9545454545455</v>
      </c>
      <c r="L76" s="5">
        <f t="shared" si="51"/>
        <v>1108.75</v>
      </c>
    </row>
    <row r="77" spans="1:12" x14ac:dyDescent="0.25">
      <c r="A77">
        <v>32</v>
      </c>
      <c r="B77" s="5">
        <v>748.72727272727275</v>
      </c>
      <c r="C77" s="5">
        <v>845.4545454545455</v>
      </c>
      <c r="D77" s="5">
        <v>942.18181818181824</v>
      </c>
      <c r="E77" s="5">
        <v>1006.6666666666666</v>
      </c>
      <c r="G77" s="42"/>
      <c r="H77" s="2">
        <v>33.875</v>
      </c>
      <c r="I77" s="5">
        <f>B77+(B76-B77)*(($H77-$A77)/($A76-$A77))</f>
        <v>795.77272727272737</v>
      </c>
      <c r="J77" s="5">
        <f t="shared" si="49"/>
        <v>898.29545454545462</v>
      </c>
      <c r="K77" s="5">
        <f t="shared" si="50"/>
        <v>1000.8181818181819</v>
      </c>
      <c r="L77" s="5">
        <f t="shared" si="51"/>
        <v>1069.1666666666665</v>
      </c>
    </row>
    <row r="78" spans="1:12" x14ac:dyDescent="0.25">
      <c r="A78">
        <v>30</v>
      </c>
      <c r="B78" s="5">
        <v>698.5454545454545</v>
      </c>
      <c r="C78" s="5">
        <v>789.09090909090912</v>
      </c>
      <c r="D78" s="5">
        <v>879.63636363636374</v>
      </c>
      <c r="E78" s="5">
        <v>940</v>
      </c>
      <c r="G78" s="42"/>
      <c r="H78" s="2">
        <v>32.6875</v>
      </c>
      <c r="I78" s="5">
        <f>B77+(B76-B77)*(($H78-$A77)/($A76-$A77))</f>
        <v>765.97727272727275</v>
      </c>
      <c r="J78" s="5">
        <f t="shared" ref="J78" si="52">C77+(C76-C77)*(($H78-$A77)/($A76-$A77))</f>
        <v>864.8295454545455</v>
      </c>
      <c r="K78" s="5">
        <f t="shared" ref="K78" si="53">D77+(D76-D77)*(($H78-$A77)/($A76-$A77))</f>
        <v>963.68181818181824</v>
      </c>
      <c r="L78" s="5">
        <f t="shared" ref="L78" si="54">E77+(E76-E77)*(($H78-$A77)/($A76-$A77))</f>
        <v>1029.5833333333333</v>
      </c>
    </row>
    <row r="79" spans="1:12" x14ac:dyDescent="0.25">
      <c r="A79">
        <v>28</v>
      </c>
      <c r="B79" s="5">
        <v>648.36363636363626</v>
      </c>
      <c r="C79" s="5">
        <v>732.72727272727275</v>
      </c>
      <c r="D79" s="5">
        <v>817.09090909090924</v>
      </c>
      <c r="E79" s="5">
        <v>873.33333333333337</v>
      </c>
      <c r="G79" s="42"/>
      <c r="H79" s="2">
        <v>31.5</v>
      </c>
      <c r="I79" s="5">
        <f>B78+(B77-B78)/(($H79-$A78)/($A77-$A78))</f>
        <v>765.4545454545455</v>
      </c>
      <c r="J79" s="5">
        <f t="shared" ref="J79" si="55">C78+(C77-C78)/(($H79-$A78)/($A77-$A78))</f>
        <v>864.24242424242425</v>
      </c>
      <c r="K79" s="5">
        <f t="shared" ref="K79" si="56">D78+(D77-D78)/(($H79-$A78)/($A77-$A78))</f>
        <v>963.03030303030312</v>
      </c>
      <c r="L79" s="5">
        <f t="shared" ref="L79" si="57">E78+(E77-E78)/(($H79-$A78)/($A77-$A78))</f>
        <v>1028.8888888888889</v>
      </c>
    </row>
    <row r="80" spans="1:12" x14ac:dyDescent="0.25">
      <c r="A80">
        <v>26</v>
      </c>
      <c r="B80" s="5">
        <v>598.18181818181802</v>
      </c>
      <c r="C80" s="5">
        <v>676.36363636363637</v>
      </c>
      <c r="D80" s="5">
        <v>754.54545454545473</v>
      </c>
      <c r="E80" s="5">
        <v>806.66666666666674</v>
      </c>
      <c r="I80" s="2">
        <v>27</v>
      </c>
      <c r="J80">
        <v>30</v>
      </c>
      <c r="K80">
        <v>33</v>
      </c>
      <c r="L80">
        <v>35</v>
      </c>
    </row>
    <row r="81" spans="1:12" x14ac:dyDescent="0.25">
      <c r="A81">
        <v>24</v>
      </c>
      <c r="B81" s="5">
        <v>548</v>
      </c>
      <c r="C81" s="5">
        <v>620</v>
      </c>
      <c r="D81" s="5">
        <v>692</v>
      </c>
      <c r="E81" s="5">
        <v>740</v>
      </c>
      <c r="I81" s="41" t="s">
        <v>28</v>
      </c>
      <c r="J81" s="41"/>
      <c r="K81" s="41"/>
      <c r="L81" s="41"/>
    </row>
    <row r="82" spans="1:12" x14ac:dyDescent="0.25">
      <c r="B82">
        <v>27</v>
      </c>
      <c r="C82">
        <v>30</v>
      </c>
      <c r="D82">
        <v>33</v>
      </c>
      <c r="E82">
        <v>35</v>
      </c>
    </row>
    <row r="84" spans="1:12" x14ac:dyDescent="0.25">
      <c r="A84" t="s">
        <v>5</v>
      </c>
    </row>
    <row r="85" spans="1:12" x14ac:dyDescent="0.25">
      <c r="A85">
        <v>48</v>
      </c>
      <c r="B85" s="5">
        <v>4344</v>
      </c>
      <c r="C85" s="5">
        <v>4330</v>
      </c>
      <c r="D85" s="5">
        <v>4316</v>
      </c>
      <c r="E85" s="5">
        <v>4306.6666666666661</v>
      </c>
      <c r="F85" s="17"/>
      <c r="G85" s="17"/>
      <c r="H85" s="17"/>
    </row>
    <row r="86" spans="1:12" x14ac:dyDescent="0.25">
      <c r="A86">
        <v>46</v>
      </c>
      <c r="B86" s="5">
        <v>4165.454545454546</v>
      </c>
      <c r="C86" s="5">
        <v>4152.242424242424</v>
      </c>
      <c r="D86" s="5">
        <v>4139.030303030303</v>
      </c>
      <c r="E86" s="5">
        <v>4130.2222222222217</v>
      </c>
      <c r="F86" s="17"/>
      <c r="G86" s="17"/>
      <c r="H86" s="17"/>
    </row>
    <row r="87" spans="1:12" x14ac:dyDescent="0.25">
      <c r="A87">
        <v>44</v>
      </c>
      <c r="B87" s="5">
        <v>3986.9090909090914</v>
      </c>
      <c r="C87" s="5">
        <v>3974.484848484848</v>
      </c>
      <c r="D87" s="5">
        <v>3962.060606060606</v>
      </c>
      <c r="E87" s="5">
        <v>3953.7777777777774</v>
      </c>
      <c r="G87" s="42" t="s">
        <v>63</v>
      </c>
      <c r="H87" s="2">
        <v>41</v>
      </c>
      <c r="I87" s="5">
        <f>B89+(B88-B89)*(($H87-$A89)/($A88-$A89))</f>
        <v>3719.0909090909099</v>
      </c>
      <c r="J87" s="5">
        <f t="shared" ref="J87:J88" si="58">C89+(C88-C89)*(($H87-$A89)/($A88-$A89))</f>
        <v>3707.8484848484841</v>
      </c>
      <c r="K87" s="5">
        <f t="shared" ref="K87:K88" si="59">D89+(D88-D89)*(($H87-$A89)/($A88-$A89))</f>
        <v>3696.6060606060605</v>
      </c>
      <c r="L87" s="5">
        <f t="shared" ref="L87:L88" si="60">E89+(E88-E89)*(($H87-$A89)/($A88-$A89))</f>
        <v>3689.1111111111109</v>
      </c>
    </row>
    <row r="88" spans="1:12" x14ac:dyDescent="0.25">
      <c r="A88">
        <v>42</v>
      </c>
      <c r="B88" s="5">
        <v>3808.3636363636369</v>
      </c>
      <c r="C88" s="5">
        <v>3796.7272727272721</v>
      </c>
      <c r="D88" s="5">
        <v>3785.090909090909</v>
      </c>
      <c r="E88" s="5">
        <v>3777.333333333333</v>
      </c>
      <c r="G88" s="42"/>
      <c r="H88" s="2">
        <v>39.8125</v>
      </c>
      <c r="I88" s="5">
        <f>B90+(B89-B90)*(($H88-$A90)/($A89-$A90))</f>
        <v>3613.079545454546</v>
      </c>
      <c r="J88" s="5">
        <f t="shared" si="58"/>
        <v>3602.3049242424231</v>
      </c>
      <c r="K88" s="5">
        <f t="shared" si="59"/>
        <v>3591.530303030303</v>
      </c>
      <c r="L88" s="5">
        <f t="shared" si="60"/>
        <v>3584.3472222222222</v>
      </c>
    </row>
    <row r="89" spans="1:12" x14ac:dyDescent="0.25">
      <c r="A89">
        <v>40</v>
      </c>
      <c r="B89" s="5">
        <v>3629.8181818181824</v>
      </c>
      <c r="C89" s="5">
        <v>3618.9696969696961</v>
      </c>
      <c r="D89" s="5">
        <v>3608.121212121212</v>
      </c>
      <c r="E89" s="5">
        <v>3600.8888888888887</v>
      </c>
      <c r="G89" s="42"/>
      <c r="H89" s="2">
        <v>38.625</v>
      </c>
      <c r="I89" s="5">
        <f>B90+(B89-B90)*(($H89-$A90)/($A89-$A90))</f>
        <v>3507.0681818181824</v>
      </c>
      <c r="J89" s="5">
        <f t="shared" ref="J89:J90" si="61">C90+(C89-C90)*(($H89-$A90)/($A89-$A90))</f>
        <v>3496.7613636363626</v>
      </c>
      <c r="K89" s="5">
        <f t="shared" ref="K89:K90" si="62">D90+(D89-D90)*(($H89-$A90)/($A89-$A90))</f>
        <v>3486.4545454545455</v>
      </c>
      <c r="L89" s="5">
        <f t="shared" ref="L89:L90" si="63">E90+(E89-E90)*(($H89-$A90)/($A89-$A90))</f>
        <v>3479.583333333333</v>
      </c>
    </row>
    <row r="90" spans="1:12" x14ac:dyDescent="0.25">
      <c r="A90">
        <v>38</v>
      </c>
      <c r="B90" s="5">
        <v>3451.2727272727279</v>
      </c>
      <c r="C90" s="5">
        <v>3441.2121212121201</v>
      </c>
      <c r="D90" s="5">
        <v>3431.151515151515</v>
      </c>
      <c r="E90" s="5">
        <v>3424.4444444444443</v>
      </c>
      <c r="G90" s="42"/>
      <c r="H90" s="2">
        <v>37.4375</v>
      </c>
      <c r="I90" s="5">
        <f>B91+(B90-B91)*(($H90-$A91)/($A90-$A91))</f>
        <v>3401.0568181818189</v>
      </c>
      <c r="J90" s="5">
        <f t="shared" si="61"/>
        <v>3391.2178030303021</v>
      </c>
      <c r="K90" s="5">
        <f t="shared" si="62"/>
        <v>3381.3787878787875</v>
      </c>
      <c r="L90" s="5">
        <f t="shared" si="63"/>
        <v>3374.8194444444443</v>
      </c>
    </row>
    <row r="91" spans="1:12" x14ac:dyDescent="0.25">
      <c r="A91">
        <v>36</v>
      </c>
      <c r="B91" s="5">
        <v>3272.727272727273</v>
      </c>
      <c r="C91" s="5">
        <v>3263.4545454545455</v>
      </c>
      <c r="D91" s="5">
        <v>3254.181818181818</v>
      </c>
      <c r="E91" s="5">
        <v>3248</v>
      </c>
      <c r="G91" s="42"/>
      <c r="H91" s="2">
        <v>36.25</v>
      </c>
      <c r="I91" s="5">
        <f>B91+(B90-B91)*(($H91-$A91)/($A90-$A91))</f>
        <v>3295.045454545455</v>
      </c>
      <c r="J91" s="5">
        <f t="shared" ref="J91:J93" si="64">C91+(C90-C91)*(($H91-$A91)/($A90-$A91))</f>
        <v>3285.6742424242425</v>
      </c>
      <c r="K91" s="5">
        <f t="shared" ref="K91:K93" si="65">D91+(D90-D91)*(($H91-$A91)/($A90-$A91))</f>
        <v>3276.30303030303</v>
      </c>
      <c r="L91" s="5">
        <f t="shared" ref="L91:L93" si="66">E91+(E90-E91)*(($H91-$A91)/($A90-$A91))</f>
        <v>3270.0555555555557</v>
      </c>
    </row>
    <row r="92" spans="1:12" x14ac:dyDescent="0.25">
      <c r="A92">
        <v>34</v>
      </c>
      <c r="B92" s="5">
        <v>3084.161618606061</v>
      </c>
      <c r="C92" s="5">
        <v>3075.101012878788</v>
      </c>
      <c r="D92" s="5">
        <v>3066.040407151515</v>
      </c>
      <c r="E92" s="5">
        <v>3060.0000033333336</v>
      </c>
      <c r="G92" s="42"/>
      <c r="H92" s="2">
        <v>35.0625</v>
      </c>
      <c r="I92" s="5">
        <f>B92+(B91-B92)*(($H92-$A92)/($A91-$A92))</f>
        <v>3184.3371223579547</v>
      </c>
      <c r="J92" s="5">
        <f t="shared" si="64"/>
        <v>3175.1638270596591</v>
      </c>
      <c r="K92" s="5">
        <f t="shared" si="65"/>
        <v>3165.9905317613634</v>
      </c>
      <c r="L92" s="5">
        <f t="shared" si="66"/>
        <v>3159.8750015625001</v>
      </c>
    </row>
    <row r="93" spans="1:12" x14ac:dyDescent="0.25">
      <c r="A93">
        <v>32</v>
      </c>
      <c r="B93" s="5">
        <v>2895.595964484849</v>
      </c>
      <c r="C93" s="5">
        <v>2886.7474803030304</v>
      </c>
      <c r="D93" s="5">
        <v>2877.8989961212119</v>
      </c>
      <c r="E93" s="5">
        <v>2872.0000066666671</v>
      </c>
      <c r="G93" s="42"/>
      <c r="H93" s="2">
        <v>33.875</v>
      </c>
      <c r="I93" s="5">
        <f>B93+(B92-B93)*(($H93-$A93)/($A92-$A93))</f>
        <v>3072.3762652234855</v>
      </c>
      <c r="J93" s="5">
        <f t="shared" si="64"/>
        <v>3063.3289170928033</v>
      </c>
      <c r="K93" s="5">
        <f t="shared" si="65"/>
        <v>3054.2815689621211</v>
      </c>
      <c r="L93" s="5">
        <f t="shared" si="66"/>
        <v>3048.250003541667</v>
      </c>
    </row>
    <row r="94" spans="1:12" x14ac:dyDescent="0.25">
      <c r="A94">
        <v>30</v>
      </c>
      <c r="B94" s="5">
        <v>2707.030310363637</v>
      </c>
      <c r="C94" s="5">
        <v>2698.3939477272729</v>
      </c>
      <c r="D94" s="5">
        <v>2689.7575850909088</v>
      </c>
      <c r="E94" s="5">
        <v>2684.0000100000007</v>
      </c>
      <c r="G94" s="42"/>
      <c r="H94" s="2">
        <v>32.6875</v>
      </c>
      <c r="I94" s="5">
        <f>B93+(B92-B93)*(($H94-$A93)/($A92-$A93))</f>
        <v>2960.4154080890157</v>
      </c>
      <c r="J94" s="5">
        <f t="shared" ref="J94" si="67">C93+(C92-C93)*(($H94-$A93)/($A92-$A93))</f>
        <v>2951.4940071259471</v>
      </c>
      <c r="K94" s="5">
        <f t="shared" ref="K94" si="68">D93+(D92-D93)*(($H94-$A93)/($A92-$A93))</f>
        <v>2942.5726061628784</v>
      </c>
      <c r="L94" s="5">
        <f t="shared" ref="L94" si="69">E93+(E92-E93)*(($H94-$A93)/($A92-$A93))</f>
        <v>2936.6250055208338</v>
      </c>
    </row>
    <row r="95" spans="1:12" x14ac:dyDescent="0.25">
      <c r="A95">
        <v>28</v>
      </c>
      <c r="B95" s="5">
        <v>2518.464656242425</v>
      </c>
      <c r="C95" s="5">
        <v>2510.0404151515154</v>
      </c>
      <c r="D95" s="5">
        <v>2501.6161740606058</v>
      </c>
      <c r="E95" s="5">
        <v>2496.0000133333342</v>
      </c>
      <c r="G95" s="42"/>
      <c r="H95" s="2">
        <v>31.5</v>
      </c>
      <c r="I95" s="5">
        <f>B94+(B93-B94)/(($H95-$A94)/($A93-$A94))</f>
        <v>2958.451182525253</v>
      </c>
      <c r="J95" s="5">
        <f t="shared" ref="J95" si="70">C94+(C93-C94)/(($H95-$A94)/($A93-$A94))</f>
        <v>2949.5319911616161</v>
      </c>
      <c r="K95" s="5">
        <f t="shared" ref="K95" si="71">D94+(D93-D94)/(($H95-$A94)/($A93-$A94))</f>
        <v>2940.6127997979797</v>
      </c>
      <c r="L95" s="5">
        <f t="shared" ref="L95" si="72">E94+(E93-E94)/(($H95-$A94)/($A93-$A94))</f>
        <v>2934.6666722222226</v>
      </c>
    </row>
    <row r="96" spans="1:12" x14ac:dyDescent="0.25">
      <c r="A96">
        <v>26</v>
      </c>
      <c r="B96" s="5">
        <v>2329.899002121213</v>
      </c>
      <c r="C96" s="5">
        <v>2321.6868825757579</v>
      </c>
      <c r="D96" s="5">
        <v>2313.4747630303027</v>
      </c>
      <c r="E96" s="5">
        <v>2308.0000166666678</v>
      </c>
      <c r="I96" s="2">
        <v>27</v>
      </c>
      <c r="J96">
        <v>30</v>
      </c>
      <c r="K96">
        <v>33</v>
      </c>
      <c r="L96">
        <v>35</v>
      </c>
    </row>
    <row r="97" spans="1:12" x14ac:dyDescent="0.25">
      <c r="A97">
        <v>24</v>
      </c>
      <c r="B97" s="5">
        <v>2141.3333480000001</v>
      </c>
      <c r="C97" s="5">
        <v>2133.3333500000003</v>
      </c>
      <c r="D97" s="5">
        <v>2125.3333520000006</v>
      </c>
      <c r="E97" s="5">
        <v>2120.0000200000004</v>
      </c>
      <c r="I97" s="41" t="s">
        <v>28</v>
      </c>
      <c r="J97" s="41"/>
      <c r="K97" s="41"/>
      <c r="L97" s="41"/>
    </row>
    <row r="98" spans="1:12" x14ac:dyDescent="0.25">
      <c r="B98">
        <v>27</v>
      </c>
      <c r="C98">
        <v>30</v>
      </c>
      <c r="D98">
        <v>33</v>
      </c>
      <c r="E98">
        <v>35</v>
      </c>
    </row>
    <row r="100" spans="1:12" x14ac:dyDescent="0.25">
      <c r="A100" t="s">
        <v>74</v>
      </c>
    </row>
    <row r="101" spans="1:12" x14ac:dyDescent="0.25">
      <c r="A101">
        <v>48</v>
      </c>
      <c r="B101" s="2">
        <v>22</v>
      </c>
      <c r="C101" s="2">
        <v>25</v>
      </c>
      <c r="D101" s="2">
        <v>28</v>
      </c>
      <c r="E101" s="2">
        <v>30</v>
      </c>
      <c r="F101" s="17"/>
      <c r="G101" s="17"/>
      <c r="H101" s="17"/>
    </row>
    <row r="102" spans="1:12" x14ac:dyDescent="0.25">
      <c r="A102">
        <v>46</v>
      </c>
      <c r="B102" s="2">
        <v>22.121212121212121</v>
      </c>
      <c r="C102" s="2">
        <v>25.075757575757574</v>
      </c>
      <c r="D102" s="2">
        <v>28.030303030303031</v>
      </c>
      <c r="E102" s="2">
        <v>30</v>
      </c>
      <c r="F102" s="17"/>
      <c r="G102" s="17"/>
      <c r="H102" s="17"/>
    </row>
    <row r="103" spans="1:12" x14ac:dyDescent="0.25">
      <c r="A103">
        <v>44</v>
      </c>
      <c r="B103" s="2">
        <v>22.242424242424242</v>
      </c>
      <c r="C103" s="2">
        <v>25.151515151515149</v>
      </c>
      <c r="D103" s="2">
        <v>28.060606060606062</v>
      </c>
      <c r="E103" s="2">
        <v>30</v>
      </c>
      <c r="G103" s="42" t="s">
        <v>63</v>
      </c>
      <c r="H103" s="2">
        <v>41</v>
      </c>
      <c r="I103" s="2">
        <f>B105+(B104-B105)*(($H103-$A105)/($A104-$A105))</f>
        <v>22.424242424242422</v>
      </c>
      <c r="J103" s="2">
        <f t="shared" ref="J103:J104" si="73">C105+(C104-C105)*(($H103-$A105)/($A104-$A105))</f>
        <v>25.265151515151508</v>
      </c>
      <c r="K103" s="2">
        <f t="shared" ref="K103:K104" si="74">D105+(D104-D105)*(($H103-$A105)/($A104-$A105))</f>
        <v>28.106060606060609</v>
      </c>
      <c r="L103" s="2">
        <f t="shared" ref="L103:L104" si="75">E105+(E104-E105)*(($H103-$A105)/($A104-$A105))</f>
        <v>30</v>
      </c>
    </row>
    <row r="104" spans="1:12" x14ac:dyDescent="0.25">
      <c r="A104">
        <v>42</v>
      </c>
      <c r="B104" s="2">
        <v>22.363636363636363</v>
      </c>
      <c r="C104" s="2">
        <v>25.227272727272723</v>
      </c>
      <c r="D104" s="2">
        <v>28.090909090909093</v>
      </c>
      <c r="E104" s="2">
        <v>30</v>
      </c>
      <c r="G104" s="42"/>
      <c r="H104" s="2">
        <v>39.8125</v>
      </c>
      <c r="I104" s="2">
        <f>B106+(B105-B106)*(($H104-$A106)/($A105-$A106))</f>
        <v>22.496212121212121</v>
      </c>
      <c r="J104" s="2">
        <f t="shared" si="73"/>
        <v>25.310132575757571</v>
      </c>
      <c r="K104" s="2">
        <f t="shared" si="74"/>
        <v>28.124053030303035</v>
      </c>
      <c r="L104" s="2">
        <f t="shared" si="75"/>
        <v>30</v>
      </c>
    </row>
    <row r="105" spans="1:12" x14ac:dyDescent="0.25">
      <c r="A105">
        <v>40</v>
      </c>
      <c r="B105" s="2">
        <v>22.484848484848484</v>
      </c>
      <c r="C105" s="2">
        <v>25.303030303030297</v>
      </c>
      <c r="D105" s="2">
        <v>28.121212121212125</v>
      </c>
      <c r="E105" s="2">
        <v>30</v>
      </c>
      <c r="G105" s="42"/>
      <c r="H105" s="2">
        <v>38.625</v>
      </c>
      <c r="I105" s="2">
        <f>B106+(B105-B106)*(($H105-$A106)/($A105-$A106))</f>
        <v>22.568181818181817</v>
      </c>
      <c r="J105" s="2">
        <f t="shared" ref="J105:J106" si="76">C106+(C105-C106)*(($H105-$A106)/($A105-$A106))</f>
        <v>25.35511363636363</v>
      </c>
      <c r="K105" s="2">
        <f t="shared" ref="K105:K106" si="77">D106+(D105-D106)*(($H105-$A106)/($A105-$A106))</f>
        <v>28.14204545454546</v>
      </c>
      <c r="L105" s="2">
        <f t="shared" ref="L105:L106" si="78">E106+(E105-E106)*(($H105-$A106)/($A105-$A106))</f>
        <v>30</v>
      </c>
    </row>
    <row r="106" spans="1:12" x14ac:dyDescent="0.25">
      <c r="A106">
        <v>38</v>
      </c>
      <c r="B106" s="2">
        <v>22.606060606060606</v>
      </c>
      <c r="C106" s="2">
        <v>25.378787878787872</v>
      </c>
      <c r="D106" s="2">
        <v>28.151515151515156</v>
      </c>
      <c r="E106" s="2">
        <v>30</v>
      </c>
      <c r="G106" s="42"/>
      <c r="H106" s="2">
        <v>37.4375</v>
      </c>
      <c r="I106" s="2">
        <f>B107+(B106-B107)*(($H106-$A107)/($A106-$A107))</f>
        <v>22.640151515151516</v>
      </c>
      <c r="J106" s="2">
        <f t="shared" si="76"/>
        <v>25.400094696969692</v>
      </c>
      <c r="K106" s="2">
        <f t="shared" si="77"/>
        <v>28.160037878787882</v>
      </c>
      <c r="L106" s="2">
        <f t="shared" si="78"/>
        <v>30</v>
      </c>
    </row>
    <row r="107" spans="1:12" x14ac:dyDescent="0.25">
      <c r="A107">
        <v>36</v>
      </c>
      <c r="B107" s="2">
        <v>22.727272727272727</v>
      </c>
      <c r="C107" s="2">
        <v>25.454545454545453</v>
      </c>
      <c r="D107" s="2">
        <v>28.18181818181818</v>
      </c>
      <c r="E107" s="2">
        <v>30</v>
      </c>
      <c r="G107" s="42"/>
      <c r="H107" s="2">
        <v>36.25</v>
      </c>
      <c r="I107" s="2">
        <f>B107+(B106-B107)*(($H107-$A107)/($A106-$A107))</f>
        <v>22.712121212121211</v>
      </c>
      <c r="J107" s="2">
        <f t="shared" ref="J107:J109" si="79">C107+(C106-C107)*(($H107-$A107)/($A106-$A107))</f>
        <v>25.445075757575754</v>
      </c>
      <c r="K107" s="2">
        <f t="shared" ref="K107:K109" si="80">D107+(D106-D107)*(($H107-$A107)/($A106-$A107))</f>
        <v>28.178030303030301</v>
      </c>
      <c r="L107" s="2">
        <f t="shared" ref="L107:L109" si="81">E107+(E106-E107)*(($H107-$A107)/($A106-$A107))</f>
        <v>30</v>
      </c>
    </row>
    <row r="108" spans="1:12" x14ac:dyDescent="0.25">
      <c r="A108">
        <v>34</v>
      </c>
      <c r="B108" s="2">
        <v>22.606060606060606</v>
      </c>
      <c r="C108" s="2">
        <v>25.378787878787879</v>
      </c>
      <c r="D108" s="2">
        <v>28.151515151515149</v>
      </c>
      <c r="E108" s="2">
        <v>30</v>
      </c>
      <c r="G108" s="42"/>
      <c r="H108" s="2">
        <v>35.0625</v>
      </c>
      <c r="I108" s="2">
        <f>B108+(B107-B108)*(($H108-$A108)/($A107-$A108))</f>
        <v>22.670454545454543</v>
      </c>
      <c r="J108" s="2">
        <f t="shared" si="79"/>
        <v>25.41903409090909</v>
      </c>
      <c r="K108" s="2">
        <f t="shared" si="80"/>
        <v>28.167613636363633</v>
      </c>
      <c r="L108" s="2">
        <f t="shared" si="81"/>
        <v>30</v>
      </c>
    </row>
    <row r="109" spans="1:12" x14ac:dyDescent="0.25">
      <c r="A109">
        <v>32</v>
      </c>
      <c r="B109" s="2">
        <v>22.484848484848484</v>
      </c>
      <c r="C109" s="2">
        <v>25.303030303030305</v>
      </c>
      <c r="D109" s="2">
        <v>28.121212121212118</v>
      </c>
      <c r="E109" s="2">
        <v>30</v>
      </c>
      <c r="G109" s="42"/>
      <c r="H109" s="2">
        <v>33.875</v>
      </c>
      <c r="I109" s="2">
        <f>B109+(B108-B109)*(($H109-$A109)/($A108-$A109))</f>
        <v>22.598484848484848</v>
      </c>
      <c r="J109" s="2">
        <f t="shared" si="79"/>
        <v>25.374053030303031</v>
      </c>
      <c r="K109" s="2">
        <f t="shared" si="80"/>
        <v>28.149621212121211</v>
      </c>
      <c r="L109" s="2">
        <f t="shared" si="81"/>
        <v>30</v>
      </c>
    </row>
    <row r="110" spans="1:12" x14ac:dyDescent="0.25">
      <c r="A110">
        <v>30</v>
      </c>
      <c r="B110" s="2">
        <v>22.363636363636363</v>
      </c>
      <c r="C110" s="2">
        <v>25.22727272727273</v>
      </c>
      <c r="D110" s="2">
        <v>28.090909090909086</v>
      </c>
      <c r="E110" s="2">
        <v>30</v>
      </c>
      <c r="G110" s="42"/>
      <c r="H110" s="2">
        <v>32.6875</v>
      </c>
      <c r="I110" s="2">
        <f>B109+(B108-B109)*(($H110-$A109)/($A108-$A109))</f>
        <v>22.526515151515152</v>
      </c>
      <c r="J110" s="2">
        <f t="shared" ref="J110" si="82">C109+(C108-C109)*(($H110-$A109)/($A108-$A109))</f>
        <v>25.329071969696972</v>
      </c>
      <c r="K110" s="2">
        <f t="shared" ref="K110" si="83">D109+(D108-D109)*(($H110-$A109)/($A108-$A109))</f>
        <v>28.131628787878785</v>
      </c>
      <c r="L110" s="2">
        <f t="shared" ref="L110" si="84">E109+(E108-E109)*(($H110-$A109)/($A108-$A109))</f>
        <v>30</v>
      </c>
    </row>
    <row r="111" spans="1:12" x14ac:dyDescent="0.25">
      <c r="A111">
        <v>28</v>
      </c>
      <c r="B111" s="2">
        <v>22.242424242424242</v>
      </c>
      <c r="C111" s="2">
        <v>25.151515151515156</v>
      </c>
      <c r="D111" s="2">
        <v>28.060606060606055</v>
      </c>
      <c r="E111" s="2">
        <v>30</v>
      </c>
      <c r="G111" s="42"/>
      <c r="H111" s="2">
        <v>31.5</v>
      </c>
      <c r="I111" s="2">
        <f>B110+(B109-B110)/(($H111-$A110)/($A109-$A110))</f>
        <v>22.525252525252526</v>
      </c>
      <c r="J111" s="2">
        <f t="shared" ref="J111" si="85">C110+(C109-C110)/(($H111-$A110)/($A109-$A110))</f>
        <v>25.328282828282831</v>
      </c>
      <c r="K111" s="2">
        <f t="shared" ref="K111" si="86">D110+(D109-D110)/(($H111-$A110)/($A109-$A110))</f>
        <v>28.131313131313128</v>
      </c>
      <c r="L111" s="2">
        <f t="shared" ref="L111" si="87">E110+(E109-E110)/(($H111-$A110)/($A109-$A110))</f>
        <v>30</v>
      </c>
    </row>
    <row r="112" spans="1:12" x14ac:dyDescent="0.25">
      <c r="A112">
        <v>26</v>
      </c>
      <c r="B112" s="2">
        <v>22.121212121212121</v>
      </c>
      <c r="C112" s="2">
        <v>25.075757575757581</v>
      </c>
      <c r="D112" s="2">
        <v>28.030303030303024</v>
      </c>
      <c r="E112" s="2">
        <v>30</v>
      </c>
      <c r="I112" s="2">
        <v>27</v>
      </c>
      <c r="J112">
        <v>30</v>
      </c>
      <c r="K112">
        <v>33</v>
      </c>
      <c r="L112">
        <v>35</v>
      </c>
    </row>
    <row r="113" spans="1:12" x14ac:dyDescent="0.25">
      <c r="A113">
        <v>24</v>
      </c>
      <c r="B113" s="2">
        <v>22</v>
      </c>
      <c r="C113" s="2">
        <v>25</v>
      </c>
      <c r="D113" s="2">
        <v>28</v>
      </c>
      <c r="E113" s="2">
        <v>30</v>
      </c>
      <c r="I113" s="41" t="s">
        <v>28</v>
      </c>
      <c r="J113" s="41"/>
      <c r="K113" s="41"/>
      <c r="L113" s="41"/>
    </row>
    <row r="114" spans="1:12" x14ac:dyDescent="0.25">
      <c r="B114">
        <v>27</v>
      </c>
      <c r="C114">
        <v>30</v>
      </c>
      <c r="D114">
        <v>33</v>
      </c>
      <c r="E114">
        <v>35</v>
      </c>
    </row>
  </sheetData>
  <mergeCells count="11">
    <mergeCell ref="G103:G111"/>
    <mergeCell ref="I113:L113"/>
    <mergeCell ref="J16:K16"/>
    <mergeCell ref="J32:K32"/>
    <mergeCell ref="J49:K49"/>
    <mergeCell ref="G55:G63"/>
    <mergeCell ref="I65:L65"/>
    <mergeCell ref="G71:G79"/>
    <mergeCell ref="I81:L81"/>
    <mergeCell ref="G87:G95"/>
    <mergeCell ref="I97:L97"/>
  </mergeCells>
  <conditionalFormatting sqref="I103:L111">
    <cfRule type="colorScale" priority="4">
      <colorScale>
        <cfvo type="min"/>
        <cfvo type="max"/>
        <color rgb="FFFCFCFF"/>
        <color rgb="FF63BE7B"/>
      </colorScale>
    </cfRule>
  </conditionalFormatting>
  <conditionalFormatting sqref="I87:L95">
    <cfRule type="colorScale" priority="3">
      <colorScale>
        <cfvo type="min"/>
        <cfvo type="max"/>
        <color rgb="FFFCFCFF"/>
        <color rgb="FF63BE7B"/>
      </colorScale>
    </cfRule>
  </conditionalFormatting>
  <conditionalFormatting sqref="I71:L79">
    <cfRule type="colorScale" priority="2">
      <colorScale>
        <cfvo type="min"/>
        <cfvo type="max"/>
        <color rgb="FFFCFCFF"/>
        <color rgb="FF63BE7B"/>
      </colorScale>
    </cfRule>
  </conditionalFormatting>
  <conditionalFormatting sqref="I55:L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6"/>
  <sheetViews>
    <sheetView topLeftCell="A71" zoomScale="85" zoomScaleNormal="85" workbookViewId="0">
      <selection activeCell="O103" sqref="O103"/>
    </sheetView>
  </sheetViews>
  <sheetFormatPr defaultRowHeight="13.8" x14ac:dyDescent="0.25"/>
  <sheetData>
    <row r="1" spans="1:43" x14ac:dyDescent="0.25">
      <c r="A1" t="s">
        <v>32</v>
      </c>
      <c r="B1" s="41" t="s">
        <v>67</v>
      </c>
      <c r="C1" s="41"/>
      <c r="D1" s="41"/>
      <c r="E1" s="41"/>
      <c r="F1" t="s">
        <v>31</v>
      </c>
      <c r="H1" t="s">
        <v>32</v>
      </c>
      <c r="I1" s="41" t="s">
        <v>66</v>
      </c>
      <c r="J1" s="41"/>
      <c r="K1" s="41"/>
      <c r="L1" s="41"/>
      <c r="M1" t="s">
        <v>31</v>
      </c>
      <c r="O1" t="s">
        <v>32</v>
      </c>
      <c r="P1" s="41" t="s">
        <v>65</v>
      </c>
      <c r="Q1" s="41"/>
      <c r="R1" s="41"/>
      <c r="S1" s="41"/>
      <c r="T1" t="s">
        <v>31</v>
      </c>
    </row>
    <row r="2" spans="1:43" x14ac:dyDescent="0.25">
      <c r="A2" t="s">
        <v>61</v>
      </c>
      <c r="B2" t="s">
        <v>62</v>
      </c>
      <c r="C2" t="s">
        <v>63</v>
      </c>
      <c r="D2" t="s">
        <v>64</v>
      </c>
      <c r="E2" t="s">
        <v>5</v>
      </c>
      <c r="F2" t="s">
        <v>30</v>
      </c>
      <c r="H2" t="s">
        <v>61</v>
      </c>
      <c r="I2" t="s">
        <v>62</v>
      </c>
      <c r="J2" t="s">
        <v>63</v>
      </c>
      <c r="K2" t="s">
        <v>64</v>
      </c>
      <c r="L2" t="s">
        <v>5</v>
      </c>
      <c r="M2" t="s">
        <v>30</v>
      </c>
      <c r="O2" t="s">
        <v>61</v>
      </c>
      <c r="P2" t="s">
        <v>62</v>
      </c>
      <c r="Q2" t="s">
        <v>63</v>
      </c>
      <c r="R2" t="s">
        <v>64</v>
      </c>
      <c r="S2" t="s">
        <v>5</v>
      </c>
      <c r="T2" t="s">
        <v>30</v>
      </c>
      <c r="AA2" s="9">
        <f>AA17/AQ17</f>
        <v>1.4353658536585365</v>
      </c>
      <c r="AI2" s="9">
        <f>AI17/AQ17</f>
        <v>1.174390243902439</v>
      </c>
    </row>
    <row r="3" spans="1:43" ht="13.2" customHeight="1" x14ac:dyDescent="0.25">
      <c r="A3">
        <v>0</v>
      </c>
      <c r="B3" s="5">
        <v>0</v>
      </c>
      <c r="C3">
        <v>48</v>
      </c>
      <c r="D3">
        <v>8</v>
      </c>
      <c r="E3" s="5">
        <v>4500</v>
      </c>
      <c r="F3">
        <v>0</v>
      </c>
      <c r="H3">
        <v>0</v>
      </c>
      <c r="I3" s="5">
        <v>0</v>
      </c>
      <c r="J3">
        <v>36</v>
      </c>
      <c r="K3">
        <v>8</v>
      </c>
      <c r="L3">
        <v>3350</v>
      </c>
      <c r="M3">
        <v>0</v>
      </c>
      <c r="O3">
        <v>0</v>
      </c>
      <c r="P3" s="5">
        <v>0</v>
      </c>
      <c r="Q3">
        <v>24</v>
      </c>
      <c r="R3">
        <v>8</v>
      </c>
      <c r="S3" s="5">
        <v>2200</v>
      </c>
      <c r="T3">
        <v>0</v>
      </c>
      <c r="X3" t="s">
        <v>26</v>
      </c>
      <c r="Y3" t="s">
        <v>28</v>
      </c>
      <c r="Z3" t="s">
        <v>3</v>
      </c>
      <c r="AA3" t="s">
        <v>71</v>
      </c>
      <c r="AB3" t="s">
        <v>5</v>
      </c>
      <c r="AC3" t="s">
        <v>30</v>
      </c>
      <c r="AF3" t="s">
        <v>26</v>
      </c>
      <c r="AG3" t="s">
        <v>28</v>
      </c>
      <c r="AH3" t="s">
        <v>3</v>
      </c>
      <c r="AI3" t="s">
        <v>71</v>
      </c>
      <c r="AJ3" t="s">
        <v>5</v>
      </c>
      <c r="AK3" t="s">
        <v>30</v>
      </c>
      <c r="AN3" t="s">
        <v>26</v>
      </c>
      <c r="AO3" t="s">
        <v>28</v>
      </c>
      <c r="AP3" t="s">
        <v>3</v>
      </c>
      <c r="AQ3" t="s">
        <v>71</v>
      </c>
    </row>
    <row r="4" spans="1:43" x14ac:dyDescent="0.25">
      <c r="A4" s="5">
        <f>A6+(A3-A6)*((D4-D6)/(D3-D6))</f>
        <v>18.75</v>
      </c>
      <c r="B4" s="5">
        <f>B6+(B3-B6)*((D4-D6)/(D3-D6))</f>
        <v>114.28571428571428</v>
      </c>
      <c r="C4">
        <v>48</v>
      </c>
      <c r="D4">
        <v>10</v>
      </c>
      <c r="E4" s="5">
        <f>E6+(E3-E6)*((D4-D6)/(D3-D6))</f>
        <v>4475</v>
      </c>
      <c r="F4" s="5">
        <f>F6+(F3-F6)*((D4-D6)/(D3-D6))</f>
        <v>2.5</v>
      </c>
      <c r="H4" s="5">
        <f>H5+(H3-H5)*((K4-K5)/(K3-K5))</f>
        <v>25</v>
      </c>
      <c r="I4" s="5">
        <f>I5+(I3-I5)*((K4-K5)/(K3-K5))</f>
        <v>120</v>
      </c>
      <c r="J4">
        <v>36</v>
      </c>
      <c r="K4">
        <v>10</v>
      </c>
      <c r="L4" s="5">
        <f>L6+(L3-L6)*((K4-K6)/(K3-K6))</f>
        <v>3339.3142857142857</v>
      </c>
      <c r="M4" s="5">
        <f>M6+(M3-M6)*((K4-K6)/(K3-K6))</f>
        <v>3.1428571428571423</v>
      </c>
      <c r="O4" s="5">
        <f>O6+(O3-O6)*((R4-R6)/(R3-R6))</f>
        <v>20</v>
      </c>
      <c r="P4" s="5">
        <f>P6+(P3-P6)*((R4-R6)/(R3-R6))</f>
        <v>62.5</v>
      </c>
      <c r="Q4">
        <v>24</v>
      </c>
      <c r="R4">
        <v>10</v>
      </c>
      <c r="S4" s="5">
        <f>S6+(S3-S6)*((R4-R6)/(R3-R6))</f>
        <v>2193.3333350000003</v>
      </c>
      <c r="T4" s="5">
        <f>T6+(T3-T6)*((R4-R6)/(R3-R6))</f>
        <v>2.5</v>
      </c>
      <c r="W4">
        <v>0</v>
      </c>
      <c r="X4" s="2">
        <v>45</v>
      </c>
      <c r="Y4">
        <v>33</v>
      </c>
      <c r="Z4" s="5">
        <f>X4*Y4</f>
        <v>1485</v>
      </c>
      <c r="AE4">
        <v>0</v>
      </c>
      <c r="AF4" s="2">
        <v>45</v>
      </c>
      <c r="AG4">
        <v>27</v>
      </c>
      <c r="AH4" s="5">
        <f>AF4*AG4</f>
        <v>1215</v>
      </c>
      <c r="AM4">
        <v>0</v>
      </c>
      <c r="AN4" s="2">
        <v>30</v>
      </c>
      <c r="AO4">
        <v>35</v>
      </c>
      <c r="AP4" s="5">
        <f>AN4*AO4</f>
        <v>1050</v>
      </c>
    </row>
    <row r="5" spans="1:43" x14ac:dyDescent="0.25">
      <c r="A5" s="5">
        <f>A6+(A3-A6)*((D5-D6)/(D3-D6))</f>
        <v>65.625</v>
      </c>
      <c r="B5" s="5">
        <f>B6+(B3-B6)*((D5-D6)/(D3-D6))</f>
        <v>400</v>
      </c>
      <c r="C5">
        <v>48</v>
      </c>
      <c r="D5">
        <v>15</v>
      </c>
      <c r="E5" s="5">
        <f>E6+(E3-E6)*((D5-D6)/(D3-D6))</f>
        <v>4412.5</v>
      </c>
      <c r="F5" s="5">
        <f>F6+(F3-F6)*((D5-D6)/(D3-D6))</f>
        <v>8.75</v>
      </c>
      <c r="H5">
        <v>75</v>
      </c>
      <c r="I5" s="5">
        <v>360</v>
      </c>
      <c r="J5">
        <v>36</v>
      </c>
      <c r="K5">
        <v>14</v>
      </c>
      <c r="L5">
        <v>3316</v>
      </c>
      <c r="M5">
        <v>10</v>
      </c>
      <c r="O5" s="5">
        <f>O6+(O3-O6)*((R5-R6)/(R3-R6))</f>
        <v>70</v>
      </c>
      <c r="P5" s="5">
        <f>P6+(P3-P6)*((R5-R6)/(R3-R6))</f>
        <v>218.75</v>
      </c>
      <c r="Q5">
        <v>24</v>
      </c>
      <c r="R5">
        <v>15</v>
      </c>
      <c r="S5" s="5">
        <f>S6+(S3-S6)*((R5-R6)/(R3-R6))</f>
        <v>2176.6666725</v>
      </c>
      <c r="T5" s="5">
        <f>T6+(T3-T6)*((R5-R6)/(R3-R6))</f>
        <v>8.75</v>
      </c>
      <c r="V5">
        <f>W5/60</f>
        <v>8.3333333333333329E-2</v>
      </c>
      <c r="W5">
        <v>5</v>
      </c>
      <c r="X5" s="2">
        <f>X4-1.25</f>
        <v>43.75</v>
      </c>
      <c r="Y5">
        <v>33</v>
      </c>
      <c r="Z5" s="5">
        <f t="shared" ref="Z5:Z16" si="0">X5*Y5</f>
        <v>1443.75</v>
      </c>
      <c r="AA5">
        <f t="shared" ref="AA5:AA16" si="1">AVERAGE(Z4:Z5)*$V$5</f>
        <v>122.03125</v>
      </c>
      <c r="AD5">
        <f>AE5/60</f>
        <v>8.3333333333333329E-2</v>
      </c>
      <c r="AE5">
        <v>5</v>
      </c>
      <c r="AF5" s="2">
        <f>AF4-1.25</f>
        <v>43.75</v>
      </c>
      <c r="AG5">
        <v>27</v>
      </c>
      <c r="AH5" s="5">
        <f t="shared" ref="AH5:AH16" si="2">AF5*AG5</f>
        <v>1181.25</v>
      </c>
      <c r="AI5">
        <f t="shared" ref="AI5:AI16" si="3">AVERAGE(AH4:AH5)*$AD$5</f>
        <v>99.84375</v>
      </c>
      <c r="AL5">
        <f>AM5/60</f>
        <v>8.3333333333333329E-2</v>
      </c>
      <c r="AM5">
        <v>5</v>
      </c>
      <c r="AN5" s="2">
        <f>AN4-0.9</f>
        <v>29.1</v>
      </c>
      <c r="AO5">
        <v>35</v>
      </c>
      <c r="AP5" s="5">
        <f t="shared" ref="AP5:AP16" si="4">AN5*AO5</f>
        <v>1018.5</v>
      </c>
      <c r="AQ5">
        <f t="shared" ref="AQ5:AQ16" si="5">AVERAGE(AP4:AP5)*$AD$5</f>
        <v>86.1875</v>
      </c>
    </row>
    <row r="6" spans="1:43" x14ac:dyDescent="0.25">
      <c r="A6">
        <v>75</v>
      </c>
      <c r="B6" s="5">
        <f>B3+(6400/14)</f>
        <v>457.14285714285717</v>
      </c>
      <c r="C6">
        <v>48</v>
      </c>
      <c r="D6">
        <v>16</v>
      </c>
      <c r="E6" s="5">
        <v>4400</v>
      </c>
      <c r="F6">
        <v>10</v>
      </c>
      <c r="H6" s="5">
        <f>H8+(H5-H8)*((K6-K8)/(K5-K8))</f>
        <v>76.5</v>
      </c>
      <c r="I6" s="5">
        <f>I8+(I5-I8)*((K6-K8)/(K5-K8))</f>
        <v>398</v>
      </c>
      <c r="J6">
        <v>36</v>
      </c>
      <c r="K6">
        <v>15</v>
      </c>
      <c r="L6" s="5">
        <f>L8+(L5-L8)*((K6-K8)/(K5-K8))</f>
        <v>3312.6</v>
      </c>
      <c r="M6" s="5">
        <f>M8+(M5-M8)*((K6-K8)/(K5-K8))</f>
        <v>11</v>
      </c>
      <c r="O6">
        <v>80</v>
      </c>
      <c r="P6" s="5">
        <v>250</v>
      </c>
      <c r="Q6">
        <v>24</v>
      </c>
      <c r="R6">
        <v>16</v>
      </c>
      <c r="S6" s="5">
        <v>2173.3333400000001</v>
      </c>
      <c r="T6">
        <v>10</v>
      </c>
      <c r="V6">
        <f t="shared" ref="V6:V16" si="6">W6/60</f>
        <v>0.16666666666666666</v>
      </c>
      <c r="W6">
        <v>10</v>
      </c>
      <c r="X6" s="2">
        <f t="shared" ref="X6:X15" si="7">X5-1.25</f>
        <v>42.5</v>
      </c>
      <c r="Y6">
        <v>33</v>
      </c>
      <c r="Z6" s="5">
        <f t="shared" si="0"/>
        <v>1402.5</v>
      </c>
      <c r="AA6">
        <f t="shared" si="1"/>
        <v>118.59375</v>
      </c>
      <c r="AD6">
        <f t="shared" ref="AD6:AD16" si="8">AE6/60</f>
        <v>0.16666666666666666</v>
      </c>
      <c r="AE6">
        <v>10</v>
      </c>
      <c r="AF6" s="2">
        <f t="shared" ref="AF6:AF15" si="9">AF5-1.25</f>
        <v>42.5</v>
      </c>
      <c r="AG6">
        <v>27</v>
      </c>
      <c r="AH6" s="5">
        <f t="shared" si="2"/>
        <v>1147.5</v>
      </c>
      <c r="AI6">
        <f t="shared" si="3"/>
        <v>97.03125</v>
      </c>
      <c r="AL6">
        <f t="shared" ref="AL6:AL16" si="10">AM6/60</f>
        <v>0.16666666666666666</v>
      </c>
      <c r="AM6">
        <v>10</v>
      </c>
      <c r="AN6" s="2">
        <f t="shared" ref="AN6:AN16" si="11">AN5-0.9</f>
        <v>28.200000000000003</v>
      </c>
      <c r="AO6">
        <v>35</v>
      </c>
      <c r="AP6" s="5">
        <f t="shared" si="4"/>
        <v>987.00000000000011</v>
      </c>
      <c r="AQ6">
        <f t="shared" si="5"/>
        <v>83.5625</v>
      </c>
    </row>
    <row r="7" spans="1:43" x14ac:dyDescent="0.25">
      <c r="A7" s="5">
        <f>A8+(A6-A8)*((D7-D8)/(D6-D8))</f>
        <v>79.888888888888886</v>
      </c>
      <c r="B7" s="5">
        <f>B8+(B6-B8)*((D7-D8)/(D6-D8))</f>
        <v>660.31746031746036</v>
      </c>
      <c r="C7">
        <v>48</v>
      </c>
      <c r="D7">
        <v>20</v>
      </c>
      <c r="E7" s="5">
        <f>E8+(E6-E8)*((D7-D8)/(D6-D8))</f>
        <v>4379.2592592592591</v>
      </c>
      <c r="F7" s="5">
        <f>F8+(F6-F8)*((D7-D8)/(D6-D8))</f>
        <v>14.444444444444445</v>
      </c>
      <c r="H7" s="5">
        <f>H8+(H5-H8)*((K7-K8)/(K5-K8))</f>
        <v>84</v>
      </c>
      <c r="I7" s="5">
        <f>I8+(I5-I8)*((K7-K8)/(K5-K8))</f>
        <v>588</v>
      </c>
      <c r="J7">
        <v>36</v>
      </c>
      <c r="K7">
        <v>20</v>
      </c>
      <c r="L7" s="5">
        <f>L8+(L5-L8)*((K7-K8)/(K5-K8))</f>
        <v>3295.6</v>
      </c>
      <c r="M7" s="5">
        <f>M8+(M5-M8)*((K7-K8)/(K5-K8))</f>
        <v>16</v>
      </c>
      <c r="O7" s="5">
        <f>O8+(O6-O8)*((R7-R8)/(R6-R8))</f>
        <v>84.444444444444443</v>
      </c>
      <c r="P7" s="5">
        <f>P8+(P6-P8)*((R7-R8)/(R6-R8))</f>
        <v>361.11111111111109</v>
      </c>
      <c r="Q7">
        <v>24</v>
      </c>
      <c r="R7">
        <v>20</v>
      </c>
      <c r="S7" s="5">
        <f>S8+(S6-S8)*((R7-R8)/(R6-R8))</f>
        <v>2161.4814911111112</v>
      </c>
      <c r="T7" s="5">
        <f>T8+(T6-T8)*((R7-R8)/(R6-R8))</f>
        <v>14.444444444444445</v>
      </c>
      <c r="V7">
        <f t="shared" si="6"/>
        <v>0.25</v>
      </c>
      <c r="W7">
        <v>15</v>
      </c>
      <c r="X7" s="2">
        <f t="shared" si="7"/>
        <v>41.25</v>
      </c>
      <c r="Y7">
        <v>33</v>
      </c>
      <c r="Z7" s="5">
        <f t="shared" si="0"/>
        <v>1361.25</v>
      </c>
      <c r="AA7">
        <f t="shared" si="1"/>
        <v>115.15625</v>
      </c>
      <c r="AD7">
        <f t="shared" si="8"/>
        <v>0.25</v>
      </c>
      <c r="AE7">
        <v>15</v>
      </c>
      <c r="AF7" s="2">
        <f t="shared" si="9"/>
        <v>41.25</v>
      </c>
      <c r="AG7">
        <v>27</v>
      </c>
      <c r="AH7" s="5">
        <f t="shared" si="2"/>
        <v>1113.75</v>
      </c>
      <c r="AI7">
        <f t="shared" si="3"/>
        <v>94.21875</v>
      </c>
      <c r="AL7">
        <f t="shared" si="10"/>
        <v>0.25</v>
      </c>
      <c r="AM7">
        <v>15</v>
      </c>
      <c r="AN7" s="2">
        <f t="shared" si="11"/>
        <v>27.300000000000004</v>
      </c>
      <c r="AO7">
        <v>35</v>
      </c>
      <c r="AP7" s="5">
        <f t="shared" si="4"/>
        <v>955.50000000000011</v>
      </c>
      <c r="AQ7">
        <f t="shared" si="5"/>
        <v>80.9375</v>
      </c>
    </row>
    <row r="8" spans="1:43" x14ac:dyDescent="0.25">
      <c r="A8">
        <v>86</v>
      </c>
      <c r="B8" s="5">
        <f>B6+(6400/14)</f>
        <v>914.28571428571433</v>
      </c>
      <c r="C8">
        <v>48</v>
      </c>
      <c r="D8">
        <v>25</v>
      </c>
      <c r="E8" s="5">
        <v>4353.333333333333</v>
      </c>
      <c r="F8">
        <v>20</v>
      </c>
      <c r="H8">
        <v>90</v>
      </c>
      <c r="I8" s="5">
        <v>740</v>
      </c>
      <c r="J8">
        <v>36</v>
      </c>
      <c r="K8">
        <v>24</v>
      </c>
      <c r="L8">
        <v>3282</v>
      </c>
      <c r="M8">
        <v>20</v>
      </c>
      <c r="O8">
        <v>90</v>
      </c>
      <c r="P8" s="5">
        <v>500</v>
      </c>
      <c r="Q8">
        <v>24</v>
      </c>
      <c r="R8">
        <v>25</v>
      </c>
      <c r="S8" s="5">
        <v>2146.6666800000003</v>
      </c>
      <c r="T8">
        <v>20</v>
      </c>
      <c r="V8">
        <f t="shared" si="6"/>
        <v>0.33333333333333331</v>
      </c>
      <c r="W8">
        <v>20</v>
      </c>
      <c r="X8" s="2">
        <f t="shared" si="7"/>
        <v>40</v>
      </c>
      <c r="Y8">
        <v>33</v>
      </c>
      <c r="Z8" s="5">
        <f t="shared" si="0"/>
        <v>1320</v>
      </c>
      <c r="AA8">
        <f t="shared" si="1"/>
        <v>111.71875</v>
      </c>
      <c r="AD8">
        <f t="shared" si="8"/>
        <v>0.33333333333333331</v>
      </c>
      <c r="AE8">
        <v>20</v>
      </c>
      <c r="AF8" s="2">
        <f t="shared" si="9"/>
        <v>40</v>
      </c>
      <c r="AG8">
        <v>27</v>
      </c>
      <c r="AH8" s="5">
        <f t="shared" si="2"/>
        <v>1080</v>
      </c>
      <c r="AI8">
        <f t="shared" si="3"/>
        <v>91.40625</v>
      </c>
      <c r="AL8">
        <f t="shared" si="10"/>
        <v>0.33333333333333331</v>
      </c>
      <c r="AM8">
        <v>20</v>
      </c>
      <c r="AN8" s="2">
        <f t="shared" si="11"/>
        <v>26.400000000000006</v>
      </c>
      <c r="AO8">
        <v>35</v>
      </c>
      <c r="AP8" s="5">
        <f t="shared" si="4"/>
        <v>924.00000000000023</v>
      </c>
      <c r="AQ8">
        <f t="shared" si="5"/>
        <v>78.312500000000014</v>
      </c>
    </row>
    <row r="9" spans="1:43" x14ac:dyDescent="0.25">
      <c r="A9" s="5">
        <f>A10+(A8-A10)*((D9-D10)/(D8-D10))</f>
        <v>87.5</v>
      </c>
      <c r="B9" s="5">
        <f>B10+(B8-B10)*((D9-D10)/(D8-D10))</f>
        <v>1147.1428571428571</v>
      </c>
      <c r="C9">
        <v>48</v>
      </c>
      <c r="D9">
        <v>30</v>
      </c>
      <c r="E9" s="5">
        <f>E10+(E8-E10)*((D9-D10)/(D8-D10))</f>
        <v>4330</v>
      </c>
      <c r="F9" s="5">
        <f>F10+(F8-F10)*((D9-D10)/(D8-D10))</f>
        <v>25</v>
      </c>
      <c r="H9" s="5">
        <f>H11+(H8-H11)*((K9-K11)/(K8-K11))</f>
        <v>90.181818181818187</v>
      </c>
      <c r="I9" s="5">
        <f>I11+(I8-I11)*((K9-K11)/(K8-K11))</f>
        <v>776.36363636363637</v>
      </c>
      <c r="J9">
        <v>36</v>
      </c>
      <c r="K9">
        <v>25</v>
      </c>
      <c r="L9" s="5">
        <f>L11+(L8-L11)*((K9-K11)/(K8-K11))</f>
        <v>3278.909090909091</v>
      </c>
      <c r="M9" s="5">
        <f>M11+(M8-M11)*((K9-K11)/(K8-K11))</f>
        <v>20.90909090909091</v>
      </c>
      <c r="O9" s="5">
        <f>O10+(O8-O10)*((R9-R10)/(R8-R10))</f>
        <v>90</v>
      </c>
      <c r="P9" s="5">
        <f>P10+(P8-P10)*((R9-R10)/(R8-R10))</f>
        <v>620</v>
      </c>
      <c r="Q9">
        <v>24</v>
      </c>
      <c r="R9">
        <v>30</v>
      </c>
      <c r="S9" s="5">
        <f>S10+(S8-S10)*((R9-R10)/(R8-R10))</f>
        <v>2133.3333500000003</v>
      </c>
      <c r="T9" s="5">
        <f>T10+(T8-T10)*((R9-R10)/(R8-R10))</f>
        <v>25</v>
      </c>
      <c r="V9">
        <f t="shared" si="6"/>
        <v>0.41666666666666669</v>
      </c>
      <c r="W9">
        <v>25</v>
      </c>
      <c r="X9" s="2">
        <f t="shared" si="7"/>
        <v>38.75</v>
      </c>
      <c r="Y9">
        <v>33</v>
      </c>
      <c r="Z9" s="5">
        <f t="shared" si="0"/>
        <v>1278.75</v>
      </c>
      <c r="AA9">
        <f t="shared" si="1"/>
        <v>108.28125</v>
      </c>
      <c r="AD9">
        <f t="shared" si="8"/>
        <v>0.41666666666666669</v>
      </c>
      <c r="AE9">
        <v>25</v>
      </c>
      <c r="AF9" s="2">
        <f t="shared" si="9"/>
        <v>38.75</v>
      </c>
      <c r="AG9">
        <v>27</v>
      </c>
      <c r="AH9" s="5">
        <f t="shared" si="2"/>
        <v>1046.25</v>
      </c>
      <c r="AI9">
        <f t="shared" si="3"/>
        <v>88.59375</v>
      </c>
      <c r="AL9">
        <f t="shared" si="10"/>
        <v>0.41666666666666669</v>
      </c>
      <c r="AM9">
        <v>25</v>
      </c>
      <c r="AN9" s="2">
        <f t="shared" si="11"/>
        <v>25.500000000000007</v>
      </c>
      <c r="AO9">
        <v>35</v>
      </c>
      <c r="AP9" s="5">
        <f t="shared" si="4"/>
        <v>892.50000000000023</v>
      </c>
      <c r="AQ9">
        <f t="shared" si="5"/>
        <v>75.687500000000014</v>
      </c>
    </row>
    <row r="10" spans="1:43" x14ac:dyDescent="0.25">
      <c r="A10">
        <v>89</v>
      </c>
      <c r="B10" s="5">
        <v>1380</v>
      </c>
      <c r="C10">
        <v>48</v>
      </c>
      <c r="D10">
        <v>35</v>
      </c>
      <c r="E10" s="5">
        <v>4306.6666666666661</v>
      </c>
      <c r="F10">
        <v>30</v>
      </c>
      <c r="H10" s="5">
        <f>H11+(H8-H11)*((K10-K11)/(K8-K11))</f>
        <v>91.090909090909093</v>
      </c>
      <c r="I10" s="5">
        <f>I11+(I8-I11)*((K10-K11)/(K8-K11))</f>
        <v>958.18181818181824</v>
      </c>
      <c r="J10">
        <v>36</v>
      </c>
      <c r="K10">
        <v>30</v>
      </c>
      <c r="L10" s="5">
        <f>L11+(L8-L11)*((K10-K11)/(K8-K11))</f>
        <v>3263.4545454545455</v>
      </c>
      <c r="M10" s="5">
        <f>M11+(M8-M11)*((K10-K11)/(K8-K11))</f>
        <v>25.454545454545453</v>
      </c>
      <c r="O10">
        <v>90</v>
      </c>
      <c r="P10" s="5">
        <v>740</v>
      </c>
      <c r="Q10">
        <v>24</v>
      </c>
      <c r="R10">
        <v>35</v>
      </c>
      <c r="S10" s="5">
        <v>2120.0000200000004</v>
      </c>
      <c r="T10">
        <v>30</v>
      </c>
      <c r="V10">
        <f t="shared" si="6"/>
        <v>0.5</v>
      </c>
      <c r="W10">
        <v>30</v>
      </c>
      <c r="X10" s="2">
        <f t="shared" si="7"/>
        <v>37.5</v>
      </c>
      <c r="Y10">
        <v>33</v>
      </c>
      <c r="Z10" s="5">
        <f t="shared" si="0"/>
        <v>1237.5</v>
      </c>
      <c r="AA10">
        <f t="shared" si="1"/>
        <v>104.84375</v>
      </c>
      <c r="AD10">
        <f t="shared" si="8"/>
        <v>0.5</v>
      </c>
      <c r="AE10">
        <v>30</v>
      </c>
      <c r="AF10" s="2">
        <f t="shared" si="9"/>
        <v>37.5</v>
      </c>
      <c r="AG10">
        <v>27</v>
      </c>
      <c r="AH10" s="5">
        <f t="shared" si="2"/>
        <v>1012.5</v>
      </c>
      <c r="AI10">
        <f t="shared" si="3"/>
        <v>85.78125</v>
      </c>
      <c r="AL10">
        <f t="shared" si="10"/>
        <v>0.5</v>
      </c>
      <c r="AM10">
        <v>30</v>
      </c>
      <c r="AN10" s="2">
        <f t="shared" si="11"/>
        <v>24.600000000000009</v>
      </c>
      <c r="AO10">
        <v>35</v>
      </c>
      <c r="AP10" s="5">
        <f t="shared" si="4"/>
        <v>861.00000000000034</v>
      </c>
      <c r="AQ10">
        <f t="shared" si="5"/>
        <v>73.062500000000014</v>
      </c>
    </row>
    <row r="11" spans="1:43" x14ac:dyDescent="0.25">
      <c r="A11" s="5">
        <f>A12+(A10-A12)*((D11-D12)/(D10-D12))</f>
        <v>89.5</v>
      </c>
      <c r="B11" s="5">
        <f>B12+(B10-B12)*((D11-D12)/(D10-D12))</f>
        <v>1635</v>
      </c>
      <c r="C11">
        <v>48</v>
      </c>
      <c r="D11">
        <v>40</v>
      </c>
      <c r="E11" s="5">
        <f>E12+(E10-E12)*((D11-D12)/(D10-D12))</f>
        <v>4283.3333333333321</v>
      </c>
      <c r="F11" s="5">
        <f>F12+(F10-F12)*((D11-D12)/(D10-D12))</f>
        <v>35</v>
      </c>
      <c r="H11">
        <v>92</v>
      </c>
      <c r="I11" s="5">
        <v>1140</v>
      </c>
      <c r="J11">
        <v>36</v>
      </c>
      <c r="K11">
        <v>35</v>
      </c>
      <c r="L11">
        <v>3248</v>
      </c>
      <c r="M11">
        <v>30</v>
      </c>
      <c r="O11" s="5">
        <f>O12+(O10-O12)*((R11-R12)/(R10-R12))</f>
        <v>90</v>
      </c>
      <c r="P11" s="5">
        <f>P12+(P10-P12)*((R11-R12)/(R10-R12))</f>
        <v>865</v>
      </c>
      <c r="Q11">
        <v>24</v>
      </c>
      <c r="R11">
        <v>40</v>
      </c>
      <c r="S11" s="5">
        <f>S12+(S10-S12)*((R11-R12)/(R10-R12))</f>
        <v>2106.6666900000005</v>
      </c>
      <c r="T11" s="5">
        <f>T12+(T10-T12)*((R11-R12)/(R10-R12))</f>
        <v>35</v>
      </c>
      <c r="V11">
        <f t="shared" si="6"/>
        <v>0.58333333333333337</v>
      </c>
      <c r="W11">
        <v>35</v>
      </c>
      <c r="X11" s="2">
        <f t="shared" si="7"/>
        <v>36.25</v>
      </c>
      <c r="Y11">
        <v>33</v>
      </c>
      <c r="Z11" s="5">
        <f t="shared" si="0"/>
        <v>1196.25</v>
      </c>
      <c r="AA11">
        <f t="shared" si="1"/>
        <v>101.40625</v>
      </c>
      <c r="AD11">
        <f t="shared" si="8"/>
        <v>0.58333333333333337</v>
      </c>
      <c r="AE11">
        <v>35</v>
      </c>
      <c r="AF11" s="2">
        <f t="shared" si="9"/>
        <v>36.25</v>
      </c>
      <c r="AG11">
        <v>27</v>
      </c>
      <c r="AH11" s="5">
        <f t="shared" si="2"/>
        <v>978.75</v>
      </c>
      <c r="AI11">
        <f t="shared" si="3"/>
        <v>82.96875</v>
      </c>
      <c r="AL11">
        <f t="shared" si="10"/>
        <v>0.58333333333333337</v>
      </c>
      <c r="AM11">
        <v>35</v>
      </c>
      <c r="AN11" s="2">
        <f t="shared" si="11"/>
        <v>23.70000000000001</v>
      </c>
      <c r="AO11">
        <v>35</v>
      </c>
      <c r="AP11" s="5">
        <f t="shared" si="4"/>
        <v>829.50000000000034</v>
      </c>
      <c r="AQ11">
        <f t="shared" si="5"/>
        <v>70.437500000000028</v>
      </c>
    </row>
    <row r="12" spans="1:43" x14ac:dyDescent="0.25">
      <c r="A12">
        <v>90</v>
      </c>
      <c r="B12" s="5">
        <v>1890</v>
      </c>
      <c r="C12">
        <v>48</v>
      </c>
      <c r="D12">
        <v>45</v>
      </c>
      <c r="E12" s="5">
        <v>4259.9999999999991</v>
      </c>
      <c r="F12">
        <v>40</v>
      </c>
      <c r="H12" s="5">
        <f>H13+(H11-H13)*((K12-K13)/(K11-K13))</f>
        <v>92</v>
      </c>
      <c r="I12" s="5">
        <f>I13+(I11-I13)*((K12-K13)/(K11-K13))</f>
        <v>1320</v>
      </c>
      <c r="J12">
        <v>36</v>
      </c>
      <c r="K12">
        <v>40</v>
      </c>
      <c r="L12" s="5">
        <f>L13+(L11-L13)*((K12-K13)/(K11-K13))</f>
        <v>3231</v>
      </c>
      <c r="M12" s="5">
        <f>M13+(M11-M13)*((K12-K13)/(K11-K13))</f>
        <v>35</v>
      </c>
      <c r="O12">
        <v>90</v>
      </c>
      <c r="P12" s="5">
        <v>990</v>
      </c>
      <c r="Q12">
        <v>24</v>
      </c>
      <c r="R12">
        <v>45</v>
      </c>
      <c r="S12" s="5">
        <v>2093.3333600000005</v>
      </c>
      <c r="T12">
        <v>40</v>
      </c>
      <c r="V12">
        <f t="shared" si="6"/>
        <v>0.66666666666666663</v>
      </c>
      <c r="W12">
        <v>40</v>
      </c>
      <c r="X12" s="2">
        <f t="shared" si="7"/>
        <v>35</v>
      </c>
      <c r="Y12">
        <v>33</v>
      </c>
      <c r="Z12" s="5">
        <f t="shared" si="0"/>
        <v>1155</v>
      </c>
      <c r="AA12">
        <f t="shared" si="1"/>
        <v>97.96875</v>
      </c>
      <c r="AD12">
        <f t="shared" si="8"/>
        <v>0.66666666666666663</v>
      </c>
      <c r="AE12">
        <v>40</v>
      </c>
      <c r="AF12" s="2">
        <f t="shared" si="9"/>
        <v>35</v>
      </c>
      <c r="AG12">
        <v>27</v>
      </c>
      <c r="AH12" s="5">
        <f t="shared" si="2"/>
        <v>945</v>
      </c>
      <c r="AI12">
        <f t="shared" si="3"/>
        <v>80.15625</v>
      </c>
      <c r="AL12">
        <f t="shared" si="10"/>
        <v>0.66666666666666663</v>
      </c>
      <c r="AM12">
        <v>40</v>
      </c>
      <c r="AN12" s="2">
        <f t="shared" si="11"/>
        <v>22.800000000000011</v>
      </c>
      <c r="AO12">
        <v>35</v>
      </c>
      <c r="AP12" s="5">
        <f t="shared" si="4"/>
        <v>798.00000000000045</v>
      </c>
      <c r="AQ12">
        <f t="shared" si="5"/>
        <v>67.812500000000028</v>
      </c>
    </row>
    <row r="13" spans="1:43" x14ac:dyDescent="0.25">
      <c r="A13" s="5">
        <f>A14+(A12-A14)*((D13-D14)/(D12-D14))</f>
        <v>89.545454545454547</v>
      </c>
      <c r="B13" s="5">
        <f>B14+(B12-B14)*((D13-D14)/(D12-D14))</f>
        <v>2121.818181818182</v>
      </c>
      <c r="C13">
        <v>48</v>
      </c>
      <c r="D13">
        <v>50</v>
      </c>
      <c r="E13" s="5">
        <f>E14+(E12-E14)*((D13-D14)/(D12-D14))</f>
        <v>4238.7878787878781</v>
      </c>
      <c r="F13" s="5">
        <f>F14+(F12-F14)*((D13-D14)/(D12-D14))</f>
        <v>44.545454545454547</v>
      </c>
      <c r="H13">
        <v>92</v>
      </c>
      <c r="I13" s="5">
        <v>1500</v>
      </c>
      <c r="J13">
        <v>36</v>
      </c>
      <c r="K13">
        <v>45</v>
      </c>
      <c r="L13">
        <v>3214</v>
      </c>
      <c r="M13">
        <v>40</v>
      </c>
      <c r="O13" s="5">
        <f>O14+(O12-O14)*((R13-R14)/(R12-R14))</f>
        <v>89.545454545454547</v>
      </c>
      <c r="P13" s="5">
        <f>P14+(P12-P14)*((R13-R14)/(R12-R14))</f>
        <v>1094.5454545454545</v>
      </c>
      <c r="Q13">
        <v>24</v>
      </c>
      <c r="R13">
        <v>50</v>
      </c>
      <c r="S13" s="5">
        <f>S14+(S12-S14)*((R13-R14)/(R12-R14))</f>
        <v>2081.2121509090916</v>
      </c>
      <c r="T13" s="5">
        <f>T14+(T12-T14)*((R13-R14)/(R12-R14))</f>
        <v>44.545454545454547</v>
      </c>
      <c r="V13">
        <f t="shared" si="6"/>
        <v>0.75</v>
      </c>
      <c r="W13">
        <v>45</v>
      </c>
      <c r="X13" s="2">
        <f>X12-1.25</f>
        <v>33.75</v>
      </c>
      <c r="Y13">
        <v>33</v>
      </c>
      <c r="Z13" s="5">
        <f t="shared" si="0"/>
        <v>1113.75</v>
      </c>
      <c r="AA13">
        <f t="shared" si="1"/>
        <v>94.53125</v>
      </c>
      <c r="AD13">
        <f t="shared" si="8"/>
        <v>0.75</v>
      </c>
      <c r="AE13">
        <v>45</v>
      </c>
      <c r="AF13" s="2">
        <f>AF12-1.25</f>
        <v>33.75</v>
      </c>
      <c r="AG13">
        <v>27</v>
      </c>
      <c r="AH13" s="5">
        <f t="shared" si="2"/>
        <v>911.25</v>
      </c>
      <c r="AI13">
        <f t="shared" si="3"/>
        <v>77.34375</v>
      </c>
      <c r="AL13">
        <f t="shared" si="10"/>
        <v>0.75</v>
      </c>
      <c r="AM13">
        <v>45</v>
      </c>
      <c r="AN13" s="2">
        <f>AN12-0.9</f>
        <v>21.900000000000013</v>
      </c>
      <c r="AO13">
        <v>35</v>
      </c>
      <c r="AP13" s="5">
        <f t="shared" si="4"/>
        <v>766.50000000000045</v>
      </c>
      <c r="AQ13">
        <f t="shared" si="5"/>
        <v>65.187500000000028</v>
      </c>
    </row>
    <row r="14" spans="1:43" x14ac:dyDescent="0.25">
      <c r="A14">
        <v>89</v>
      </c>
      <c r="B14" s="5">
        <v>2400</v>
      </c>
      <c r="C14">
        <v>48</v>
      </c>
      <c r="D14">
        <v>56</v>
      </c>
      <c r="E14" s="5">
        <v>4213.3333333333321</v>
      </c>
      <c r="F14">
        <v>50</v>
      </c>
      <c r="H14" s="5">
        <f>H15+(H13-H15)*((K14-K15)/(K13-K15))</f>
        <v>91.545454545454547</v>
      </c>
      <c r="I14" s="5">
        <f>I15+(I13-I15)*((K14-K15)/(K13-K15))</f>
        <v>1672.7272727272727</v>
      </c>
      <c r="J14">
        <v>36</v>
      </c>
      <c r="K14">
        <v>50</v>
      </c>
      <c r="L14" s="5">
        <f>L15+(L13-L15)*((K14-K15)/(K13-K15))</f>
        <v>3198.5454545454545</v>
      </c>
      <c r="M14" s="5">
        <f>M15+(M13-M15)*((K14-K15)/(K13-K15))</f>
        <v>44.545454545454547</v>
      </c>
      <c r="O14">
        <v>89</v>
      </c>
      <c r="P14" s="5">
        <v>1220</v>
      </c>
      <c r="Q14">
        <v>24</v>
      </c>
      <c r="R14">
        <v>56</v>
      </c>
      <c r="S14" s="5">
        <v>2066.6667000000007</v>
      </c>
      <c r="T14">
        <v>50</v>
      </c>
      <c r="V14">
        <f t="shared" si="6"/>
        <v>0.83333333333333337</v>
      </c>
      <c r="W14">
        <v>50</v>
      </c>
      <c r="X14" s="2">
        <f t="shared" si="7"/>
        <v>32.5</v>
      </c>
      <c r="Y14">
        <v>33</v>
      </c>
      <c r="Z14" s="5">
        <f t="shared" si="0"/>
        <v>1072.5</v>
      </c>
      <c r="AA14">
        <f t="shared" si="1"/>
        <v>91.09375</v>
      </c>
      <c r="AD14">
        <f t="shared" si="8"/>
        <v>0.83333333333333337</v>
      </c>
      <c r="AE14">
        <v>50</v>
      </c>
      <c r="AF14" s="2">
        <f t="shared" si="9"/>
        <v>32.5</v>
      </c>
      <c r="AG14">
        <v>27</v>
      </c>
      <c r="AH14" s="5">
        <f t="shared" si="2"/>
        <v>877.5</v>
      </c>
      <c r="AI14">
        <f t="shared" si="3"/>
        <v>74.53125</v>
      </c>
      <c r="AL14">
        <f t="shared" si="10"/>
        <v>0.83333333333333337</v>
      </c>
      <c r="AM14">
        <v>50</v>
      </c>
      <c r="AN14" s="2">
        <f t="shared" si="11"/>
        <v>21.000000000000014</v>
      </c>
      <c r="AO14">
        <v>35</v>
      </c>
      <c r="AP14" s="5">
        <f t="shared" si="4"/>
        <v>735.00000000000045</v>
      </c>
      <c r="AQ14">
        <f t="shared" si="5"/>
        <v>62.562500000000036</v>
      </c>
    </row>
    <row r="15" spans="1:43" x14ac:dyDescent="0.25">
      <c r="A15">
        <v>89</v>
      </c>
      <c r="B15" s="5">
        <v>2900</v>
      </c>
      <c r="C15">
        <v>48</v>
      </c>
      <c r="D15">
        <v>67</v>
      </c>
      <c r="E15" s="5">
        <v>4166.6666666666652</v>
      </c>
      <c r="F15">
        <v>60</v>
      </c>
      <c r="H15">
        <v>91</v>
      </c>
      <c r="I15" s="5">
        <v>1880</v>
      </c>
      <c r="J15">
        <v>36</v>
      </c>
      <c r="K15">
        <v>56</v>
      </c>
      <c r="L15">
        <v>3180</v>
      </c>
      <c r="M15">
        <v>50</v>
      </c>
      <c r="O15">
        <v>88.5</v>
      </c>
      <c r="P15" s="5">
        <v>1445</v>
      </c>
      <c r="Q15">
        <v>24</v>
      </c>
      <c r="R15">
        <v>67</v>
      </c>
      <c r="S15" s="5">
        <v>2040.0000400000006</v>
      </c>
      <c r="T15">
        <v>60</v>
      </c>
      <c r="V15">
        <f t="shared" si="6"/>
        <v>0.91666666666666663</v>
      </c>
      <c r="W15">
        <v>55</v>
      </c>
      <c r="X15" s="2">
        <f t="shared" si="7"/>
        <v>31.25</v>
      </c>
      <c r="Y15">
        <v>33</v>
      </c>
      <c r="Z15" s="5">
        <f t="shared" si="0"/>
        <v>1031.25</v>
      </c>
      <c r="AA15">
        <f t="shared" si="1"/>
        <v>87.65625</v>
      </c>
      <c r="AD15">
        <f t="shared" si="8"/>
        <v>0.91666666666666663</v>
      </c>
      <c r="AE15">
        <v>55</v>
      </c>
      <c r="AF15" s="2">
        <f t="shared" si="9"/>
        <v>31.25</v>
      </c>
      <c r="AG15">
        <v>27</v>
      </c>
      <c r="AH15" s="5">
        <f t="shared" si="2"/>
        <v>843.75</v>
      </c>
      <c r="AI15">
        <f t="shared" si="3"/>
        <v>71.71875</v>
      </c>
      <c r="AL15">
        <f t="shared" si="10"/>
        <v>0.91666666666666663</v>
      </c>
      <c r="AM15">
        <v>55</v>
      </c>
      <c r="AN15" s="2">
        <f t="shared" si="11"/>
        <v>20.100000000000016</v>
      </c>
      <c r="AO15">
        <v>35</v>
      </c>
      <c r="AP15" s="5">
        <f t="shared" si="4"/>
        <v>703.50000000000057</v>
      </c>
      <c r="AQ15">
        <f t="shared" si="5"/>
        <v>59.937500000000036</v>
      </c>
    </row>
    <row r="16" spans="1:43" x14ac:dyDescent="0.25">
      <c r="A16">
        <v>89</v>
      </c>
      <c r="B16" s="5">
        <f t="shared" ref="B16:B21" si="12">B15+(6400/14)</f>
        <v>3357.1428571428573</v>
      </c>
      <c r="C16">
        <v>48</v>
      </c>
      <c r="D16">
        <v>78</v>
      </c>
      <c r="E16" s="5">
        <v>4140</v>
      </c>
      <c r="F16">
        <v>70</v>
      </c>
      <c r="H16">
        <v>90</v>
      </c>
      <c r="I16" s="5">
        <v>2213.3333333333335</v>
      </c>
      <c r="J16">
        <v>36</v>
      </c>
      <c r="K16">
        <v>67</v>
      </c>
      <c r="L16">
        <v>3146</v>
      </c>
      <c r="M16">
        <v>60</v>
      </c>
      <c r="O16">
        <v>88</v>
      </c>
      <c r="P16" s="5">
        <v>1675</v>
      </c>
      <c r="Q16">
        <v>24</v>
      </c>
      <c r="R16">
        <v>78</v>
      </c>
      <c r="S16" s="5">
        <v>2013.3333800000005</v>
      </c>
      <c r="T16">
        <v>70</v>
      </c>
      <c r="V16">
        <f t="shared" si="6"/>
        <v>1</v>
      </c>
      <c r="W16">
        <v>60</v>
      </c>
      <c r="X16" s="2">
        <v>28.8</v>
      </c>
      <c r="Y16">
        <v>33</v>
      </c>
      <c r="Z16" s="5">
        <f t="shared" si="0"/>
        <v>950.4</v>
      </c>
      <c r="AA16">
        <f t="shared" si="1"/>
        <v>82.568749999999994</v>
      </c>
      <c r="AD16">
        <f t="shared" si="8"/>
        <v>1</v>
      </c>
      <c r="AE16">
        <v>60</v>
      </c>
      <c r="AF16" s="2">
        <v>28.8</v>
      </c>
      <c r="AG16">
        <v>27</v>
      </c>
      <c r="AH16" s="5">
        <f t="shared" si="2"/>
        <v>777.6</v>
      </c>
      <c r="AI16">
        <f t="shared" si="3"/>
        <v>67.556249999999991</v>
      </c>
      <c r="AL16">
        <f t="shared" si="10"/>
        <v>1</v>
      </c>
      <c r="AM16">
        <v>60</v>
      </c>
      <c r="AN16" s="2">
        <f t="shared" si="11"/>
        <v>19.200000000000017</v>
      </c>
      <c r="AO16">
        <v>35</v>
      </c>
      <c r="AP16" s="5">
        <f t="shared" si="4"/>
        <v>672.00000000000057</v>
      </c>
      <c r="AQ16">
        <f t="shared" si="5"/>
        <v>57.312500000000043</v>
      </c>
    </row>
    <row r="17" spans="1:44" x14ac:dyDescent="0.25">
      <c r="A17">
        <v>89</v>
      </c>
      <c r="B17" s="5">
        <f t="shared" si="12"/>
        <v>3814.2857142857147</v>
      </c>
      <c r="C17">
        <v>48</v>
      </c>
      <c r="D17">
        <v>89</v>
      </c>
      <c r="E17" s="5">
        <v>4093.3333333333335</v>
      </c>
      <c r="F17">
        <v>80</v>
      </c>
      <c r="H17">
        <v>90</v>
      </c>
      <c r="I17" s="5">
        <v>2546.666666666667</v>
      </c>
      <c r="J17">
        <v>36</v>
      </c>
      <c r="K17">
        <v>78</v>
      </c>
      <c r="L17">
        <v>3112</v>
      </c>
      <c r="M17">
        <v>70</v>
      </c>
      <c r="O17">
        <v>87.5</v>
      </c>
      <c r="P17" s="5">
        <v>1885</v>
      </c>
      <c r="Q17">
        <v>24</v>
      </c>
      <c r="R17">
        <v>89</v>
      </c>
      <c r="S17" s="5">
        <v>1986.6667200000004</v>
      </c>
      <c r="T17">
        <v>80</v>
      </c>
      <c r="AA17">
        <f>SUM(AA5:AA16)</f>
        <v>1235.8499999999999</v>
      </c>
      <c r="AB17" t="s">
        <v>72</v>
      </c>
      <c r="AI17">
        <f>SUM(AI5:AI16)</f>
        <v>1011.15</v>
      </c>
      <c r="AJ17" t="s">
        <v>72</v>
      </c>
      <c r="AN17" s="2"/>
      <c r="AQ17">
        <f>SUM(AQ5:AQ16)</f>
        <v>861</v>
      </c>
      <c r="AR17" t="s">
        <v>72</v>
      </c>
    </row>
    <row r="18" spans="1:44" x14ac:dyDescent="0.25">
      <c r="A18">
        <v>88</v>
      </c>
      <c r="B18" s="5">
        <f t="shared" si="12"/>
        <v>4271.4285714285716</v>
      </c>
      <c r="C18">
        <v>48</v>
      </c>
      <c r="D18">
        <v>100</v>
      </c>
      <c r="E18" s="5">
        <v>4046.666666666667</v>
      </c>
      <c r="F18">
        <v>90</v>
      </c>
      <c r="H18">
        <v>90</v>
      </c>
      <c r="I18" s="5">
        <v>2880.0000000000005</v>
      </c>
      <c r="J18">
        <v>36</v>
      </c>
      <c r="K18">
        <v>89</v>
      </c>
      <c r="L18">
        <v>3078</v>
      </c>
      <c r="M18">
        <v>80</v>
      </c>
      <c r="O18">
        <v>87</v>
      </c>
      <c r="P18" s="5">
        <v>2098.3333333333335</v>
      </c>
      <c r="Q18">
        <v>24</v>
      </c>
      <c r="R18">
        <v>100</v>
      </c>
      <c r="S18" s="5">
        <v>1960.0000600000003</v>
      </c>
      <c r="T18">
        <v>90</v>
      </c>
      <c r="X18" s="9"/>
    </row>
    <row r="19" spans="1:44" x14ac:dyDescent="0.25">
      <c r="A19">
        <v>86.5</v>
      </c>
      <c r="B19" s="5">
        <f t="shared" si="12"/>
        <v>4728.5714285714284</v>
      </c>
      <c r="C19">
        <v>48</v>
      </c>
      <c r="D19">
        <v>111</v>
      </c>
      <c r="E19" s="5">
        <v>4000.0000000000005</v>
      </c>
      <c r="F19">
        <v>100</v>
      </c>
      <c r="H19">
        <v>89</v>
      </c>
      <c r="I19" s="5">
        <v>3213.3333333333339</v>
      </c>
      <c r="J19">
        <v>36</v>
      </c>
      <c r="K19">
        <v>100</v>
      </c>
      <c r="L19">
        <v>3044</v>
      </c>
      <c r="M19">
        <v>90</v>
      </c>
      <c r="O19">
        <v>86.5</v>
      </c>
      <c r="P19" s="5">
        <v>2311.666666666667</v>
      </c>
      <c r="Q19">
        <v>24</v>
      </c>
      <c r="R19">
        <v>111</v>
      </c>
      <c r="S19" s="5">
        <v>1933.3334000000002</v>
      </c>
      <c r="T19">
        <v>100</v>
      </c>
    </row>
    <row r="20" spans="1:44" x14ac:dyDescent="0.25">
      <c r="A20">
        <v>86</v>
      </c>
      <c r="B20" s="5">
        <f t="shared" si="12"/>
        <v>5185.7142857142853</v>
      </c>
      <c r="C20">
        <v>48</v>
      </c>
      <c r="D20">
        <v>122</v>
      </c>
      <c r="E20" s="5">
        <v>3953.3333333333339</v>
      </c>
      <c r="F20">
        <v>110</v>
      </c>
      <c r="H20">
        <v>88</v>
      </c>
      <c r="I20" s="5">
        <v>3546.6666666666674</v>
      </c>
      <c r="J20">
        <v>36</v>
      </c>
      <c r="K20">
        <v>111</v>
      </c>
      <c r="L20">
        <v>3010</v>
      </c>
      <c r="M20">
        <v>100</v>
      </c>
      <c r="O20">
        <v>86</v>
      </c>
      <c r="P20" s="5">
        <v>2525.0000000000005</v>
      </c>
      <c r="Q20">
        <v>24</v>
      </c>
      <c r="R20">
        <v>122</v>
      </c>
      <c r="S20" s="5">
        <v>1910</v>
      </c>
      <c r="T20">
        <v>110</v>
      </c>
    </row>
    <row r="21" spans="1:44" x14ac:dyDescent="0.25">
      <c r="A21">
        <v>85.4</v>
      </c>
      <c r="B21" s="5">
        <f t="shared" si="12"/>
        <v>5642.8571428571422</v>
      </c>
      <c r="C21">
        <v>48</v>
      </c>
      <c r="D21">
        <v>133</v>
      </c>
      <c r="E21" s="5">
        <v>3906.6666666666674</v>
      </c>
      <c r="F21">
        <v>120</v>
      </c>
      <c r="H21">
        <v>87</v>
      </c>
      <c r="I21" s="5">
        <v>3880.0000000000009</v>
      </c>
      <c r="J21">
        <v>36</v>
      </c>
      <c r="K21">
        <v>122</v>
      </c>
      <c r="L21">
        <v>2976</v>
      </c>
      <c r="M21">
        <v>110</v>
      </c>
      <c r="O21">
        <v>85.4</v>
      </c>
      <c r="P21" s="5">
        <v>2738.3333333333339</v>
      </c>
      <c r="Q21">
        <v>24</v>
      </c>
      <c r="R21">
        <v>133</v>
      </c>
      <c r="S21" s="5">
        <v>1890</v>
      </c>
      <c r="T21">
        <v>120</v>
      </c>
    </row>
    <row r="22" spans="1:44" x14ac:dyDescent="0.25">
      <c r="A22">
        <v>84.5</v>
      </c>
      <c r="B22" s="5">
        <v>6080</v>
      </c>
      <c r="C22">
        <v>48</v>
      </c>
      <c r="D22">
        <v>144</v>
      </c>
      <c r="E22" s="5">
        <v>3860.0000000000009</v>
      </c>
      <c r="F22">
        <v>130</v>
      </c>
      <c r="H22">
        <v>87</v>
      </c>
      <c r="I22" s="5">
        <v>4213.3333333333339</v>
      </c>
      <c r="J22">
        <v>36</v>
      </c>
      <c r="K22">
        <v>133</v>
      </c>
      <c r="L22">
        <v>2942</v>
      </c>
      <c r="M22">
        <v>120</v>
      </c>
      <c r="O22">
        <v>84.5</v>
      </c>
      <c r="P22" s="5">
        <v>2951.6666666666674</v>
      </c>
      <c r="Q22">
        <v>24</v>
      </c>
      <c r="R22">
        <v>144</v>
      </c>
      <c r="S22" s="5">
        <v>1860</v>
      </c>
      <c r="T22">
        <v>130</v>
      </c>
    </row>
    <row r="23" spans="1:44" x14ac:dyDescent="0.25">
      <c r="A23">
        <v>83.4</v>
      </c>
      <c r="B23" s="5">
        <v>6400</v>
      </c>
      <c r="C23">
        <v>48</v>
      </c>
      <c r="D23">
        <v>155</v>
      </c>
      <c r="E23" s="5">
        <v>3813.3333333333344</v>
      </c>
      <c r="F23">
        <v>140</v>
      </c>
      <c r="H23">
        <v>82.8</v>
      </c>
      <c r="I23" s="5">
        <v>4450</v>
      </c>
      <c r="J23">
        <v>36</v>
      </c>
      <c r="K23">
        <v>144</v>
      </c>
      <c r="L23">
        <v>2908</v>
      </c>
      <c r="M23">
        <v>130</v>
      </c>
      <c r="O23">
        <v>83.4</v>
      </c>
      <c r="P23" s="5">
        <v>3130</v>
      </c>
      <c r="Q23">
        <v>24</v>
      </c>
      <c r="R23">
        <v>155</v>
      </c>
      <c r="S23" s="5">
        <v>1850</v>
      </c>
      <c r="T23">
        <v>140</v>
      </c>
    </row>
    <row r="24" spans="1:44" x14ac:dyDescent="0.25">
      <c r="E24" s="5"/>
      <c r="H24">
        <v>81.7</v>
      </c>
      <c r="I24" s="5">
        <v>4730</v>
      </c>
      <c r="J24">
        <v>36</v>
      </c>
      <c r="K24">
        <v>158</v>
      </c>
      <c r="L24">
        <v>2874</v>
      </c>
      <c r="M24">
        <v>140</v>
      </c>
      <c r="O24">
        <v>82</v>
      </c>
      <c r="P24" s="5">
        <v>3330</v>
      </c>
      <c r="Q24">
        <v>24</v>
      </c>
      <c r="R24">
        <v>166</v>
      </c>
      <c r="S24" s="5">
        <v>1820</v>
      </c>
      <c r="T24">
        <v>150</v>
      </c>
    </row>
    <row r="25" spans="1:44" x14ac:dyDescent="0.25">
      <c r="H25">
        <v>80</v>
      </c>
      <c r="I25" s="5">
        <v>5000</v>
      </c>
      <c r="J25">
        <v>36</v>
      </c>
      <c r="K25">
        <v>175</v>
      </c>
      <c r="L25">
        <v>2840</v>
      </c>
      <c r="M25">
        <v>150</v>
      </c>
    </row>
    <row r="28" spans="1:44" x14ac:dyDescent="0.25">
      <c r="A28" s="8" t="s">
        <v>32</v>
      </c>
      <c r="B28" s="8" t="s">
        <v>67</v>
      </c>
      <c r="C28" s="8"/>
      <c r="D28" s="8"/>
      <c r="E28" s="8"/>
      <c r="F28" s="8" t="s">
        <v>31</v>
      </c>
      <c r="G28" s="8"/>
      <c r="H28" s="8" t="s">
        <v>32</v>
      </c>
      <c r="I28" s="8" t="s">
        <v>66</v>
      </c>
      <c r="J28" s="8"/>
      <c r="K28" s="8"/>
      <c r="L28" s="8"/>
      <c r="M28" s="8" t="s">
        <v>31</v>
      </c>
      <c r="N28" s="8"/>
      <c r="O28" s="8" t="s">
        <v>32</v>
      </c>
      <c r="P28" s="8" t="s">
        <v>65</v>
      </c>
      <c r="Q28" s="8"/>
      <c r="R28" s="8"/>
      <c r="S28" s="8"/>
      <c r="T28" s="8" t="s">
        <v>31</v>
      </c>
    </row>
    <row r="29" spans="1:44" x14ac:dyDescent="0.25">
      <c r="A29" s="8" t="s">
        <v>61</v>
      </c>
      <c r="B29" s="8" t="s">
        <v>62</v>
      </c>
      <c r="C29" s="8" t="s">
        <v>63</v>
      </c>
      <c r="D29" s="8" t="s">
        <v>64</v>
      </c>
      <c r="E29" s="8" t="s">
        <v>5</v>
      </c>
      <c r="F29" s="8" t="s">
        <v>30</v>
      </c>
      <c r="G29" s="8"/>
      <c r="H29" s="8" t="s">
        <v>61</v>
      </c>
      <c r="I29" s="8" t="s">
        <v>62</v>
      </c>
      <c r="J29" s="8" t="s">
        <v>63</v>
      </c>
      <c r="K29" s="8" t="s">
        <v>64</v>
      </c>
      <c r="L29" s="8" t="s">
        <v>5</v>
      </c>
      <c r="M29" s="8" t="s">
        <v>30</v>
      </c>
      <c r="N29" s="8"/>
      <c r="O29" s="8" t="s">
        <v>61</v>
      </c>
      <c r="P29" s="8" t="s">
        <v>62</v>
      </c>
      <c r="Q29" s="8" t="s">
        <v>63</v>
      </c>
      <c r="R29" s="8" t="s">
        <v>64</v>
      </c>
      <c r="S29" s="8" t="s">
        <v>5</v>
      </c>
      <c r="T29" s="8" t="s">
        <v>30</v>
      </c>
    </row>
    <row r="30" spans="1:44" x14ac:dyDescent="0.25">
      <c r="A30" s="10">
        <v>0</v>
      </c>
      <c r="B30" s="11">
        <v>0</v>
      </c>
      <c r="C30" s="8">
        <v>48</v>
      </c>
      <c r="D30" s="8">
        <v>8</v>
      </c>
      <c r="E30" s="11">
        <v>4500</v>
      </c>
      <c r="F30" s="10">
        <v>0</v>
      </c>
      <c r="G30" s="8"/>
      <c r="H30" s="10">
        <v>0</v>
      </c>
      <c r="I30" s="11">
        <v>0</v>
      </c>
      <c r="J30" s="8">
        <v>36</v>
      </c>
      <c r="K30" s="8">
        <v>8</v>
      </c>
      <c r="L30" s="11">
        <v>3350</v>
      </c>
      <c r="M30" s="10">
        <v>0</v>
      </c>
      <c r="N30" s="8"/>
      <c r="O30" s="10">
        <v>0</v>
      </c>
      <c r="P30" s="11">
        <v>0</v>
      </c>
      <c r="Q30" s="8">
        <v>24</v>
      </c>
      <c r="R30" s="8">
        <v>8</v>
      </c>
      <c r="S30" s="11">
        <v>2200</v>
      </c>
      <c r="T30" s="10">
        <v>0</v>
      </c>
    </row>
    <row r="31" spans="1:44" x14ac:dyDescent="0.25">
      <c r="A31" s="10">
        <v>18.75</v>
      </c>
      <c r="B31" s="11">
        <v>114.28571428571428</v>
      </c>
      <c r="C31" s="8">
        <v>48</v>
      </c>
      <c r="D31" s="8">
        <v>10</v>
      </c>
      <c r="E31" s="11">
        <v>4475</v>
      </c>
      <c r="F31" s="10">
        <v>2.5</v>
      </c>
      <c r="G31" s="8"/>
      <c r="H31" s="10">
        <v>25</v>
      </c>
      <c r="I31" s="11">
        <v>120</v>
      </c>
      <c r="J31" s="8">
        <v>36</v>
      </c>
      <c r="K31" s="8">
        <v>10</v>
      </c>
      <c r="L31" s="11">
        <v>3339.3142857142857</v>
      </c>
      <c r="M31" s="10">
        <v>3.1428571428571423</v>
      </c>
      <c r="N31" s="8"/>
      <c r="O31" s="10">
        <v>20</v>
      </c>
      <c r="P31" s="11">
        <v>62.5</v>
      </c>
      <c r="Q31" s="8">
        <v>24</v>
      </c>
      <c r="R31" s="8">
        <v>10</v>
      </c>
      <c r="S31" s="11">
        <v>2193.3333350000003</v>
      </c>
      <c r="T31" s="10">
        <v>2.5</v>
      </c>
    </row>
    <row r="32" spans="1:44" x14ac:dyDescent="0.25">
      <c r="A32" s="2">
        <f>A33+(A31-A33)*((D32-D33)/(D31-D33))</f>
        <v>56.25</v>
      </c>
      <c r="B32" s="5">
        <f>B33+(B31-B33)*((D32-D33)/(D31-D33))</f>
        <v>342.85714285714283</v>
      </c>
      <c r="C32" s="8">
        <v>48</v>
      </c>
      <c r="D32">
        <v>14</v>
      </c>
      <c r="E32" s="5">
        <f>E33+(E31-E33)*((D32-D33)/(D31-D33))</f>
        <v>4425</v>
      </c>
      <c r="F32" s="2">
        <f>F33+(F31-F33)*((D32-D33)/(D31-D33))</f>
        <v>7.5</v>
      </c>
      <c r="G32" s="8"/>
      <c r="H32" s="2">
        <v>75</v>
      </c>
      <c r="I32" s="5">
        <v>360</v>
      </c>
      <c r="J32" s="8">
        <v>36</v>
      </c>
      <c r="K32">
        <v>14</v>
      </c>
      <c r="L32" s="5">
        <v>3316</v>
      </c>
      <c r="M32" s="2">
        <v>10</v>
      </c>
      <c r="N32" s="8"/>
      <c r="O32" s="2">
        <f>O33+(O31-O33)*((R32-R33)/(R31-R33))</f>
        <v>60</v>
      </c>
      <c r="P32" s="5">
        <f>P33+(P31-P33)*((R32-R33)/(R31-R33))</f>
        <v>187.5</v>
      </c>
      <c r="Q32" s="8">
        <v>24</v>
      </c>
      <c r="R32">
        <v>14</v>
      </c>
      <c r="S32" s="5">
        <f>S33+(S31-S33)*((R32-R33)/(R31-R33))</f>
        <v>2180.0000049999999</v>
      </c>
      <c r="T32" s="2">
        <f>T33+(T31-T33)*((R32-R33)/(R31-R33))</f>
        <v>7.5</v>
      </c>
    </row>
    <row r="33" spans="1:20" x14ac:dyDescent="0.25">
      <c r="A33" s="10">
        <v>65.625</v>
      </c>
      <c r="B33" s="11">
        <v>400</v>
      </c>
      <c r="C33" s="8">
        <v>48</v>
      </c>
      <c r="D33" s="8">
        <v>15</v>
      </c>
      <c r="E33" s="11">
        <v>4412.5</v>
      </c>
      <c r="F33" s="10">
        <v>8.75</v>
      </c>
      <c r="G33" s="8"/>
      <c r="H33" s="10">
        <v>76.5</v>
      </c>
      <c r="I33" s="11">
        <v>398</v>
      </c>
      <c r="J33" s="8">
        <v>36</v>
      </c>
      <c r="K33" s="8">
        <v>15</v>
      </c>
      <c r="L33" s="11">
        <v>3312.6</v>
      </c>
      <c r="M33" s="10">
        <v>11</v>
      </c>
      <c r="N33" s="8"/>
      <c r="O33" s="10">
        <v>70</v>
      </c>
      <c r="P33" s="11">
        <v>218.75</v>
      </c>
      <c r="Q33" s="8">
        <v>24</v>
      </c>
      <c r="R33" s="8">
        <v>15</v>
      </c>
      <c r="S33" s="11">
        <v>2176.6666725</v>
      </c>
      <c r="T33" s="10">
        <v>8.75</v>
      </c>
    </row>
    <row r="34" spans="1:20" x14ac:dyDescent="0.25">
      <c r="A34" s="10">
        <v>75</v>
      </c>
      <c r="B34" s="11">
        <v>457.14285714285717</v>
      </c>
      <c r="C34" s="8">
        <v>48</v>
      </c>
      <c r="D34" s="8">
        <v>16</v>
      </c>
      <c r="E34" s="11">
        <v>4400</v>
      </c>
      <c r="F34" s="10">
        <v>10</v>
      </c>
      <c r="G34" s="8"/>
      <c r="H34" s="10">
        <f>H35+(H33-H35)*((K34-K35)/(K33-K35))</f>
        <v>78</v>
      </c>
      <c r="I34" s="11">
        <f>I35+(I33-I35)*((K34-K35)/(K33-K35))</f>
        <v>436</v>
      </c>
      <c r="J34" s="8">
        <v>36</v>
      </c>
      <c r="K34" s="8">
        <v>16</v>
      </c>
      <c r="L34" s="11">
        <f>L35+(L33-L35)*((K34-K35)/(K33-K35))</f>
        <v>3309.2</v>
      </c>
      <c r="M34" s="10">
        <f>M35+(M33-M35)*((K34-K35)/(K33-K35))</f>
        <v>12</v>
      </c>
      <c r="N34" s="8"/>
      <c r="O34" s="10">
        <v>80</v>
      </c>
      <c r="P34" s="11">
        <v>250</v>
      </c>
      <c r="Q34" s="8">
        <v>24</v>
      </c>
      <c r="R34" s="8">
        <v>16</v>
      </c>
      <c r="S34" s="11">
        <v>2173.3333400000001</v>
      </c>
      <c r="T34" s="10">
        <v>10</v>
      </c>
    </row>
    <row r="35" spans="1:20" x14ac:dyDescent="0.25">
      <c r="A35" s="10">
        <v>79.888888888888886</v>
      </c>
      <c r="B35" s="11">
        <v>660.31746031746036</v>
      </c>
      <c r="C35" s="8">
        <v>48</v>
      </c>
      <c r="D35" s="8">
        <v>20</v>
      </c>
      <c r="E35" s="11">
        <v>4379.2592592592591</v>
      </c>
      <c r="F35" s="10">
        <v>14.444444444444445</v>
      </c>
      <c r="G35" s="8"/>
      <c r="H35" s="10">
        <v>84</v>
      </c>
      <c r="I35" s="11">
        <v>588</v>
      </c>
      <c r="J35" s="8">
        <v>36</v>
      </c>
      <c r="K35" s="8">
        <v>20</v>
      </c>
      <c r="L35" s="11">
        <v>3295.6</v>
      </c>
      <c r="M35" s="10">
        <v>16</v>
      </c>
      <c r="N35" s="8"/>
      <c r="O35" s="10">
        <v>84.444444444444443</v>
      </c>
      <c r="P35" s="11">
        <v>361.11111111111109</v>
      </c>
      <c r="Q35" s="8">
        <v>24</v>
      </c>
      <c r="R35" s="8">
        <v>20</v>
      </c>
      <c r="S35" s="11">
        <v>2161.4814911111112</v>
      </c>
      <c r="T35" s="10">
        <v>14.444444444444445</v>
      </c>
    </row>
    <row r="36" spans="1:20" x14ac:dyDescent="0.25">
      <c r="A36" s="2">
        <f>A37+(A35-A37)*((D36-D37)/(D35-D37))</f>
        <v>84.777777777777771</v>
      </c>
      <c r="B36" s="5">
        <f>B37+(B35-B37)*((D36-D37)/(D35-D37))</f>
        <v>863.49206349206349</v>
      </c>
      <c r="C36" s="8">
        <v>48</v>
      </c>
      <c r="D36" s="8">
        <v>24</v>
      </c>
      <c r="E36" s="5">
        <f>E37+(E35-E37)*((D36-D37)/(D35-D37))</f>
        <v>4358.5185185185182</v>
      </c>
      <c r="F36" s="2">
        <f>F37+(F35-F37)*((D36-D37)/(D35-D37))</f>
        <v>18.888888888888889</v>
      </c>
      <c r="G36" s="8"/>
      <c r="H36" s="2">
        <v>90</v>
      </c>
      <c r="I36" s="5">
        <v>740</v>
      </c>
      <c r="J36" s="8">
        <v>36</v>
      </c>
      <c r="K36" s="8">
        <v>24</v>
      </c>
      <c r="L36" s="5">
        <v>3282</v>
      </c>
      <c r="M36" s="2">
        <v>20</v>
      </c>
      <c r="N36" s="8"/>
      <c r="O36" s="2">
        <f>O37+(O35-O37)*((R36-R37)/(R35-R37))</f>
        <v>88.888888888888886</v>
      </c>
      <c r="P36" s="5">
        <f>P37+(P35-P37)*((R36-R37)/(R35-R37))</f>
        <v>472.22222222222223</v>
      </c>
      <c r="Q36" s="8">
        <v>24</v>
      </c>
      <c r="R36" s="8">
        <v>24</v>
      </c>
      <c r="S36" s="5">
        <f>S37+(S35-S37)*((R36-R37)/(R35-R37))</f>
        <v>2149.6296422222226</v>
      </c>
      <c r="T36" s="2">
        <f>T37+(T35-T37)*((R36-R37)/(R35-R37))</f>
        <v>18.888888888888889</v>
      </c>
    </row>
    <row r="37" spans="1:20" x14ac:dyDescent="0.25">
      <c r="A37" s="10">
        <v>86</v>
      </c>
      <c r="B37" s="11">
        <v>914.28571428571433</v>
      </c>
      <c r="C37" s="8">
        <v>48</v>
      </c>
      <c r="D37" s="8">
        <v>25</v>
      </c>
      <c r="E37" s="11">
        <v>4353.333333333333</v>
      </c>
      <c r="F37" s="10">
        <v>20</v>
      </c>
      <c r="G37" s="8"/>
      <c r="H37" s="10">
        <v>90.181818181818187</v>
      </c>
      <c r="I37" s="11">
        <v>776.36363636363637</v>
      </c>
      <c r="J37" s="8">
        <v>36</v>
      </c>
      <c r="K37" s="8">
        <v>25</v>
      </c>
      <c r="L37" s="11">
        <v>3278.909090909091</v>
      </c>
      <c r="M37" s="10">
        <v>20.90909090909091</v>
      </c>
      <c r="N37" s="8"/>
      <c r="O37" s="10">
        <v>90</v>
      </c>
      <c r="P37" s="11">
        <v>500</v>
      </c>
      <c r="Q37" s="8">
        <v>24</v>
      </c>
      <c r="R37" s="8">
        <v>25</v>
      </c>
      <c r="S37" s="11">
        <v>2146.6666800000003</v>
      </c>
      <c r="T37" s="10">
        <v>20</v>
      </c>
    </row>
    <row r="38" spans="1:20" x14ac:dyDescent="0.25">
      <c r="A38" s="2">
        <f>A39+(A37-A39)*((D38-D39)/(D37-D39))</f>
        <v>86.6</v>
      </c>
      <c r="B38" s="5">
        <f>B39+(B37-B39)*((D38-D39)/(D37-D39))</f>
        <v>1007.4285714285714</v>
      </c>
      <c r="C38" s="8">
        <v>48</v>
      </c>
      <c r="D38" s="8">
        <v>27</v>
      </c>
      <c r="E38" s="5">
        <f>E39+(E37-E39)*((D38-D39)/(D37-D39))</f>
        <v>4344</v>
      </c>
      <c r="F38" s="2">
        <f>F39+(F37-F39)*((D38-D39)/(D37-D39))</f>
        <v>22</v>
      </c>
      <c r="G38" s="8"/>
      <c r="H38" s="2">
        <f>H39+(H37-H39)*((K38-K39)/(K37-K39))</f>
        <v>90.545454545454547</v>
      </c>
      <c r="I38" s="5">
        <f>I39+(I37-I39)*((K38-K39)/(K37-K39))</f>
        <v>849.09090909090912</v>
      </c>
      <c r="J38" s="8">
        <v>36</v>
      </c>
      <c r="K38" s="8">
        <v>27</v>
      </c>
      <c r="L38" s="5">
        <f>L39+(L37-L39)*((K38-K39)/(K37-K39))</f>
        <v>3272.727272727273</v>
      </c>
      <c r="M38" s="2">
        <f>M39+(M37-M39)*((K38-K39)/(K37-K39))</f>
        <v>22.727272727272727</v>
      </c>
      <c r="N38" s="8"/>
      <c r="O38" s="2">
        <f>O39+(O37-O39)*((R38-R39)/(R37-R39))</f>
        <v>90</v>
      </c>
      <c r="P38" s="5">
        <f>P39+(P37-P39)*((R38-R39)/(R37-R39))</f>
        <v>548</v>
      </c>
      <c r="Q38" s="8">
        <v>24</v>
      </c>
      <c r="R38" s="8">
        <v>27</v>
      </c>
      <c r="S38" s="5">
        <f>S39+(S37-S39)*((R38-R39)/(R37-R39))</f>
        <v>2141.3333480000001</v>
      </c>
      <c r="T38" s="2">
        <f>T39+(T37-T39)*((R38-R39)/(R37-R39))</f>
        <v>22</v>
      </c>
    </row>
    <row r="39" spans="1:20" x14ac:dyDescent="0.25">
      <c r="A39" s="10">
        <v>87.5</v>
      </c>
      <c r="B39" s="11">
        <v>1147.1428571428571</v>
      </c>
      <c r="C39" s="8">
        <v>48</v>
      </c>
      <c r="D39" s="8">
        <v>30</v>
      </c>
      <c r="E39" s="11">
        <v>4330</v>
      </c>
      <c r="F39" s="10">
        <v>25</v>
      </c>
      <c r="G39" s="8"/>
      <c r="H39" s="10">
        <v>91.090909090909093</v>
      </c>
      <c r="I39" s="11">
        <v>958.18181818181824</v>
      </c>
      <c r="J39" s="8">
        <v>36</v>
      </c>
      <c r="K39" s="8">
        <v>30</v>
      </c>
      <c r="L39" s="11">
        <v>3263.4545454545455</v>
      </c>
      <c r="M39" s="10">
        <v>25.454545454545453</v>
      </c>
      <c r="N39" s="8"/>
      <c r="O39" s="10">
        <v>90</v>
      </c>
      <c r="P39" s="11">
        <v>620</v>
      </c>
      <c r="Q39" s="8">
        <v>24</v>
      </c>
      <c r="R39" s="8">
        <v>30</v>
      </c>
      <c r="S39" s="11">
        <v>2133.3333500000003</v>
      </c>
      <c r="T39" s="10">
        <v>25</v>
      </c>
    </row>
    <row r="40" spans="1:20" x14ac:dyDescent="0.25">
      <c r="A40" s="2">
        <f>A41+(A39-A41)*((D40-D41)/(D39-D41))</f>
        <v>88.4</v>
      </c>
      <c r="B40" s="5">
        <f>B41+(B39-B41)*((D40-D41)/(D39-D41))</f>
        <v>1286.8571428571429</v>
      </c>
      <c r="C40" s="8">
        <v>48</v>
      </c>
      <c r="D40" s="8">
        <v>33</v>
      </c>
      <c r="E40" s="5">
        <f>E41+(E39-E41)*((D40-D41)/(D39-D41))</f>
        <v>4316</v>
      </c>
      <c r="F40" s="2">
        <f>F41+(F39-F41)*((D40-D41)/(D39-D41))</f>
        <v>28</v>
      </c>
      <c r="G40" s="8"/>
      <c r="H40" s="2">
        <f>H41+(H39-H41)*((K40-K41)/(K39-K41))</f>
        <v>91.63636363636364</v>
      </c>
      <c r="I40" s="5">
        <f>I41+(I39-I41)*((K40-K41)/(K39-K41))</f>
        <v>1067.2727272727273</v>
      </c>
      <c r="J40" s="8">
        <v>36</v>
      </c>
      <c r="K40" s="8">
        <v>33</v>
      </c>
      <c r="L40" s="5">
        <f>L41+(L39-L41)*((K40-K41)/(K39-K41))</f>
        <v>3254.181818181818</v>
      </c>
      <c r="M40" s="2">
        <f>M41+(M39-M41)*((K40-K41)/(K39-K41))</f>
        <v>28.18181818181818</v>
      </c>
      <c r="N40" s="8"/>
      <c r="O40" s="2">
        <f>O41+(O39-O41)*((R40-R41)/(R39-R41))</f>
        <v>90</v>
      </c>
      <c r="P40" s="5">
        <f>P41+(P39-P41)*((R40-R41)/(R39-R41))</f>
        <v>692</v>
      </c>
      <c r="Q40" s="8">
        <v>24</v>
      </c>
      <c r="R40" s="8">
        <v>33</v>
      </c>
      <c r="S40" s="5">
        <f>S41+(S39-S41)*((R40-R41)/(R39-R41))</f>
        <v>2125.3333520000006</v>
      </c>
      <c r="T40" s="2">
        <f>T41+(T39-T41)*((R40-R41)/(R39-R41))</f>
        <v>28</v>
      </c>
    </row>
    <row r="41" spans="1:20" x14ac:dyDescent="0.25">
      <c r="A41" s="10">
        <v>89</v>
      </c>
      <c r="B41" s="11">
        <v>1380</v>
      </c>
      <c r="C41" s="8">
        <v>48</v>
      </c>
      <c r="D41" s="8">
        <v>35</v>
      </c>
      <c r="E41" s="11">
        <v>4306.6666666666661</v>
      </c>
      <c r="F41" s="10">
        <v>30</v>
      </c>
      <c r="G41" s="8"/>
      <c r="H41" s="10">
        <v>92</v>
      </c>
      <c r="I41" s="11">
        <v>1140</v>
      </c>
      <c r="J41" s="8">
        <v>36</v>
      </c>
      <c r="K41" s="8">
        <v>35</v>
      </c>
      <c r="L41" s="11">
        <v>3248</v>
      </c>
      <c r="M41" s="10">
        <v>30</v>
      </c>
      <c r="N41" s="8"/>
      <c r="O41" s="10">
        <v>90</v>
      </c>
      <c r="P41" s="11">
        <v>740</v>
      </c>
      <c r="Q41" s="8">
        <v>24</v>
      </c>
      <c r="R41" s="8">
        <v>35</v>
      </c>
      <c r="S41" s="11">
        <v>2120.0000200000004</v>
      </c>
      <c r="T41" s="10">
        <v>30</v>
      </c>
    </row>
    <row r="42" spans="1:20" x14ac:dyDescent="0.25">
      <c r="A42" s="10">
        <v>89.5</v>
      </c>
      <c r="B42" s="11">
        <v>1635</v>
      </c>
      <c r="C42" s="8">
        <v>48</v>
      </c>
      <c r="D42" s="8">
        <v>40</v>
      </c>
      <c r="E42" s="11">
        <v>4283.3333333333321</v>
      </c>
      <c r="F42" s="10">
        <v>35</v>
      </c>
      <c r="G42" s="8"/>
      <c r="H42" s="10">
        <v>92</v>
      </c>
      <c r="I42" s="11">
        <v>1320</v>
      </c>
      <c r="J42" s="8">
        <v>36</v>
      </c>
      <c r="K42" s="8">
        <v>40</v>
      </c>
      <c r="L42" s="11">
        <v>3231</v>
      </c>
      <c r="M42" s="10">
        <v>35</v>
      </c>
      <c r="N42" s="8"/>
      <c r="O42" s="10">
        <v>90</v>
      </c>
      <c r="P42" s="11">
        <v>865</v>
      </c>
      <c r="Q42" s="8">
        <v>24</v>
      </c>
      <c r="R42" s="8">
        <v>40</v>
      </c>
      <c r="S42" s="11">
        <v>2106.6666900000005</v>
      </c>
      <c r="T42" s="10">
        <v>35</v>
      </c>
    </row>
    <row r="43" spans="1:20" x14ac:dyDescent="0.25">
      <c r="A43" s="10">
        <v>90</v>
      </c>
      <c r="B43" s="11">
        <v>1890</v>
      </c>
      <c r="C43" s="8">
        <v>48</v>
      </c>
      <c r="D43" s="8">
        <v>45</v>
      </c>
      <c r="E43" s="11">
        <v>4259.9999999999991</v>
      </c>
      <c r="F43" s="10">
        <v>40</v>
      </c>
      <c r="G43" s="8"/>
      <c r="H43" s="10">
        <v>92</v>
      </c>
      <c r="I43" s="11">
        <v>1500</v>
      </c>
      <c r="J43" s="8">
        <v>36</v>
      </c>
      <c r="K43" s="8">
        <v>45</v>
      </c>
      <c r="L43" s="11">
        <v>3214</v>
      </c>
      <c r="M43" s="10">
        <v>40</v>
      </c>
      <c r="N43" s="8"/>
      <c r="O43" s="10">
        <v>90</v>
      </c>
      <c r="P43" s="11">
        <v>990</v>
      </c>
      <c r="Q43" s="8">
        <v>24</v>
      </c>
      <c r="R43" s="8">
        <v>45</v>
      </c>
      <c r="S43" s="11">
        <v>2093.3333600000005</v>
      </c>
      <c r="T43" s="10">
        <v>40</v>
      </c>
    </row>
    <row r="44" spans="1:20" x14ac:dyDescent="0.25">
      <c r="A44" s="10">
        <v>89.545454545454547</v>
      </c>
      <c r="B44" s="11">
        <v>2121.818181818182</v>
      </c>
      <c r="C44" s="8">
        <v>48</v>
      </c>
      <c r="D44" s="8">
        <v>50</v>
      </c>
      <c r="E44" s="11">
        <v>4238.7878787878781</v>
      </c>
      <c r="F44" s="10">
        <v>44.545454545454547</v>
      </c>
      <c r="G44" s="8"/>
      <c r="H44" s="10">
        <v>91.545454545454547</v>
      </c>
      <c r="I44" s="11">
        <v>1672.7272727272727</v>
      </c>
      <c r="J44" s="8">
        <v>36</v>
      </c>
      <c r="K44" s="8">
        <v>50</v>
      </c>
      <c r="L44" s="11">
        <v>3198.5454545454545</v>
      </c>
      <c r="M44" s="10">
        <v>44.545454545454547</v>
      </c>
      <c r="N44" s="8"/>
      <c r="O44" s="10">
        <v>89.545454545454547</v>
      </c>
      <c r="P44" s="11">
        <v>1094.5454545454545</v>
      </c>
      <c r="Q44" s="8">
        <v>24</v>
      </c>
      <c r="R44" s="8">
        <v>50</v>
      </c>
      <c r="S44" s="11">
        <v>2081.2121509090916</v>
      </c>
      <c r="T44" s="10">
        <v>44.545454545454547</v>
      </c>
    </row>
    <row r="45" spans="1:20" x14ac:dyDescent="0.25">
      <c r="A45" s="10">
        <v>89</v>
      </c>
      <c r="B45" s="11">
        <v>2400</v>
      </c>
      <c r="C45" s="8">
        <v>48</v>
      </c>
      <c r="D45" s="8">
        <v>56</v>
      </c>
      <c r="E45" s="11">
        <v>4213.3333333333321</v>
      </c>
      <c r="F45" s="10">
        <v>50</v>
      </c>
      <c r="G45" s="8"/>
      <c r="H45" s="10">
        <v>91</v>
      </c>
      <c r="I45" s="11">
        <v>1880</v>
      </c>
      <c r="J45" s="8">
        <v>36</v>
      </c>
      <c r="K45" s="8">
        <v>56</v>
      </c>
      <c r="L45" s="11">
        <v>3180</v>
      </c>
      <c r="M45" s="10">
        <v>50</v>
      </c>
      <c r="N45" s="8"/>
      <c r="O45" s="10">
        <v>89</v>
      </c>
      <c r="P45" s="11">
        <v>1220</v>
      </c>
      <c r="Q45" s="8">
        <v>24</v>
      </c>
      <c r="R45" s="8">
        <v>56</v>
      </c>
      <c r="S45" s="11">
        <v>2066.6667000000007</v>
      </c>
      <c r="T45" s="10">
        <v>50</v>
      </c>
    </row>
    <row r="46" spans="1:20" x14ac:dyDescent="0.25">
      <c r="A46" s="10">
        <v>89</v>
      </c>
      <c r="B46" s="11">
        <v>2900</v>
      </c>
      <c r="C46" s="8">
        <v>48</v>
      </c>
      <c r="D46" s="8">
        <v>67</v>
      </c>
      <c r="E46" s="11">
        <v>4166.6666666666652</v>
      </c>
      <c r="F46" s="10">
        <v>60</v>
      </c>
      <c r="G46" s="8"/>
      <c r="H46" s="10">
        <v>90</v>
      </c>
      <c r="I46" s="11">
        <v>2213.3333333333335</v>
      </c>
      <c r="J46" s="8">
        <v>36</v>
      </c>
      <c r="K46" s="8">
        <v>67</v>
      </c>
      <c r="L46" s="11">
        <v>3146</v>
      </c>
      <c r="M46" s="10">
        <v>60</v>
      </c>
      <c r="N46" s="8"/>
      <c r="O46" s="10">
        <v>88.5</v>
      </c>
      <c r="P46" s="11">
        <v>1445</v>
      </c>
      <c r="Q46" s="8">
        <v>24</v>
      </c>
      <c r="R46" s="8">
        <v>67</v>
      </c>
      <c r="S46" s="11">
        <v>2040.0000400000006</v>
      </c>
      <c r="T46" s="10">
        <v>60</v>
      </c>
    </row>
    <row r="47" spans="1:20" x14ac:dyDescent="0.25">
      <c r="A47" s="10">
        <v>89</v>
      </c>
      <c r="B47" s="11">
        <v>3357.1428571428573</v>
      </c>
      <c r="C47" s="8">
        <v>48</v>
      </c>
      <c r="D47" s="8">
        <v>78</v>
      </c>
      <c r="E47" s="11">
        <v>4140</v>
      </c>
      <c r="F47" s="10">
        <v>70</v>
      </c>
      <c r="G47" s="8"/>
      <c r="H47" s="10">
        <v>90</v>
      </c>
      <c r="I47" s="11">
        <v>2546.666666666667</v>
      </c>
      <c r="J47" s="8">
        <v>36</v>
      </c>
      <c r="K47" s="8">
        <v>78</v>
      </c>
      <c r="L47" s="11">
        <v>3112</v>
      </c>
      <c r="M47" s="10">
        <v>70</v>
      </c>
      <c r="N47" s="8"/>
      <c r="O47" s="10">
        <v>88</v>
      </c>
      <c r="P47" s="11">
        <v>1675</v>
      </c>
      <c r="Q47" s="8">
        <v>24</v>
      </c>
      <c r="R47" s="8">
        <v>78</v>
      </c>
      <c r="S47" s="11">
        <v>2013.3333800000005</v>
      </c>
      <c r="T47" s="10">
        <v>70</v>
      </c>
    </row>
    <row r="48" spans="1:20" x14ac:dyDescent="0.25">
      <c r="A48" s="10">
        <v>89</v>
      </c>
      <c r="B48" s="11">
        <v>3814.2857142857147</v>
      </c>
      <c r="C48" s="8">
        <v>48</v>
      </c>
      <c r="D48" s="8">
        <v>89</v>
      </c>
      <c r="E48" s="11">
        <v>4093.3333333333335</v>
      </c>
      <c r="F48" s="10">
        <v>80</v>
      </c>
      <c r="G48" s="8"/>
      <c r="H48" s="10">
        <v>90</v>
      </c>
      <c r="I48" s="11">
        <v>2880.0000000000005</v>
      </c>
      <c r="J48" s="8">
        <v>36</v>
      </c>
      <c r="K48" s="8">
        <v>89</v>
      </c>
      <c r="L48" s="11">
        <v>3078</v>
      </c>
      <c r="M48" s="10">
        <v>80</v>
      </c>
      <c r="N48" s="8"/>
      <c r="O48" s="10">
        <v>87.5</v>
      </c>
      <c r="P48" s="11">
        <v>1885</v>
      </c>
      <c r="Q48" s="8">
        <v>24</v>
      </c>
      <c r="R48" s="8">
        <v>89</v>
      </c>
      <c r="S48" s="11">
        <v>1986.6667200000004</v>
      </c>
      <c r="T48" s="10">
        <v>80</v>
      </c>
    </row>
    <row r="49" spans="1:20" x14ac:dyDescent="0.25">
      <c r="A49" s="10">
        <v>88</v>
      </c>
      <c r="B49" s="11">
        <v>4271.4285714285716</v>
      </c>
      <c r="C49" s="8">
        <v>48</v>
      </c>
      <c r="D49" s="8">
        <v>100</v>
      </c>
      <c r="E49" s="11">
        <v>4046.666666666667</v>
      </c>
      <c r="F49" s="10">
        <v>90</v>
      </c>
      <c r="G49" s="8"/>
      <c r="H49" s="10">
        <v>89</v>
      </c>
      <c r="I49" s="11">
        <v>3213.3333333333339</v>
      </c>
      <c r="J49" s="8">
        <v>36</v>
      </c>
      <c r="K49" s="8">
        <v>100</v>
      </c>
      <c r="L49" s="11">
        <v>3044</v>
      </c>
      <c r="M49" s="10">
        <v>90</v>
      </c>
      <c r="N49" s="8"/>
      <c r="O49" s="10">
        <v>87</v>
      </c>
      <c r="P49" s="11">
        <v>2098.3333333333335</v>
      </c>
      <c r="Q49" s="8">
        <v>24</v>
      </c>
      <c r="R49" s="8">
        <v>100</v>
      </c>
      <c r="S49" s="11">
        <v>1960.0000600000003</v>
      </c>
      <c r="T49" s="10">
        <v>90</v>
      </c>
    </row>
    <row r="50" spans="1:20" x14ac:dyDescent="0.25">
      <c r="A50" s="10"/>
      <c r="B50" s="11"/>
      <c r="C50" s="8"/>
      <c r="D50" s="8"/>
      <c r="E50" s="11"/>
      <c r="F50" s="10"/>
      <c r="G50" s="8"/>
      <c r="H50" s="10"/>
      <c r="I50" s="11"/>
      <c r="J50" s="8"/>
      <c r="K50" s="8"/>
      <c r="L50" s="11"/>
      <c r="M50" s="10"/>
      <c r="N50" s="8"/>
      <c r="O50" s="10"/>
      <c r="P50" s="11"/>
      <c r="Q50" s="8"/>
      <c r="R50" s="8"/>
      <c r="S50" s="11"/>
      <c r="T50" s="10"/>
    </row>
    <row r="51" spans="1:20" x14ac:dyDescent="0.25">
      <c r="A51" s="10"/>
      <c r="B51" s="11"/>
      <c r="C51" s="8"/>
      <c r="D51" s="8"/>
      <c r="E51" s="11"/>
      <c r="F51" s="10"/>
      <c r="G51" s="8"/>
      <c r="H51" s="10"/>
      <c r="I51" s="11"/>
      <c r="J51" s="8"/>
      <c r="K51" s="8"/>
      <c r="L51" s="11"/>
      <c r="M51" s="10"/>
      <c r="N51" s="8"/>
      <c r="O51" s="10"/>
      <c r="P51" s="11"/>
      <c r="Q51" s="8"/>
      <c r="R51" s="8"/>
      <c r="S51" s="11"/>
      <c r="T51" s="10"/>
    </row>
    <row r="52" spans="1:20" x14ac:dyDescent="0.25">
      <c r="A52" s="10" t="s">
        <v>32</v>
      </c>
      <c r="B52" s="11" t="s">
        <v>67</v>
      </c>
      <c r="C52" s="8"/>
      <c r="D52" s="8"/>
      <c r="E52" s="11"/>
      <c r="F52" s="10" t="s">
        <v>31</v>
      </c>
      <c r="G52" s="8"/>
      <c r="H52" s="10" t="s">
        <v>32</v>
      </c>
      <c r="I52" s="11" t="s">
        <v>66</v>
      </c>
      <c r="J52" s="8"/>
      <c r="K52" s="8"/>
      <c r="L52" s="11"/>
      <c r="M52" s="10" t="s">
        <v>31</v>
      </c>
      <c r="N52" s="8"/>
      <c r="O52" s="10" t="s">
        <v>32</v>
      </c>
      <c r="P52" s="11" t="s">
        <v>65</v>
      </c>
      <c r="Q52" s="8"/>
      <c r="R52" s="8"/>
      <c r="S52" s="11"/>
      <c r="T52" s="10" t="s">
        <v>31</v>
      </c>
    </row>
    <row r="53" spans="1:20" x14ac:dyDescent="0.25">
      <c r="A53" s="10" t="s">
        <v>61</v>
      </c>
      <c r="B53" s="11" t="s">
        <v>62</v>
      </c>
      <c r="C53" s="8" t="s">
        <v>63</v>
      </c>
      <c r="D53" s="8" t="s">
        <v>64</v>
      </c>
      <c r="E53" s="11" t="s">
        <v>5</v>
      </c>
      <c r="F53" s="10" t="s">
        <v>30</v>
      </c>
      <c r="G53" s="8"/>
      <c r="H53" s="10" t="s">
        <v>61</v>
      </c>
      <c r="I53" s="11" t="s">
        <v>62</v>
      </c>
      <c r="J53" s="8" t="s">
        <v>63</v>
      </c>
      <c r="K53" s="8" t="s">
        <v>64</v>
      </c>
      <c r="L53" s="11" t="s">
        <v>5</v>
      </c>
      <c r="M53" s="10" t="s">
        <v>30</v>
      </c>
      <c r="N53" s="8"/>
      <c r="O53" s="10" t="s">
        <v>61</v>
      </c>
      <c r="P53" s="11" t="s">
        <v>62</v>
      </c>
      <c r="Q53" s="8" t="s">
        <v>63</v>
      </c>
      <c r="R53" s="8" t="s">
        <v>64</v>
      </c>
      <c r="S53" s="11" t="s">
        <v>5</v>
      </c>
      <c r="T53" s="10" t="s">
        <v>30</v>
      </c>
    </row>
    <row r="54" spans="1:20" x14ac:dyDescent="0.25">
      <c r="A54" s="10">
        <v>0</v>
      </c>
      <c r="B54" s="11">
        <v>0</v>
      </c>
      <c r="C54" s="8">
        <v>48</v>
      </c>
      <c r="D54" s="8">
        <v>8</v>
      </c>
      <c r="E54" s="11">
        <v>4500</v>
      </c>
      <c r="F54" s="10">
        <v>0</v>
      </c>
      <c r="G54" s="8"/>
      <c r="H54" s="10">
        <v>0</v>
      </c>
      <c r="I54" s="11">
        <v>0</v>
      </c>
      <c r="J54" s="8">
        <v>36</v>
      </c>
      <c r="K54" s="8">
        <v>8</v>
      </c>
      <c r="L54" s="11">
        <v>3350</v>
      </c>
      <c r="M54" s="10">
        <v>0</v>
      </c>
      <c r="N54" s="8"/>
      <c r="O54" s="10">
        <v>0</v>
      </c>
      <c r="P54" s="11">
        <v>0</v>
      </c>
      <c r="Q54" s="8">
        <v>24</v>
      </c>
      <c r="R54" s="8">
        <v>8</v>
      </c>
      <c r="S54" s="11">
        <v>2200</v>
      </c>
      <c r="T54" s="10">
        <v>0</v>
      </c>
    </row>
    <row r="55" spans="1:20" x14ac:dyDescent="0.25">
      <c r="A55" s="10">
        <v>18.75</v>
      </c>
      <c r="B55" s="11">
        <v>114.28571428571428</v>
      </c>
      <c r="C55" s="8">
        <v>48</v>
      </c>
      <c r="D55" s="8">
        <v>10</v>
      </c>
      <c r="E55" s="11">
        <v>4475</v>
      </c>
      <c r="F55" s="10">
        <v>2.5</v>
      </c>
      <c r="H55" s="10">
        <v>25</v>
      </c>
      <c r="I55" s="11">
        <v>120</v>
      </c>
      <c r="J55" s="8">
        <v>36</v>
      </c>
      <c r="K55" s="8">
        <v>10</v>
      </c>
      <c r="L55" s="11">
        <v>3339.3142857142857</v>
      </c>
      <c r="M55" s="10">
        <v>3.1428571428571423</v>
      </c>
      <c r="O55" s="10">
        <v>20</v>
      </c>
      <c r="P55" s="11">
        <v>62.5</v>
      </c>
      <c r="Q55" s="8">
        <v>24</v>
      </c>
      <c r="R55" s="8">
        <v>10</v>
      </c>
      <c r="S55" s="11">
        <v>2193.3333350000003</v>
      </c>
      <c r="T55" s="10">
        <v>2.5</v>
      </c>
    </row>
    <row r="56" spans="1:20" x14ac:dyDescent="0.25">
      <c r="A56" s="2">
        <v>56.25</v>
      </c>
      <c r="B56" s="5">
        <v>342.85714285714283</v>
      </c>
      <c r="C56" s="8">
        <v>48</v>
      </c>
      <c r="D56">
        <v>14</v>
      </c>
      <c r="E56" s="5">
        <v>4425</v>
      </c>
      <c r="F56" s="2">
        <v>7.5</v>
      </c>
      <c r="H56" s="2">
        <v>75</v>
      </c>
      <c r="I56" s="5">
        <v>360</v>
      </c>
      <c r="J56" s="8">
        <v>36</v>
      </c>
      <c r="K56">
        <v>14</v>
      </c>
      <c r="L56" s="5">
        <v>3316</v>
      </c>
      <c r="M56" s="2">
        <v>10</v>
      </c>
      <c r="O56" s="2">
        <v>60</v>
      </c>
      <c r="P56" s="5">
        <v>187.5</v>
      </c>
      <c r="Q56" s="8">
        <v>24</v>
      </c>
      <c r="R56">
        <v>14</v>
      </c>
      <c r="S56" s="5">
        <v>2180.0000049999999</v>
      </c>
      <c r="T56" s="2">
        <v>7.5</v>
      </c>
    </row>
    <row r="57" spans="1:20" x14ac:dyDescent="0.25">
      <c r="A57" s="10">
        <v>65.625</v>
      </c>
      <c r="B57" s="11">
        <v>400</v>
      </c>
      <c r="C57" s="8">
        <v>48</v>
      </c>
      <c r="D57" s="8">
        <v>15</v>
      </c>
      <c r="E57" s="11">
        <v>4412.5</v>
      </c>
      <c r="F57" s="10">
        <v>8.75</v>
      </c>
      <c r="H57" s="10">
        <v>76.5</v>
      </c>
      <c r="I57" s="11">
        <v>398</v>
      </c>
      <c r="J57" s="8">
        <v>36</v>
      </c>
      <c r="K57" s="8">
        <v>15</v>
      </c>
      <c r="L57" s="11">
        <v>3312.6</v>
      </c>
      <c r="M57" s="10">
        <v>11</v>
      </c>
      <c r="O57" s="10">
        <v>70</v>
      </c>
      <c r="P57" s="11">
        <v>218.75</v>
      </c>
      <c r="Q57" s="8">
        <v>24</v>
      </c>
      <c r="R57" s="8">
        <v>15</v>
      </c>
      <c r="S57" s="11">
        <v>2176.6666725</v>
      </c>
      <c r="T57" s="10">
        <v>8.75</v>
      </c>
    </row>
    <row r="58" spans="1:20" x14ac:dyDescent="0.25">
      <c r="A58" s="10">
        <v>75</v>
      </c>
      <c r="B58" s="11">
        <v>457.14285714285717</v>
      </c>
      <c r="C58" s="8">
        <v>48</v>
      </c>
      <c r="D58" s="8">
        <v>16</v>
      </c>
      <c r="E58" s="11">
        <v>4400</v>
      </c>
      <c r="F58" s="10">
        <v>10</v>
      </c>
      <c r="H58" s="10">
        <v>78</v>
      </c>
      <c r="I58" s="11">
        <v>436</v>
      </c>
      <c r="J58" s="8">
        <v>36</v>
      </c>
      <c r="K58" s="8">
        <v>16</v>
      </c>
      <c r="L58" s="11">
        <v>3309.2</v>
      </c>
      <c r="M58" s="10">
        <v>12</v>
      </c>
      <c r="O58" s="10">
        <v>80</v>
      </c>
      <c r="P58" s="11">
        <v>250</v>
      </c>
      <c r="Q58" s="8">
        <v>24</v>
      </c>
      <c r="R58" s="8">
        <v>16</v>
      </c>
      <c r="S58" s="11">
        <v>2173.3333400000001</v>
      </c>
      <c r="T58" s="10">
        <v>10</v>
      </c>
    </row>
    <row r="59" spans="1:20" x14ac:dyDescent="0.25">
      <c r="A59" s="10">
        <v>79.888888888888886</v>
      </c>
      <c r="B59" s="11">
        <v>660.31746031746036</v>
      </c>
      <c r="C59" s="8">
        <v>48</v>
      </c>
      <c r="D59" s="8">
        <v>20</v>
      </c>
      <c r="E59" s="11">
        <v>4379.2592592592591</v>
      </c>
      <c r="F59" s="10">
        <v>14.444444444444445</v>
      </c>
      <c r="H59" s="10">
        <v>84</v>
      </c>
      <c r="I59" s="11">
        <v>588</v>
      </c>
      <c r="J59" s="8">
        <v>36</v>
      </c>
      <c r="K59" s="8">
        <v>20</v>
      </c>
      <c r="L59" s="11">
        <v>3295.6</v>
      </c>
      <c r="M59" s="10">
        <v>16</v>
      </c>
      <c r="O59" s="10">
        <v>84.444444444444443</v>
      </c>
      <c r="P59" s="11">
        <v>361.11111111111109</v>
      </c>
      <c r="Q59" s="8">
        <v>24</v>
      </c>
      <c r="R59" s="8">
        <v>20</v>
      </c>
      <c r="S59" s="11">
        <v>2161.4814911111112</v>
      </c>
      <c r="T59" s="10">
        <v>14.444444444444445</v>
      </c>
    </row>
    <row r="60" spans="1:20" x14ac:dyDescent="0.25">
      <c r="A60" s="2">
        <v>84.777777777777771</v>
      </c>
      <c r="B60" s="5">
        <v>863.49206349206349</v>
      </c>
      <c r="C60" s="8">
        <v>48</v>
      </c>
      <c r="D60" s="8">
        <v>24</v>
      </c>
      <c r="E60" s="5">
        <v>4358.5185185185182</v>
      </c>
      <c r="F60" s="2">
        <v>18.888888888888889</v>
      </c>
      <c r="H60" s="2">
        <v>90</v>
      </c>
      <c r="I60" s="5">
        <v>740</v>
      </c>
      <c r="J60" s="8">
        <v>36</v>
      </c>
      <c r="K60" s="8">
        <v>24</v>
      </c>
      <c r="L60" s="5">
        <v>3282</v>
      </c>
      <c r="M60" s="2">
        <v>20</v>
      </c>
      <c r="O60" s="2">
        <v>88.888888888888886</v>
      </c>
      <c r="P60" s="5">
        <v>472.22222222222223</v>
      </c>
      <c r="Q60" s="8">
        <v>24</v>
      </c>
      <c r="R60" s="8">
        <v>24</v>
      </c>
      <c r="S60" s="5">
        <v>2149.6296422222226</v>
      </c>
      <c r="T60" s="2">
        <v>18.888888888888889</v>
      </c>
    </row>
    <row r="61" spans="1:20" x14ac:dyDescent="0.25">
      <c r="A61" s="10">
        <v>86</v>
      </c>
      <c r="B61" s="11">
        <v>914.28571428571433</v>
      </c>
      <c r="C61" s="8">
        <v>48</v>
      </c>
      <c r="D61" s="8">
        <v>25</v>
      </c>
      <c r="E61" s="11">
        <v>4353.333333333333</v>
      </c>
      <c r="F61" s="10">
        <v>20</v>
      </c>
      <c r="H61" s="10">
        <v>90.181818181818187</v>
      </c>
      <c r="I61" s="11">
        <v>776.36363636363637</v>
      </c>
      <c r="J61" s="8">
        <v>36</v>
      </c>
      <c r="K61" s="8">
        <v>25</v>
      </c>
      <c r="L61" s="11">
        <v>3278.909090909091</v>
      </c>
      <c r="M61" s="10">
        <v>20.90909090909091</v>
      </c>
      <c r="O61" s="10">
        <v>90</v>
      </c>
      <c r="P61" s="11">
        <v>500</v>
      </c>
      <c r="Q61" s="8">
        <v>24</v>
      </c>
      <c r="R61" s="8">
        <v>25</v>
      </c>
      <c r="S61" s="11">
        <v>2146.6666800000003</v>
      </c>
      <c r="T61" s="10">
        <v>20</v>
      </c>
    </row>
    <row r="62" spans="1:20" x14ac:dyDescent="0.25">
      <c r="A62" s="10">
        <v>87.5</v>
      </c>
      <c r="B62" s="11">
        <v>1147.1428571428571</v>
      </c>
      <c r="C62" s="8">
        <v>48</v>
      </c>
      <c r="D62" s="8">
        <v>30</v>
      </c>
      <c r="E62" s="11">
        <v>4330</v>
      </c>
      <c r="F62" s="10">
        <v>25</v>
      </c>
      <c r="H62" s="10">
        <v>91.090909090909093</v>
      </c>
      <c r="I62" s="11">
        <v>958.18181818181824</v>
      </c>
      <c r="J62" s="8">
        <v>36</v>
      </c>
      <c r="K62" s="8">
        <v>30</v>
      </c>
      <c r="L62" s="11">
        <v>3263.4545454545455</v>
      </c>
      <c r="M62" s="10">
        <v>25.454545454545453</v>
      </c>
      <c r="O62" s="10">
        <v>90</v>
      </c>
      <c r="P62" s="11">
        <v>620</v>
      </c>
      <c r="Q62" s="8">
        <v>24</v>
      </c>
      <c r="R62" s="8">
        <v>30</v>
      </c>
      <c r="S62" s="11">
        <v>2133.3333500000003</v>
      </c>
      <c r="T62" s="10">
        <v>25</v>
      </c>
    </row>
    <row r="63" spans="1:20" x14ac:dyDescent="0.25">
      <c r="A63" s="10">
        <v>89</v>
      </c>
      <c r="B63" s="11">
        <v>1380</v>
      </c>
      <c r="C63" s="8">
        <v>48</v>
      </c>
      <c r="D63" s="8">
        <v>35</v>
      </c>
      <c r="E63" s="11">
        <v>4306.6666666666661</v>
      </c>
      <c r="F63" s="10">
        <v>30</v>
      </c>
      <c r="H63" s="10">
        <v>92</v>
      </c>
      <c r="I63" s="11">
        <v>1140</v>
      </c>
      <c r="J63" s="8">
        <v>36</v>
      </c>
      <c r="K63" s="8">
        <v>35</v>
      </c>
      <c r="L63" s="11">
        <v>3248</v>
      </c>
      <c r="M63" s="10">
        <v>30</v>
      </c>
      <c r="O63" s="10">
        <v>90</v>
      </c>
      <c r="P63" s="11">
        <v>740</v>
      </c>
      <c r="Q63" s="8">
        <v>24</v>
      </c>
      <c r="R63" s="8">
        <v>35</v>
      </c>
      <c r="S63" s="11">
        <v>2120.0000200000004</v>
      </c>
      <c r="T63" s="10">
        <v>30</v>
      </c>
    </row>
    <row r="64" spans="1:20" x14ac:dyDescent="0.25">
      <c r="A64" s="10">
        <v>89.5</v>
      </c>
      <c r="B64" s="11">
        <v>1635</v>
      </c>
      <c r="C64" s="8">
        <v>48</v>
      </c>
      <c r="D64" s="8">
        <v>40</v>
      </c>
      <c r="E64" s="11">
        <v>4283.3333333333321</v>
      </c>
      <c r="F64" s="10">
        <v>35</v>
      </c>
      <c r="H64" s="10">
        <v>92</v>
      </c>
      <c r="I64" s="11">
        <v>1320</v>
      </c>
      <c r="J64" s="8">
        <v>36</v>
      </c>
      <c r="K64" s="8">
        <v>40</v>
      </c>
      <c r="L64" s="11">
        <v>3231</v>
      </c>
      <c r="M64" s="10">
        <v>35</v>
      </c>
      <c r="O64" s="10">
        <v>90</v>
      </c>
      <c r="P64" s="11">
        <v>865</v>
      </c>
      <c r="Q64" s="8">
        <v>24</v>
      </c>
      <c r="R64" s="8">
        <v>40</v>
      </c>
      <c r="S64" s="11">
        <v>2106.6666900000005</v>
      </c>
      <c r="T64" s="10">
        <v>35</v>
      </c>
    </row>
    <row r="65" spans="1:41" x14ac:dyDescent="0.25">
      <c r="A65" s="10">
        <v>90</v>
      </c>
      <c r="B65" s="11">
        <v>1890</v>
      </c>
      <c r="C65" s="8">
        <v>48</v>
      </c>
      <c r="D65" s="8">
        <v>45</v>
      </c>
      <c r="E65" s="11">
        <v>4259.9999999999991</v>
      </c>
      <c r="F65" s="10">
        <v>40</v>
      </c>
      <c r="H65" s="10">
        <v>92</v>
      </c>
      <c r="I65" s="11">
        <v>1500</v>
      </c>
      <c r="J65" s="8">
        <v>36</v>
      </c>
      <c r="K65" s="8">
        <v>45</v>
      </c>
      <c r="L65" s="11">
        <v>3214</v>
      </c>
      <c r="M65" s="10">
        <v>40</v>
      </c>
      <c r="O65" s="10">
        <v>90</v>
      </c>
      <c r="P65" s="11">
        <v>990</v>
      </c>
      <c r="Q65" s="8">
        <v>24</v>
      </c>
      <c r="R65" s="8">
        <v>45</v>
      </c>
      <c r="S65" s="11">
        <v>2093.3333600000005</v>
      </c>
      <c r="T65" s="10">
        <v>40</v>
      </c>
    </row>
    <row r="66" spans="1:41" x14ac:dyDescent="0.25">
      <c r="A66" s="10">
        <v>89.545454545454547</v>
      </c>
      <c r="B66" s="11">
        <v>2121.818181818182</v>
      </c>
      <c r="C66" s="8">
        <v>48</v>
      </c>
      <c r="D66" s="8">
        <v>50</v>
      </c>
      <c r="E66" s="11">
        <v>4238.7878787878781</v>
      </c>
      <c r="F66" s="10">
        <v>44.545454545454547</v>
      </c>
      <c r="H66" s="10">
        <v>91.545454545454547</v>
      </c>
      <c r="I66" s="11">
        <v>1672.7272727272727</v>
      </c>
      <c r="J66" s="8">
        <v>36</v>
      </c>
      <c r="K66" s="8">
        <v>50</v>
      </c>
      <c r="L66" s="11">
        <v>3198.5454545454545</v>
      </c>
      <c r="M66" s="10">
        <v>44.545454545454547</v>
      </c>
      <c r="O66" s="10">
        <v>89.545454545454547</v>
      </c>
      <c r="P66" s="11">
        <v>1094.5454545454545</v>
      </c>
      <c r="Q66" s="8">
        <v>24</v>
      </c>
      <c r="R66" s="8">
        <v>50</v>
      </c>
      <c r="S66" s="11">
        <v>2081.2121509090916</v>
      </c>
      <c r="T66" s="10">
        <v>44.545454545454547</v>
      </c>
    </row>
    <row r="67" spans="1:41" x14ac:dyDescent="0.25">
      <c r="A67" s="10">
        <v>89</v>
      </c>
      <c r="B67" s="11">
        <v>2400</v>
      </c>
      <c r="C67" s="8">
        <v>48</v>
      </c>
      <c r="D67" s="8">
        <v>56</v>
      </c>
      <c r="E67" s="11">
        <v>4213.3333333333321</v>
      </c>
      <c r="F67" s="10">
        <v>50</v>
      </c>
      <c r="H67" s="10">
        <v>91</v>
      </c>
      <c r="I67" s="11">
        <v>1880</v>
      </c>
      <c r="J67" s="8">
        <v>36</v>
      </c>
      <c r="K67" s="8">
        <v>56</v>
      </c>
      <c r="L67" s="11">
        <v>3180</v>
      </c>
      <c r="M67" s="10">
        <v>50</v>
      </c>
      <c r="O67" s="10">
        <v>89</v>
      </c>
      <c r="P67" s="11">
        <v>1220</v>
      </c>
      <c r="Q67" s="8">
        <v>24</v>
      </c>
      <c r="R67" s="8">
        <v>56</v>
      </c>
      <c r="S67" s="11">
        <v>2066.6667000000007</v>
      </c>
      <c r="T67" s="10">
        <v>50</v>
      </c>
    </row>
    <row r="68" spans="1:41" x14ac:dyDescent="0.25">
      <c r="A68" s="10">
        <v>89</v>
      </c>
      <c r="B68" s="11">
        <v>2900</v>
      </c>
      <c r="C68" s="8">
        <v>48</v>
      </c>
      <c r="D68" s="8">
        <v>67</v>
      </c>
      <c r="E68" s="11">
        <v>4166.6666666666652</v>
      </c>
      <c r="F68" s="10">
        <v>60</v>
      </c>
      <c r="H68" s="10">
        <v>90</v>
      </c>
      <c r="I68" s="11">
        <v>2213.3333333333335</v>
      </c>
      <c r="J68" s="8">
        <v>36</v>
      </c>
      <c r="K68" s="8">
        <v>67</v>
      </c>
      <c r="L68" s="11">
        <v>3146</v>
      </c>
      <c r="M68" s="10">
        <v>60</v>
      </c>
      <c r="O68" s="10">
        <v>88.5</v>
      </c>
      <c r="P68" s="11">
        <v>1445</v>
      </c>
      <c r="Q68" s="8">
        <v>24</v>
      </c>
      <c r="R68" s="8">
        <v>67</v>
      </c>
      <c r="S68" s="11">
        <v>2040.0000400000006</v>
      </c>
      <c r="T68" s="10">
        <v>60</v>
      </c>
    </row>
    <row r="69" spans="1:41" x14ac:dyDescent="0.25">
      <c r="A69" s="10">
        <v>89</v>
      </c>
      <c r="B69" s="11">
        <v>3357.1428571428573</v>
      </c>
      <c r="C69" s="8">
        <v>48</v>
      </c>
      <c r="D69" s="8">
        <v>78</v>
      </c>
      <c r="E69" s="11">
        <v>4140</v>
      </c>
      <c r="F69" s="10">
        <v>70</v>
      </c>
      <c r="H69" s="10">
        <v>90</v>
      </c>
      <c r="I69" s="11">
        <v>2546.666666666667</v>
      </c>
      <c r="J69" s="8">
        <v>36</v>
      </c>
      <c r="K69" s="8">
        <v>78</v>
      </c>
      <c r="L69" s="11">
        <v>3112</v>
      </c>
      <c r="M69" s="10">
        <v>70</v>
      </c>
      <c r="O69" s="10">
        <v>88</v>
      </c>
      <c r="P69" s="11">
        <v>1675</v>
      </c>
      <c r="Q69" s="8">
        <v>24</v>
      </c>
      <c r="R69" s="8">
        <v>78</v>
      </c>
      <c r="S69" s="11">
        <v>2013.3333800000005</v>
      </c>
      <c r="T69" s="10">
        <v>70</v>
      </c>
    </row>
    <row r="70" spans="1:41" x14ac:dyDescent="0.25">
      <c r="A70" s="10">
        <v>89</v>
      </c>
      <c r="B70" s="11">
        <v>3814.2857142857147</v>
      </c>
      <c r="C70" s="8">
        <v>48</v>
      </c>
      <c r="D70" s="8">
        <v>89</v>
      </c>
      <c r="E70" s="11">
        <v>4093.3333333333335</v>
      </c>
      <c r="F70" s="10">
        <v>80</v>
      </c>
      <c r="H70" s="10">
        <v>90</v>
      </c>
      <c r="I70" s="11">
        <v>2880.0000000000005</v>
      </c>
      <c r="J70" s="8">
        <v>36</v>
      </c>
      <c r="K70" s="8">
        <v>89</v>
      </c>
      <c r="L70" s="11">
        <v>3078</v>
      </c>
      <c r="M70" s="10">
        <v>80</v>
      </c>
      <c r="O70" s="10">
        <v>87.5</v>
      </c>
      <c r="P70" s="11">
        <v>1885</v>
      </c>
      <c r="Q70" s="8">
        <v>24</v>
      </c>
      <c r="R70" s="8">
        <v>89</v>
      </c>
      <c r="S70" s="11">
        <v>1986.6667200000004</v>
      </c>
      <c r="T70" s="10">
        <v>80</v>
      </c>
    </row>
    <row r="71" spans="1:41" x14ac:dyDescent="0.25">
      <c r="A71" s="10">
        <v>88</v>
      </c>
      <c r="B71" s="11">
        <v>4271.4285714285716</v>
      </c>
      <c r="C71" s="8">
        <v>48</v>
      </c>
      <c r="D71" s="8">
        <v>100</v>
      </c>
      <c r="E71" s="11">
        <v>4046.666666666667</v>
      </c>
      <c r="F71" s="10">
        <v>90</v>
      </c>
      <c r="H71" s="10">
        <v>89</v>
      </c>
      <c r="I71" s="11">
        <v>3213.3333333333339</v>
      </c>
      <c r="J71" s="8">
        <v>36</v>
      </c>
      <c r="K71" s="8">
        <v>100</v>
      </c>
      <c r="L71" s="11">
        <v>3044</v>
      </c>
      <c r="M71" s="10">
        <v>90</v>
      </c>
      <c r="O71" s="10">
        <v>87</v>
      </c>
      <c r="P71" s="11">
        <v>2098.3333333333335</v>
      </c>
      <c r="Q71" s="8">
        <v>24</v>
      </c>
      <c r="R71" s="8">
        <v>100</v>
      </c>
      <c r="S71" s="11">
        <v>1960.0000600000003</v>
      </c>
      <c r="T71" s="10">
        <v>90</v>
      </c>
    </row>
    <row r="72" spans="1:41" x14ac:dyDescent="0.25">
      <c r="A72" s="10">
        <v>86.5</v>
      </c>
      <c r="B72" s="11">
        <v>4728.5714285714284</v>
      </c>
      <c r="C72" s="8">
        <v>48</v>
      </c>
      <c r="D72" s="8">
        <v>111</v>
      </c>
      <c r="E72" s="11">
        <v>4000.0000000000005</v>
      </c>
      <c r="F72" s="10">
        <v>100</v>
      </c>
      <c r="H72" s="10">
        <v>88</v>
      </c>
      <c r="I72" s="11">
        <v>3546.6666666666674</v>
      </c>
      <c r="J72" s="8">
        <v>36</v>
      </c>
      <c r="K72" s="8">
        <v>111</v>
      </c>
      <c r="L72" s="11">
        <v>3010</v>
      </c>
      <c r="M72" s="10">
        <v>100</v>
      </c>
      <c r="O72" s="10">
        <v>86.5</v>
      </c>
      <c r="P72" s="11">
        <v>2311.666666666667</v>
      </c>
      <c r="Q72" s="8">
        <v>24</v>
      </c>
      <c r="R72" s="8">
        <v>111</v>
      </c>
      <c r="S72" s="11">
        <v>1933.3334000000002</v>
      </c>
      <c r="T72" s="10">
        <v>100</v>
      </c>
    </row>
    <row r="74" spans="1:41" x14ac:dyDescent="0.25">
      <c r="B74" s="41" t="s">
        <v>73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X74" s="41" t="s">
        <v>79</v>
      </c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</row>
    <row r="75" spans="1:41" x14ac:dyDescent="0.25">
      <c r="A75">
        <v>48</v>
      </c>
      <c r="B75" s="10">
        <v>0</v>
      </c>
      <c r="C75" s="10">
        <v>18.75</v>
      </c>
      <c r="D75" s="2">
        <v>56.25</v>
      </c>
      <c r="E75" s="10">
        <v>65.625</v>
      </c>
      <c r="F75" s="10">
        <v>75</v>
      </c>
      <c r="G75" s="10">
        <v>79.888888888888886</v>
      </c>
      <c r="H75" s="2">
        <v>84.777777777777771</v>
      </c>
      <c r="I75" s="10">
        <v>86</v>
      </c>
      <c r="J75" s="10">
        <v>86.6</v>
      </c>
      <c r="K75" s="10">
        <v>87.5</v>
      </c>
      <c r="L75" s="10">
        <v>88.4</v>
      </c>
      <c r="M75" s="10">
        <v>89</v>
      </c>
      <c r="N75" s="10">
        <v>89.5</v>
      </c>
      <c r="O75" s="10">
        <v>90</v>
      </c>
      <c r="P75" s="10">
        <v>89.545454545454547</v>
      </c>
      <c r="Q75" s="10">
        <v>89</v>
      </c>
      <c r="R75" s="10">
        <v>89</v>
      </c>
      <c r="S75" s="10">
        <v>89</v>
      </c>
      <c r="T75" s="10">
        <v>89</v>
      </c>
      <c r="U75" s="10">
        <v>88</v>
      </c>
      <c r="V75" s="10"/>
      <c r="W75">
        <v>48</v>
      </c>
      <c r="X75" s="12">
        <f t="shared" ref="X75:X87" si="13">B91/X91</f>
        <v>0</v>
      </c>
      <c r="Y75" s="12">
        <f t="shared" ref="Y75:Y87" si="14">C91/Y91</f>
        <v>0.23809523809523808</v>
      </c>
      <c r="Z75" s="12">
        <f t="shared" ref="Z75:Z87" si="15">D91/Z91</f>
        <v>0.51020408163265307</v>
      </c>
      <c r="AA75" s="12">
        <f t="shared" ref="AA75:AA87" si="16">E91/AA91</f>
        <v>0.55555555555555558</v>
      </c>
      <c r="AB75" s="12">
        <f t="shared" ref="AB75:AB87" si="17">F91/AB91</f>
        <v>0.59523809523809523</v>
      </c>
      <c r="AC75" s="12">
        <f t="shared" ref="AC75:AC87" si="18">G91/AC91</f>
        <v>0.6878306878306879</v>
      </c>
      <c r="AD75" s="12">
        <f t="shared" ref="AD75:AD87" si="19">H91/AD91</f>
        <v>0.74955908289241624</v>
      </c>
      <c r="AE75" s="12">
        <f t="shared" ref="AE75:AE87" si="20">I91/AE91</f>
        <v>0.76190476190476197</v>
      </c>
      <c r="AF75" s="12">
        <f t="shared" ref="AF75:AF87" si="21">K91/AF91</f>
        <v>0.79662698412698407</v>
      </c>
      <c r="AG75" s="12">
        <f t="shared" ref="AG75:AO87" si="22">M91/AG91</f>
        <v>0.8214285714285714</v>
      </c>
      <c r="AH75" s="12">
        <f t="shared" si="22"/>
        <v>0.8515625</v>
      </c>
      <c r="AI75" s="12">
        <f t="shared" si="22"/>
        <v>0.875</v>
      </c>
      <c r="AJ75" s="12">
        <f t="shared" si="22"/>
        <v>0.88409090909090915</v>
      </c>
      <c r="AK75" s="12">
        <f t="shared" si="22"/>
        <v>0.8928571428571429</v>
      </c>
      <c r="AL75" s="12">
        <f t="shared" si="22"/>
        <v>0.90174129353233834</v>
      </c>
      <c r="AM75" s="12">
        <f t="shared" si="22"/>
        <v>0.89667277167277171</v>
      </c>
      <c r="AN75" s="12">
        <f t="shared" si="22"/>
        <v>0.8928571428571429</v>
      </c>
      <c r="AO75" s="12">
        <f t="shared" si="22"/>
        <v>0.88988095238095244</v>
      </c>
    </row>
    <row r="76" spans="1:41" x14ac:dyDescent="0.25">
      <c r="A76">
        <v>46</v>
      </c>
      <c r="B76" s="10">
        <v>0</v>
      </c>
      <c r="C76" s="2">
        <f>C75+((C81-C75)/6)</f>
        <v>19.791666666666668</v>
      </c>
      <c r="D76" s="2">
        <f t="shared" ref="D76:U80" si="23">D75+((D$81-D$75)/6)</f>
        <v>59.375</v>
      </c>
      <c r="E76" s="2">
        <f t="shared" si="23"/>
        <v>67.4375</v>
      </c>
      <c r="F76" s="2">
        <f t="shared" si="23"/>
        <v>75.5</v>
      </c>
      <c r="G76" s="2">
        <f t="shared" si="23"/>
        <v>80.574074074074076</v>
      </c>
      <c r="H76" s="2">
        <f t="shared" si="23"/>
        <v>85.648148148148138</v>
      </c>
      <c r="I76" s="2">
        <f t="shared" si="23"/>
        <v>86.696969696969703</v>
      </c>
      <c r="J76" s="2">
        <f t="shared" ref="J76:J80" si="24">J75+((J$81-J$75)/6)</f>
        <v>87.257575757575751</v>
      </c>
      <c r="K76" s="2">
        <f t="shared" ref="K76:K80" si="25">K75+((K$81-K$75)/6)</f>
        <v>88.098484848484844</v>
      </c>
      <c r="L76" s="2">
        <f t="shared" ref="L76:L80" si="26">L75+((L$81-L$75)/6)</f>
        <v>88.939393939393938</v>
      </c>
      <c r="M76" s="2">
        <f t="shared" si="23"/>
        <v>89.5</v>
      </c>
      <c r="N76" s="2">
        <f t="shared" si="23"/>
        <v>89.916666666666671</v>
      </c>
      <c r="O76" s="2">
        <f t="shared" si="23"/>
        <v>90.333333333333329</v>
      </c>
      <c r="P76" s="2">
        <f t="shared" si="23"/>
        <v>89.878787878787875</v>
      </c>
      <c r="Q76" s="2">
        <f t="shared" si="23"/>
        <v>89.333333333333329</v>
      </c>
      <c r="R76" s="2">
        <f t="shared" si="23"/>
        <v>89.166666666666671</v>
      </c>
      <c r="S76" s="2">
        <f t="shared" si="23"/>
        <v>89.166666666666671</v>
      </c>
      <c r="T76" s="2">
        <f t="shared" si="23"/>
        <v>89.166666666666671</v>
      </c>
      <c r="U76" s="2">
        <f t="shared" si="23"/>
        <v>88.166666666666671</v>
      </c>
      <c r="W76">
        <v>46</v>
      </c>
      <c r="X76" s="12">
        <f t="shared" si="13"/>
        <v>0</v>
      </c>
      <c r="Y76" s="12">
        <f t="shared" si="14"/>
        <v>0.25051759834368525</v>
      </c>
      <c r="Z76" s="12">
        <f t="shared" si="15"/>
        <v>0.53682342502218272</v>
      </c>
      <c r="AA76" s="12">
        <f t="shared" si="16"/>
        <v>0.57922705314009659</v>
      </c>
      <c r="AB76" s="12">
        <f t="shared" si="17"/>
        <v>0.61633022774327129</v>
      </c>
      <c r="AC76" s="12">
        <f t="shared" si="18"/>
        <v>0.70463538072233722</v>
      </c>
      <c r="AD76" s="12">
        <f t="shared" si="19"/>
        <v>0.76350548270838126</v>
      </c>
      <c r="AE76" s="12">
        <f t="shared" si="20"/>
        <v>0.77504234895539248</v>
      </c>
      <c r="AF76" s="12">
        <f t="shared" si="21"/>
        <v>0.80844155844155852</v>
      </c>
      <c r="AG76" s="12">
        <f t="shared" si="22"/>
        <v>0.83229813664596275</v>
      </c>
      <c r="AH76" s="12">
        <f t="shared" si="22"/>
        <v>0.86005434782608692</v>
      </c>
      <c r="AI76" s="12">
        <f t="shared" si="22"/>
        <v>0.88164251207729472</v>
      </c>
      <c r="AJ76" s="12">
        <f t="shared" si="22"/>
        <v>0.88998682476943347</v>
      </c>
      <c r="AK76" s="12">
        <f t="shared" si="22"/>
        <v>0.8980331262939959</v>
      </c>
      <c r="AL76" s="12">
        <f t="shared" si="22"/>
        <v>0.90381426202321724</v>
      </c>
      <c r="AM76" s="12">
        <f t="shared" si="22"/>
        <v>0.8980110067066589</v>
      </c>
      <c r="AN76" s="12">
        <f t="shared" si="22"/>
        <v>0.89364226394026114</v>
      </c>
      <c r="AO76" s="12">
        <f t="shared" si="22"/>
        <v>0.8902346445824707</v>
      </c>
    </row>
    <row r="77" spans="1:41" x14ac:dyDescent="0.25">
      <c r="A77">
        <v>44</v>
      </c>
      <c r="B77" s="10">
        <v>0</v>
      </c>
      <c r="C77" s="2">
        <f t="shared" ref="C77:C80" si="27">C76+((C$81-C$75)/6)</f>
        <v>20.833333333333336</v>
      </c>
      <c r="D77" s="2">
        <f t="shared" si="23"/>
        <v>62.5</v>
      </c>
      <c r="E77" s="2">
        <f t="shared" si="23"/>
        <v>69.25</v>
      </c>
      <c r="F77" s="2">
        <f t="shared" si="23"/>
        <v>76</v>
      </c>
      <c r="G77" s="2">
        <f t="shared" si="23"/>
        <v>81.259259259259267</v>
      </c>
      <c r="H77" s="2">
        <f t="shared" si="23"/>
        <v>86.518518518518505</v>
      </c>
      <c r="I77" s="2">
        <f t="shared" si="23"/>
        <v>87.393939393939405</v>
      </c>
      <c r="J77" s="2">
        <f t="shared" si="24"/>
        <v>87.915151515151507</v>
      </c>
      <c r="K77" s="2">
        <f t="shared" si="25"/>
        <v>88.696969696969688</v>
      </c>
      <c r="L77" s="2">
        <f t="shared" si="26"/>
        <v>89.47878787878787</v>
      </c>
      <c r="M77" s="2">
        <f t="shared" si="23"/>
        <v>90</v>
      </c>
      <c r="N77" s="2">
        <f t="shared" si="23"/>
        <v>90.333333333333343</v>
      </c>
      <c r="O77" s="2">
        <f t="shared" si="23"/>
        <v>90.666666666666657</v>
      </c>
      <c r="P77" s="2">
        <f t="shared" si="23"/>
        <v>90.212121212121204</v>
      </c>
      <c r="Q77" s="2">
        <f t="shared" si="23"/>
        <v>89.666666666666657</v>
      </c>
      <c r="R77" s="2">
        <f t="shared" si="23"/>
        <v>89.333333333333343</v>
      </c>
      <c r="S77" s="2">
        <f t="shared" si="23"/>
        <v>89.333333333333343</v>
      </c>
      <c r="T77" s="2">
        <f t="shared" si="23"/>
        <v>89.333333333333343</v>
      </c>
      <c r="U77" s="2">
        <f t="shared" si="23"/>
        <v>88.333333333333343</v>
      </c>
      <c r="W77">
        <v>44</v>
      </c>
      <c r="X77" s="12">
        <f t="shared" si="13"/>
        <v>0</v>
      </c>
      <c r="Y77" s="12">
        <f t="shared" si="14"/>
        <v>0.26406926406926401</v>
      </c>
      <c r="Z77" s="12">
        <f t="shared" si="15"/>
        <v>0.56586270871985156</v>
      </c>
      <c r="AA77" s="12">
        <f t="shared" si="16"/>
        <v>0.60505050505050506</v>
      </c>
      <c r="AB77" s="12">
        <f t="shared" si="17"/>
        <v>0.63933982683982693</v>
      </c>
      <c r="AC77" s="12">
        <f t="shared" si="18"/>
        <v>0.72296777296777293</v>
      </c>
      <c r="AD77" s="12">
        <f t="shared" si="19"/>
        <v>0.7787197370530704</v>
      </c>
      <c r="AE77" s="12">
        <f t="shared" si="20"/>
        <v>0.78937426210153483</v>
      </c>
      <c r="AF77" s="12">
        <f t="shared" si="21"/>
        <v>0.82133018496654875</v>
      </c>
      <c r="AG77" s="12">
        <f t="shared" si="22"/>
        <v>0.8441558441558441</v>
      </c>
      <c r="AH77" s="12">
        <f t="shared" si="22"/>
        <v>0.86931818181818177</v>
      </c>
      <c r="AI77" s="12">
        <f t="shared" si="22"/>
        <v>0.88888888888888884</v>
      </c>
      <c r="AJ77" s="12">
        <f t="shared" si="22"/>
        <v>0.89641873278236905</v>
      </c>
      <c r="AK77" s="12">
        <f t="shared" si="22"/>
        <v>0.90367965367965375</v>
      </c>
      <c r="AL77" s="12">
        <f t="shared" si="22"/>
        <v>0.90607568219508527</v>
      </c>
      <c r="AM77" s="12">
        <f t="shared" si="22"/>
        <v>0.89947089947089953</v>
      </c>
      <c r="AN77" s="12">
        <f t="shared" si="22"/>
        <v>0.89449875966729908</v>
      </c>
      <c r="AO77" s="12">
        <f t="shared" si="22"/>
        <v>0.89062049062049065</v>
      </c>
    </row>
    <row r="78" spans="1:41" x14ac:dyDescent="0.25">
      <c r="A78">
        <v>42</v>
      </c>
      <c r="B78" s="10">
        <v>0</v>
      </c>
      <c r="C78" s="2">
        <f t="shared" si="27"/>
        <v>21.875000000000004</v>
      </c>
      <c r="D78" s="2">
        <f t="shared" si="23"/>
        <v>65.625</v>
      </c>
      <c r="E78" s="2">
        <f t="shared" si="23"/>
        <v>71.0625</v>
      </c>
      <c r="F78" s="2">
        <f t="shared" si="23"/>
        <v>76.5</v>
      </c>
      <c r="G78" s="2">
        <f t="shared" si="23"/>
        <v>81.944444444444457</v>
      </c>
      <c r="H78" s="2">
        <f t="shared" si="23"/>
        <v>87.388888888888872</v>
      </c>
      <c r="I78" s="2">
        <f t="shared" si="23"/>
        <v>88.090909090909108</v>
      </c>
      <c r="J78" s="2">
        <f t="shared" si="24"/>
        <v>88.572727272727263</v>
      </c>
      <c r="K78" s="2">
        <f t="shared" si="25"/>
        <v>89.295454545454533</v>
      </c>
      <c r="L78" s="2">
        <f t="shared" si="26"/>
        <v>90.018181818181802</v>
      </c>
      <c r="M78" s="2">
        <f t="shared" si="23"/>
        <v>90.5</v>
      </c>
      <c r="N78" s="2">
        <f t="shared" si="23"/>
        <v>90.750000000000014</v>
      </c>
      <c r="O78" s="2">
        <f t="shared" si="23"/>
        <v>90.999999999999986</v>
      </c>
      <c r="P78" s="2">
        <f t="shared" si="23"/>
        <v>90.545454545454533</v>
      </c>
      <c r="Q78" s="2">
        <f t="shared" si="23"/>
        <v>89.999999999999986</v>
      </c>
      <c r="R78" s="2">
        <f t="shared" si="23"/>
        <v>89.500000000000014</v>
      </c>
      <c r="S78" s="2">
        <f t="shared" si="23"/>
        <v>89.500000000000014</v>
      </c>
      <c r="T78" s="2">
        <f t="shared" si="23"/>
        <v>89.500000000000014</v>
      </c>
      <c r="U78" s="2">
        <f t="shared" si="23"/>
        <v>88.500000000000014</v>
      </c>
      <c r="W78">
        <v>42</v>
      </c>
      <c r="X78" s="12">
        <f t="shared" si="13"/>
        <v>0</v>
      </c>
      <c r="Y78" s="12">
        <f t="shared" si="14"/>
        <v>0.27891156462585032</v>
      </c>
      <c r="Z78" s="12">
        <f t="shared" si="15"/>
        <v>0.59766763848396509</v>
      </c>
      <c r="AA78" s="12">
        <f t="shared" si="16"/>
        <v>0.63333333333333341</v>
      </c>
      <c r="AB78" s="12">
        <f t="shared" si="17"/>
        <v>0.66454081632653073</v>
      </c>
      <c r="AC78" s="12">
        <f t="shared" si="18"/>
        <v>0.74304610733182153</v>
      </c>
      <c r="AD78" s="12">
        <f t="shared" si="19"/>
        <v>0.79538296800201569</v>
      </c>
      <c r="AE78" s="12">
        <f t="shared" si="20"/>
        <v>0.80507111935683351</v>
      </c>
      <c r="AF78" s="12">
        <f t="shared" si="21"/>
        <v>0.83544629973201423</v>
      </c>
      <c r="AG78" s="12">
        <f t="shared" si="22"/>
        <v>0.8571428571428571</v>
      </c>
      <c r="AH78" s="12">
        <f t="shared" si="22"/>
        <v>0.8794642857142857</v>
      </c>
      <c r="AI78" s="12">
        <f t="shared" si="22"/>
        <v>0.89682539682539686</v>
      </c>
      <c r="AJ78" s="12">
        <f t="shared" si="22"/>
        <v>0.9034632034632033</v>
      </c>
      <c r="AK78" s="12">
        <f t="shared" si="22"/>
        <v>0.90986394557823147</v>
      </c>
      <c r="AL78" s="12">
        <f t="shared" si="22"/>
        <v>0.90855247571665498</v>
      </c>
      <c r="AM78" s="12">
        <f t="shared" si="22"/>
        <v>0.90106982964125837</v>
      </c>
      <c r="AN78" s="12">
        <f t="shared" si="22"/>
        <v>0.89543682641595967</v>
      </c>
      <c r="AO78" s="12">
        <f t="shared" si="22"/>
        <v>0.8910430839002268</v>
      </c>
    </row>
    <row r="79" spans="1:41" x14ac:dyDescent="0.25">
      <c r="A79">
        <v>40</v>
      </c>
      <c r="B79" s="10">
        <v>0</v>
      </c>
      <c r="C79" s="2">
        <f t="shared" si="27"/>
        <v>22.916666666666671</v>
      </c>
      <c r="D79" s="2">
        <f t="shared" si="23"/>
        <v>68.75</v>
      </c>
      <c r="E79" s="2">
        <f t="shared" si="23"/>
        <v>72.875</v>
      </c>
      <c r="F79" s="2">
        <f t="shared" si="23"/>
        <v>77</v>
      </c>
      <c r="G79" s="2">
        <f t="shared" si="23"/>
        <v>82.629629629629648</v>
      </c>
      <c r="H79" s="2">
        <f t="shared" si="23"/>
        <v>88.259259259259238</v>
      </c>
      <c r="I79" s="2">
        <f t="shared" si="23"/>
        <v>88.78787878787881</v>
      </c>
      <c r="J79" s="2">
        <f t="shared" si="24"/>
        <v>89.23030303030302</v>
      </c>
      <c r="K79" s="2">
        <f t="shared" si="25"/>
        <v>89.893939393939377</v>
      </c>
      <c r="L79" s="2">
        <f t="shared" si="26"/>
        <v>90.557575757575734</v>
      </c>
      <c r="M79" s="2">
        <f t="shared" si="23"/>
        <v>91</v>
      </c>
      <c r="N79" s="2">
        <f t="shared" si="23"/>
        <v>91.166666666666686</v>
      </c>
      <c r="O79" s="2">
        <f t="shared" si="23"/>
        <v>91.333333333333314</v>
      </c>
      <c r="P79" s="2">
        <f t="shared" si="23"/>
        <v>90.878787878787861</v>
      </c>
      <c r="Q79" s="2">
        <f t="shared" si="23"/>
        <v>90.333333333333314</v>
      </c>
      <c r="R79" s="2">
        <f t="shared" si="23"/>
        <v>89.666666666666686</v>
      </c>
      <c r="S79" s="2">
        <f t="shared" si="23"/>
        <v>89.666666666666686</v>
      </c>
      <c r="T79" s="2">
        <f t="shared" si="23"/>
        <v>89.666666666666686</v>
      </c>
      <c r="U79" s="2">
        <f t="shared" si="23"/>
        <v>88.666666666666686</v>
      </c>
      <c r="W79">
        <v>40</v>
      </c>
      <c r="X79" s="12">
        <f t="shared" si="13"/>
        <v>0</v>
      </c>
      <c r="Y79" s="12">
        <f t="shared" si="14"/>
        <v>0.29523809523809519</v>
      </c>
      <c r="Z79" s="12">
        <f t="shared" si="15"/>
        <v>0.63265306122448983</v>
      </c>
      <c r="AA79" s="12">
        <f t="shared" si="16"/>
        <v>0.66444444444444462</v>
      </c>
      <c r="AB79" s="12">
        <f t="shared" si="17"/>
        <v>0.69226190476190486</v>
      </c>
      <c r="AC79" s="12">
        <f t="shared" si="18"/>
        <v>0.76513227513227511</v>
      </c>
      <c r="AD79" s="12">
        <f t="shared" si="19"/>
        <v>0.81371252204585554</v>
      </c>
      <c r="AE79" s="12">
        <f t="shared" si="20"/>
        <v>0.82233766233766226</v>
      </c>
      <c r="AF79" s="12">
        <f t="shared" si="21"/>
        <v>0.85097402597402616</v>
      </c>
      <c r="AG79" s="12">
        <f t="shared" si="22"/>
        <v>0.87142857142857144</v>
      </c>
      <c r="AH79" s="12">
        <f t="shared" si="22"/>
        <v>0.890625</v>
      </c>
      <c r="AI79" s="12">
        <f t="shared" si="22"/>
        <v>0.90555555555555556</v>
      </c>
      <c r="AJ79" s="12">
        <f t="shared" si="22"/>
        <v>0.91121212121212103</v>
      </c>
      <c r="AK79" s="12">
        <f t="shared" si="22"/>
        <v>0.91666666666666696</v>
      </c>
      <c r="AL79" s="12">
        <f t="shared" si="22"/>
        <v>0.91127694859038155</v>
      </c>
      <c r="AM79" s="12">
        <f t="shared" si="22"/>
        <v>0.9028286528286531</v>
      </c>
      <c r="AN79" s="12">
        <f t="shared" si="22"/>
        <v>0.8964686998394864</v>
      </c>
      <c r="AO79" s="12">
        <f t="shared" si="22"/>
        <v>0.89150793650793658</v>
      </c>
    </row>
    <row r="80" spans="1:41" x14ac:dyDescent="0.25">
      <c r="A80">
        <v>38</v>
      </c>
      <c r="B80" s="10">
        <v>0</v>
      </c>
      <c r="C80" s="2">
        <f t="shared" si="27"/>
        <v>23.958333333333339</v>
      </c>
      <c r="D80" s="2">
        <f t="shared" si="23"/>
        <v>71.875</v>
      </c>
      <c r="E80" s="2">
        <f t="shared" si="23"/>
        <v>74.6875</v>
      </c>
      <c r="F80" s="2">
        <f t="shared" si="23"/>
        <v>77.5</v>
      </c>
      <c r="G80" s="2">
        <f t="shared" si="23"/>
        <v>83.314814814814838</v>
      </c>
      <c r="H80" s="2">
        <f t="shared" si="23"/>
        <v>89.129629629629605</v>
      </c>
      <c r="I80" s="2">
        <f t="shared" si="23"/>
        <v>89.484848484848513</v>
      </c>
      <c r="J80" s="2">
        <f t="shared" si="24"/>
        <v>89.887878787878776</v>
      </c>
      <c r="K80" s="2">
        <f t="shared" si="25"/>
        <v>90.492424242424221</v>
      </c>
      <c r="L80" s="2">
        <f t="shared" si="26"/>
        <v>91.096969696969666</v>
      </c>
      <c r="M80" s="2">
        <f t="shared" si="23"/>
        <v>91.5</v>
      </c>
      <c r="N80" s="2">
        <f t="shared" si="23"/>
        <v>91.583333333333357</v>
      </c>
      <c r="O80" s="2">
        <f t="shared" si="23"/>
        <v>91.666666666666643</v>
      </c>
      <c r="P80" s="2">
        <f t="shared" si="23"/>
        <v>91.21212121212119</v>
      </c>
      <c r="Q80" s="2">
        <f t="shared" si="23"/>
        <v>90.666666666666643</v>
      </c>
      <c r="R80" s="2">
        <f t="shared" si="23"/>
        <v>89.833333333333357</v>
      </c>
      <c r="S80" s="2">
        <f t="shared" si="23"/>
        <v>89.833333333333357</v>
      </c>
      <c r="T80" s="2">
        <f t="shared" si="23"/>
        <v>89.833333333333357</v>
      </c>
      <c r="U80" s="2">
        <f t="shared" si="23"/>
        <v>88.833333333333357</v>
      </c>
      <c r="W80">
        <v>38</v>
      </c>
      <c r="X80" s="12">
        <f t="shared" si="13"/>
        <v>0</v>
      </c>
      <c r="Y80" s="12">
        <f t="shared" si="14"/>
        <v>0.31328320802005005</v>
      </c>
      <c r="Z80" s="12">
        <f t="shared" si="15"/>
        <v>0.67132116004296472</v>
      </c>
      <c r="AA80" s="12">
        <f t="shared" si="16"/>
        <v>0.69883040935672536</v>
      </c>
      <c r="AB80" s="12">
        <f t="shared" si="17"/>
        <v>0.72290100250626577</v>
      </c>
      <c r="AC80" s="12">
        <f t="shared" si="18"/>
        <v>0.78954330270119732</v>
      </c>
      <c r="AD80" s="12">
        <f t="shared" si="19"/>
        <v>0.83397150283115218</v>
      </c>
      <c r="AE80" s="12">
        <f t="shared" si="20"/>
        <v>0.84142173615857807</v>
      </c>
      <c r="AF80" s="12">
        <f t="shared" si="21"/>
        <v>0.86813624971519721</v>
      </c>
      <c r="AG80" s="12">
        <f t="shared" si="22"/>
        <v>0.88721804511278191</v>
      </c>
      <c r="AH80" s="12">
        <f t="shared" si="22"/>
        <v>0.90296052631578949</v>
      </c>
      <c r="AI80" s="12">
        <f t="shared" si="22"/>
        <v>0.91520467836257313</v>
      </c>
      <c r="AJ80" s="12">
        <f t="shared" si="22"/>
        <v>0.91977671451355636</v>
      </c>
      <c r="AK80" s="12">
        <f t="shared" si="22"/>
        <v>0.92418546365914811</v>
      </c>
      <c r="AL80" s="12">
        <f t="shared" si="22"/>
        <v>0.91428820808239519</v>
      </c>
      <c r="AM80" s="12">
        <f t="shared" si="22"/>
        <v>0.90477261529893138</v>
      </c>
      <c r="AN80" s="12">
        <f t="shared" si="22"/>
        <v>0.89760919151812113</v>
      </c>
      <c r="AO80" s="12">
        <f t="shared" si="22"/>
        <v>0.89202172096908949</v>
      </c>
    </row>
    <row r="81" spans="1:41" x14ac:dyDescent="0.25">
      <c r="A81">
        <v>36</v>
      </c>
      <c r="B81" s="10">
        <v>0</v>
      </c>
      <c r="C81" s="10">
        <v>25</v>
      </c>
      <c r="D81" s="2">
        <v>75</v>
      </c>
      <c r="E81" s="10">
        <v>76.5</v>
      </c>
      <c r="F81" s="10">
        <v>78</v>
      </c>
      <c r="G81" s="10">
        <v>84</v>
      </c>
      <c r="H81" s="2">
        <v>90</v>
      </c>
      <c r="I81" s="10">
        <v>90.181818181818187</v>
      </c>
      <c r="J81" s="10">
        <v>90.545454545454547</v>
      </c>
      <c r="K81" s="10">
        <v>91.090909090909093</v>
      </c>
      <c r="L81" s="10">
        <v>91.63636363636364</v>
      </c>
      <c r="M81" s="10">
        <v>92</v>
      </c>
      <c r="N81" s="10">
        <v>92</v>
      </c>
      <c r="O81" s="10">
        <v>92</v>
      </c>
      <c r="P81" s="10">
        <v>91.545454545454547</v>
      </c>
      <c r="Q81" s="10">
        <v>91</v>
      </c>
      <c r="R81" s="10">
        <v>90</v>
      </c>
      <c r="S81" s="10">
        <v>90</v>
      </c>
      <c r="T81" s="10">
        <v>90</v>
      </c>
      <c r="U81" s="10">
        <v>89</v>
      </c>
      <c r="V81" s="10"/>
      <c r="W81">
        <v>36</v>
      </c>
      <c r="X81" s="12">
        <f t="shared" si="13"/>
        <v>0</v>
      </c>
      <c r="Y81" s="12">
        <f t="shared" si="14"/>
        <v>0.33333333333333331</v>
      </c>
      <c r="Z81" s="12">
        <f t="shared" si="15"/>
        <v>0.7142857142857143</v>
      </c>
      <c r="AA81" s="12">
        <f t="shared" si="16"/>
        <v>0.73703703703703705</v>
      </c>
      <c r="AB81" s="12">
        <f t="shared" si="17"/>
        <v>0.75694444444444442</v>
      </c>
      <c r="AC81" s="12">
        <f t="shared" si="18"/>
        <v>0.81666666666666665</v>
      </c>
      <c r="AD81" s="12">
        <f t="shared" si="19"/>
        <v>0.85648148148148151</v>
      </c>
      <c r="AE81" s="12">
        <f t="shared" si="20"/>
        <v>0.86262626262626263</v>
      </c>
      <c r="AF81" s="12">
        <f t="shared" si="21"/>
        <v>0.88720538720538722</v>
      </c>
      <c r="AG81" s="12">
        <f t="shared" si="22"/>
        <v>0.90476190476190477</v>
      </c>
      <c r="AH81" s="12">
        <f t="shared" si="22"/>
        <v>0.91666666666666663</v>
      </c>
      <c r="AI81" s="12">
        <f t="shared" si="22"/>
        <v>0.92592592592592593</v>
      </c>
      <c r="AJ81" s="12">
        <f t="shared" si="22"/>
        <v>0.92929292929292928</v>
      </c>
      <c r="AK81" s="12">
        <f t="shared" si="22"/>
        <v>0.93253968253968256</v>
      </c>
      <c r="AL81" s="12">
        <f t="shared" si="22"/>
        <v>0.91763405196241021</v>
      </c>
      <c r="AM81" s="12">
        <f t="shared" si="22"/>
        <v>0.9069325735992404</v>
      </c>
      <c r="AN81" s="12">
        <f t="shared" si="22"/>
        <v>0.89887640449438222</v>
      </c>
      <c r="AO81" s="12">
        <f t="shared" si="22"/>
        <v>0.89259259259259272</v>
      </c>
    </row>
    <row r="82" spans="1:41" x14ac:dyDescent="0.25">
      <c r="A82">
        <v>34</v>
      </c>
      <c r="B82" s="10">
        <v>0</v>
      </c>
      <c r="C82" s="2">
        <f>C81+((C$87-C$81)/6)</f>
        <v>24.166666666666668</v>
      </c>
      <c r="D82" s="2">
        <f t="shared" ref="D82:U86" si="28">D81+((D$87-D$81)/6)</f>
        <v>72.5</v>
      </c>
      <c r="E82" s="2">
        <f t="shared" si="28"/>
        <v>75.416666666666671</v>
      </c>
      <c r="F82" s="2">
        <f t="shared" si="28"/>
        <v>78.333333333333329</v>
      </c>
      <c r="G82" s="2">
        <f t="shared" si="28"/>
        <v>84.074074074074076</v>
      </c>
      <c r="H82" s="2">
        <f t="shared" si="28"/>
        <v>89.81481481481481</v>
      </c>
      <c r="I82" s="2">
        <f t="shared" si="28"/>
        <v>90.151515151515156</v>
      </c>
      <c r="J82" s="2">
        <f t="shared" ref="J82:J86" si="29">J81+((J$87-J$81)/6)</f>
        <v>90.454545454545453</v>
      </c>
      <c r="K82" s="2">
        <f t="shared" ref="K82:K86" si="30">K81+((K$87-K$81)/6)</f>
        <v>90.909090909090907</v>
      </c>
      <c r="L82" s="2">
        <f t="shared" ref="L82:L86" si="31">L81+((L$87-L$81)/6)</f>
        <v>91.363636363636374</v>
      </c>
      <c r="M82" s="2">
        <f t="shared" si="28"/>
        <v>91.666666666666671</v>
      </c>
      <c r="N82" s="2">
        <f t="shared" si="28"/>
        <v>91.666666666666671</v>
      </c>
      <c r="O82" s="2">
        <f t="shared" si="28"/>
        <v>91.666666666666671</v>
      </c>
      <c r="P82" s="2">
        <f t="shared" si="28"/>
        <v>91.212121212121218</v>
      </c>
      <c r="Q82" s="2">
        <f t="shared" si="28"/>
        <v>90.666666666666671</v>
      </c>
      <c r="R82" s="2">
        <f t="shared" si="28"/>
        <v>89.75</v>
      </c>
      <c r="S82" s="2">
        <f t="shared" si="28"/>
        <v>89.666666666666671</v>
      </c>
      <c r="T82" s="2">
        <f t="shared" si="28"/>
        <v>89.583333333333329</v>
      </c>
      <c r="U82" s="2">
        <f t="shared" si="28"/>
        <v>88.666666666666671</v>
      </c>
      <c r="W82">
        <v>34</v>
      </c>
      <c r="X82" s="12">
        <f t="shared" si="13"/>
        <v>0</v>
      </c>
      <c r="Y82" s="12">
        <f t="shared" si="14"/>
        <v>0.32475490196078433</v>
      </c>
      <c r="Z82" s="12">
        <f t="shared" si="15"/>
        <v>0.69590336134453779</v>
      </c>
      <c r="AA82" s="12">
        <f t="shared" si="16"/>
        <v>0.72181372549019607</v>
      </c>
      <c r="AB82" s="12">
        <f t="shared" si="17"/>
        <v>0.74448529411764708</v>
      </c>
      <c r="AC82" s="12">
        <f t="shared" si="18"/>
        <v>0.80909586056644889</v>
      </c>
      <c r="AD82" s="12">
        <f t="shared" si="19"/>
        <v>0.85216957153231654</v>
      </c>
      <c r="AE82" s="12">
        <f t="shared" si="20"/>
        <v>0.85918003565062384</v>
      </c>
      <c r="AF82" s="12">
        <f t="shared" si="21"/>
        <v>0.88413547237076651</v>
      </c>
      <c r="AG82" s="12">
        <f t="shared" si="22"/>
        <v>0.90196078431372539</v>
      </c>
      <c r="AH82" s="12">
        <f t="shared" si="22"/>
        <v>0.9148284313725491</v>
      </c>
      <c r="AI82" s="12">
        <f t="shared" si="22"/>
        <v>0.92483660130718959</v>
      </c>
      <c r="AJ82" s="12">
        <f t="shared" si="22"/>
        <v>0.92727272727272736</v>
      </c>
      <c r="AK82" s="12">
        <f t="shared" si="22"/>
        <v>0.92962184873949583</v>
      </c>
      <c r="AL82" s="12">
        <f t="shared" si="22"/>
        <v>0.91539849770754078</v>
      </c>
      <c r="AM82" s="12">
        <f t="shared" si="22"/>
        <v>0.90550108932461881</v>
      </c>
      <c r="AN82" s="12">
        <f t="shared" si="22"/>
        <v>0.89694866710729249</v>
      </c>
      <c r="AO82" s="12">
        <f t="shared" si="22"/>
        <v>0.8904411764705884</v>
      </c>
    </row>
    <row r="83" spans="1:41" x14ac:dyDescent="0.25">
      <c r="A83">
        <v>32</v>
      </c>
      <c r="B83" s="10">
        <v>0</v>
      </c>
      <c r="C83" s="2">
        <f t="shared" ref="C83:C86" si="32">C82+((C$87-C$81)/6)</f>
        <v>23.333333333333336</v>
      </c>
      <c r="D83" s="2">
        <f t="shared" si="28"/>
        <v>70</v>
      </c>
      <c r="E83" s="2">
        <f t="shared" si="28"/>
        <v>74.333333333333343</v>
      </c>
      <c r="F83" s="2">
        <f t="shared" si="28"/>
        <v>78.666666666666657</v>
      </c>
      <c r="G83" s="2">
        <f t="shared" si="28"/>
        <v>84.148148148148152</v>
      </c>
      <c r="H83" s="2">
        <f t="shared" si="28"/>
        <v>89.629629629629619</v>
      </c>
      <c r="I83" s="2">
        <f t="shared" si="28"/>
        <v>90.121212121212125</v>
      </c>
      <c r="J83" s="2">
        <f t="shared" si="29"/>
        <v>90.36363636363636</v>
      </c>
      <c r="K83" s="2">
        <f t="shared" si="30"/>
        <v>90.72727272727272</v>
      </c>
      <c r="L83" s="2">
        <f t="shared" si="31"/>
        <v>91.090909090909093</v>
      </c>
      <c r="M83" s="2">
        <f t="shared" si="28"/>
        <v>91.333333333333343</v>
      </c>
      <c r="N83" s="2">
        <f t="shared" si="28"/>
        <v>91.333333333333343</v>
      </c>
      <c r="O83" s="2">
        <f t="shared" si="28"/>
        <v>91.333333333333343</v>
      </c>
      <c r="P83" s="2">
        <f t="shared" si="28"/>
        <v>90.87878787878789</v>
      </c>
      <c r="Q83" s="2">
        <f t="shared" si="28"/>
        <v>90.333333333333343</v>
      </c>
      <c r="R83" s="2">
        <f t="shared" si="28"/>
        <v>89.5</v>
      </c>
      <c r="S83" s="2">
        <f t="shared" si="28"/>
        <v>89.333333333333343</v>
      </c>
      <c r="T83" s="2">
        <f t="shared" si="28"/>
        <v>89.166666666666657</v>
      </c>
      <c r="U83" s="2">
        <f t="shared" si="28"/>
        <v>88.333333333333343</v>
      </c>
      <c r="W83">
        <v>32</v>
      </c>
      <c r="X83" s="12">
        <f t="shared" si="13"/>
        <v>0</v>
      </c>
      <c r="Y83" s="12">
        <f t="shared" si="14"/>
        <v>0.31510416666666669</v>
      </c>
      <c r="Z83" s="12">
        <f t="shared" si="15"/>
        <v>0.6752232142857143</v>
      </c>
      <c r="AA83" s="12">
        <f t="shared" si="16"/>
        <v>0.70468750000000002</v>
      </c>
      <c r="AB83" s="12">
        <f t="shared" si="17"/>
        <v>0.73046875</v>
      </c>
      <c r="AC83" s="12">
        <f t="shared" si="18"/>
        <v>0.80057870370370376</v>
      </c>
      <c r="AD83" s="12">
        <f t="shared" si="19"/>
        <v>0.84731867283950602</v>
      </c>
      <c r="AE83" s="12">
        <f t="shared" si="20"/>
        <v>0.85530303030303034</v>
      </c>
      <c r="AF83" s="12">
        <f t="shared" si="21"/>
        <v>0.88068181818181823</v>
      </c>
      <c r="AG83" s="12">
        <f t="shared" si="22"/>
        <v>0.89880952380952372</v>
      </c>
      <c r="AH83" s="12">
        <f t="shared" si="22"/>
        <v>0.91276041666666674</v>
      </c>
      <c r="AI83" s="12">
        <f t="shared" si="22"/>
        <v>0.92361111111111116</v>
      </c>
      <c r="AJ83" s="12">
        <f t="shared" si="22"/>
        <v>0.92500000000000004</v>
      </c>
      <c r="AK83" s="12">
        <f t="shared" si="22"/>
        <v>0.9263392857142857</v>
      </c>
      <c r="AL83" s="12">
        <f t="shared" si="22"/>
        <v>0.91288349917081257</v>
      </c>
      <c r="AM83" s="12">
        <f t="shared" si="22"/>
        <v>0.90389066951566954</v>
      </c>
      <c r="AN83" s="12">
        <f t="shared" si="22"/>
        <v>0.89477996254681658</v>
      </c>
      <c r="AO83" s="12">
        <f t="shared" si="22"/>
        <v>0.88802083333333348</v>
      </c>
    </row>
    <row r="84" spans="1:41" x14ac:dyDescent="0.25">
      <c r="A84">
        <v>30</v>
      </c>
      <c r="B84" s="10">
        <v>0</v>
      </c>
      <c r="C84" s="2">
        <f t="shared" si="32"/>
        <v>22.500000000000004</v>
      </c>
      <c r="D84" s="2">
        <f t="shared" si="28"/>
        <v>67.5</v>
      </c>
      <c r="E84" s="2">
        <f t="shared" si="28"/>
        <v>73.250000000000014</v>
      </c>
      <c r="F84" s="2">
        <f t="shared" si="28"/>
        <v>78.999999999999986</v>
      </c>
      <c r="G84" s="2">
        <f t="shared" si="28"/>
        <v>84.222222222222229</v>
      </c>
      <c r="H84" s="2">
        <f t="shared" si="28"/>
        <v>89.444444444444429</v>
      </c>
      <c r="I84" s="2">
        <f t="shared" si="28"/>
        <v>90.090909090909093</v>
      </c>
      <c r="J84" s="2">
        <f t="shared" si="29"/>
        <v>90.272727272727266</v>
      </c>
      <c r="K84" s="2">
        <f t="shared" si="30"/>
        <v>90.545454545454533</v>
      </c>
      <c r="L84" s="2">
        <f t="shared" si="31"/>
        <v>90.818181818181813</v>
      </c>
      <c r="M84" s="2">
        <f t="shared" si="28"/>
        <v>91.000000000000014</v>
      </c>
      <c r="N84" s="2">
        <f t="shared" si="28"/>
        <v>91.000000000000014</v>
      </c>
      <c r="O84" s="2">
        <f t="shared" si="28"/>
        <v>91.000000000000014</v>
      </c>
      <c r="P84" s="2">
        <f t="shared" si="28"/>
        <v>90.545454545454561</v>
      </c>
      <c r="Q84" s="2">
        <f t="shared" si="28"/>
        <v>90.000000000000014</v>
      </c>
      <c r="R84" s="2">
        <f t="shared" si="28"/>
        <v>89.25</v>
      </c>
      <c r="S84" s="2">
        <f t="shared" si="28"/>
        <v>89.000000000000014</v>
      </c>
      <c r="T84" s="2">
        <f t="shared" si="28"/>
        <v>88.749999999999986</v>
      </c>
      <c r="U84" s="2">
        <f t="shared" si="28"/>
        <v>88.000000000000014</v>
      </c>
      <c r="W84">
        <v>30</v>
      </c>
      <c r="X84" s="12">
        <f t="shared" si="13"/>
        <v>0</v>
      </c>
      <c r="Y84" s="12">
        <f t="shared" si="14"/>
        <v>0.3041666666666667</v>
      </c>
      <c r="Z84" s="12">
        <f t="shared" si="15"/>
        <v>0.6517857142857143</v>
      </c>
      <c r="AA84" s="12">
        <f t="shared" si="16"/>
        <v>0.68527777777777776</v>
      </c>
      <c r="AB84" s="12">
        <f t="shared" si="17"/>
        <v>0.71458333333333335</v>
      </c>
      <c r="AC84" s="12">
        <f t="shared" si="18"/>
        <v>0.79092592592592603</v>
      </c>
      <c r="AD84" s="12">
        <f t="shared" si="19"/>
        <v>0.84182098765432078</v>
      </c>
      <c r="AE84" s="12">
        <f t="shared" si="20"/>
        <v>0.85090909090909095</v>
      </c>
      <c r="AF84" s="12">
        <f t="shared" si="21"/>
        <v>0.87676767676767675</v>
      </c>
      <c r="AG84" s="12">
        <f t="shared" si="22"/>
        <v>0.89523809523809528</v>
      </c>
      <c r="AH84" s="12">
        <f t="shared" si="22"/>
        <v>0.91041666666666687</v>
      </c>
      <c r="AI84" s="12">
        <f t="shared" si="22"/>
        <v>0.92222222222222228</v>
      </c>
      <c r="AJ84" s="12">
        <f t="shared" si="22"/>
        <v>0.92242424242424237</v>
      </c>
      <c r="AK84" s="12">
        <f t="shared" si="22"/>
        <v>0.92261904761904767</v>
      </c>
      <c r="AL84" s="12">
        <f t="shared" si="22"/>
        <v>0.91003316749585395</v>
      </c>
      <c r="AM84" s="12">
        <f t="shared" si="22"/>
        <v>0.90206552706552712</v>
      </c>
      <c r="AN84" s="12">
        <f t="shared" si="22"/>
        <v>0.89232209737827717</v>
      </c>
      <c r="AO84" s="12">
        <f t="shared" si="22"/>
        <v>0.88527777777777783</v>
      </c>
    </row>
    <row r="85" spans="1:41" x14ac:dyDescent="0.25">
      <c r="A85">
        <v>28</v>
      </c>
      <c r="B85" s="10">
        <v>0</v>
      </c>
      <c r="C85" s="2">
        <f t="shared" si="32"/>
        <v>21.666666666666671</v>
      </c>
      <c r="D85" s="2">
        <f t="shared" si="28"/>
        <v>65</v>
      </c>
      <c r="E85" s="2">
        <f t="shared" si="28"/>
        <v>72.166666666666686</v>
      </c>
      <c r="F85" s="2">
        <f t="shared" si="28"/>
        <v>79.333333333333314</v>
      </c>
      <c r="G85" s="2">
        <f t="shared" si="28"/>
        <v>84.296296296296305</v>
      </c>
      <c r="H85" s="2">
        <f t="shared" si="28"/>
        <v>89.259259259259238</v>
      </c>
      <c r="I85" s="2">
        <f t="shared" si="28"/>
        <v>90.060606060606062</v>
      </c>
      <c r="J85" s="2">
        <f t="shared" si="29"/>
        <v>90.181818181818173</v>
      </c>
      <c r="K85" s="2">
        <f t="shared" si="30"/>
        <v>90.363636363636346</v>
      </c>
      <c r="L85" s="2">
        <f t="shared" si="31"/>
        <v>90.545454545454533</v>
      </c>
      <c r="M85" s="2">
        <f t="shared" si="28"/>
        <v>90.666666666666686</v>
      </c>
      <c r="N85" s="2">
        <f t="shared" si="28"/>
        <v>90.666666666666686</v>
      </c>
      <c r="O85" s="2">
        <f t="shared" si="28"/>
        <v>90.666666666666686</v>
      </c>
      <c r="P85" s="2">
        <f t="shared" si="28"/>
        <v>90.212121212121232</v>
      </c>
      <c r="Q85" s="2">
        <f t="shared" si="28"/>
        <v>89.666666666666686</v>
      </c>
      <c r="R85" s="2">
        <f t="shared" si="28"/>
        <v>89</v>
      </c>
      <c r="S85" s="2">
        <f t="shared" si="28"/>
        <v>88.666666666666686</v>
      </c>
      <c r="T85" s="2">
        <f t="shared" si="28"/>
        <v>88.333333333333314</v>
      </c>
      <c r="U85" s="2">
        <f t="shared" si="28"/>
        <v>87.666666666666686</v>
      </c>
      <c r="W85">
        <v>28</v>
      </c>
      <c r="X85" s="12">
        <f t="shared" si="13"/>
        <v>0</v>
      </c>
      <c r="Y85" s="12">
        <f t="shared" si="14"/>
        <v>0.29166666666666674</v>
      </c>
      <c r="Z85" s="12">
        <f t="shared" si="15"/>
        <v>0.625</v>
      </c>
      <c r="AA85" s="12">
        <f t="shared" si="16"/>
        <v>0.66309523809523807</v>
      </c>
      <c r="AB85" s="12">
        <f t="shared" si="17"/>
        <v>0.6964285714285714</v>
      </c>
      <c r="AC85" s="12">
        <f t="shared" si="18"/>
        <v>0.77989417989417997</v>
      </c>
      <c r="AD85" s="12">
        <f t="shared" si="19"/>
        <v>0.83553791887125195</v>
      </c>
      <c r="AE85" s="12">
        <f t="shared" si="20"/>
        <v>0.84588744588744602</v>
      </c>
      <c r="AF85" s="12">
        <f t="shared" si="21"/>
        <v>0.87229437229437234</v>
      </c>
      <c r="AG85" s="12">
        <f t="shared" si="22"/>
        <v>0.891156462585034</v>
      </c>
      <c r="AH85" s="12">
        <f t="shared" si="22"/>
        <v>0.90773809523809545</v>
      </c>
      <c r="AI85" s="12">
        <f t="shared" si="22"/>
        <v>0.92063492063492058</v>
      </c>
      <c r="AJ85" s="12">
        <f t="shared" si="22"/>
        <v>0.91948051948051934</v>
      </c>
      <c r="AK85" s="12">
        <f t="shared" si="22"/>
        <v>0.91836734693877553</v>
      </c>
      <c r="AL85" s="12">
        <f t="shared" si="22"/>
        <v>0.90677564558161561</v>
      </c>
      <c r="AM85" s="12">
        <f t="shared" si="22"/>
        <v>0.89997964997965008</v>
      </c>
      <c r="AN85" s="12">
        <f t="shared" si="22"/>
        <v>0.88951310861423216</v>
      </c>
      <c r="AO85" s="12">
        <f t="shared" si="22"/>
        <v>0.88214285714285712</v>
      </c>
    </row>
    <row r="86" spans="1:41" x14ac:dyDescent="0.25">
      <c r="A86">
        <v>26</v>
      </c>
      <c r="B86" s="10">
        <v>0</v>
      </c>
      <c r="C86" s="2">
        <f t="shared" si="32"/>
        <v>20.833333333333339</v>
      </c>
      <c r="D86" s="2">
        <f t="shared" si="28"/>
        <v>62.5</v>
      </c>
      <c r="E86" s="2">
        <f t="shared" si="28"/>
        <v>71.083333333333357</v>
      </c>
      <c r="F86" s="2">
        <f t="shared" si="28"/>
        <v>79.666666666666643</v>
      </c>
      <c r="G86" s="2">
        <f t="shared" si="28"/>
        <v>84.370370370370381</v>
      </c>
      <c r="H86" s="2">
        <f t="shared" si="28"/>
        <v>89.074074074074048</v>
      </c>
      <c r="I86" s="2">
        <f t="shared" si="28"/>
        <v>90.030303030303031</v>
      </c>
      <c r="J86" s="2">
        <f t="shared" si="29"/>
        <v>90.090909090909079</v>
      </c>
      <c r="K86" s="2">
        <f t="shared" si="30"/>
        <v>90.181818181818159</v>
      </c>
      <c r="L86" s="2">
        <f t="shared" si="31"/>
        <v>90.272727272727252</v>
      </c>
      <c r="M86" s="2">
        <f t="shared" si="28"/>
        <v>90.333333333333357</v>
      </c>
      <c r="N86" s="2">
        <f t="shared" si="28"/>
        <v>90.333333333333357</v>
      </c>
      <c r="O86" s="2">
        <f t="shared" si="28"/>
        <v>90.333333333333357</v>
      </c>
      <c r="P86" s="2">
        <f t="shared" si="28"/>
        <v>89.878787878787904</v>
      </c>
      <c r="Q86" s="2">
        <f t="shared" si="28"/>
        <v>89.333333333333357</v>
      </c>
      <c r="R86" s="2">
        <f t="shared" si="28"/>
        <v>88.75</v>
      </c>
      <c r="S86" s="2">
        <f t="shared" si="28"/>
        <v>88.333333333333357</v>
      </c>
      <c r="T86" s="2">
        <f t="shared" si="28"/>
        <v>87.916666666666643</v>
      </c>
      <c r="U86" s="2">
        <f t="shared" si="28"/>
        <v>87.333333333333357</v>
      </c>
      <c r="W86">
        <v>26</v>
      </c>
      <c r="X86" s="12">
        <f t="shared" si="13"/>
        <v>0</v>
      </c>
      <c r="Y86" s="12">
        <f t="shared" si="14"/>
        <v>0.27724358974358981</v>
      </c>
      <c r="Z86" s="12">
        <f t="shared" si="15"/>
        <v>0.59409340659340659</v>
      </c>
      <c r="AA86" s="12">
        <f t="shared" si="16"/>
        <v>0.63749999999999996</v>
      </c>
      <c r="AB86" s="12">
        <f t="shared" si="17"/>
        <v>0.67548076923076927</v>
      </c>
      <c r="AC86" s="12">
        <f t="shared" si="18"/>
        <v>0.76716524216524218</v>
      </c>
      <c r="AD86" s="12">
        <f t="shared" si="19"/>
        <v>0.82828822412155712</v>
      </c>
      <c r="AE86" s="12">
        <f t="shared" si="20"/>
        <v>0.84009324009324038</v>
      </c>
      <c r="AF86" s="12">
        <f t="shared" si="21"/>
        <v>0.86713286713286719</v>
      </c>
      <c r="AG86" s="12">
        <f t="shared" si="22"/>
        <v>0.88644688644688652</v>
      </c>
      <c r="AH86" s="12">
        <f t="shared" si="22"/>
        <v>0.90464743589743601</v>
      </c>
      <c r="AI86" s="12">
        <f t="shared" si="22"/>
        <v>0.91880341880341876</v>
      </c>
      <c r="AJ86" s="12">
        <f t="shared" si="22"/>
        <v>0.91608391608391582</v>
      </c>
      <c r="AK86" s="12">
        <f t="shared" si="22"/>
        <v>0.91346153846153844</v>
      </c>
      <c r="AL86" s="12">
        <f t="shared" si="22"/>
        <v>0.90301696644980212</v>
      </c>
      <c r="AM86" s="12">
        <f t="shared" si="22"/>
        <v>0.89757286872671493</v>
      </c>
      <c r="AN86" s="12">
        <f t="shared" si="22"/>
        <v>0.88627196773264172</v>
      </c>
      <c r="AO86" s="12">
        <f t="shared" si="22"/>
        <v>0.87852564102564101</v>
      </c>
    </row>
    <row r="87" spans="1:41" x14ac:dyDescent="0.25">
      <c r="A87">
        <v>24</v>
      </c>
      <c r="B87" s="10">
        <v>0</v>
      </c>
      <c r="C87" s="10">
        <v>20</v>
      </c>
      <c r="D87" s="2">
        <v>60</v>
      </c>
      <c r="E87" s="10">
        <v>70</v>
      </c>
      <c r="F87" s="10">
        <v>80</v>
      </c>
      <c r="G87" s="10">
        <v>84.444444444444443</v>
      </c>
      <c r="H87" s="2">
        <v>88.888888888888886</v>
      </c>
      <c r="I87" s="10">
        <v>90</v>
      </c>
      <c r="J87" s="10">
        <v>90</v>
      </c>
      <c r="K87" s="10">
        <v>90</v>
      </c>
      <c r="L87" s="10">
        <v>90</v>
      </c>
      <c r="M87" s="10">
        <v>90</v>
      </c>
      <c r="N87" s="10">
        <v>90</v>
      </c>
      <c r="O87" s="10">
        <v>90</v>
      </c>
      <c r="P87" s="10">
        <v>89.545454545454547</v>
      </c>
      <c r="Q87" s="10">
        <v>89</v>
      </c>
      <c r="R87" s="10">
        <v>88.5</v>
      </c>
      <c r="S87" s="10">
        <v>88</v>
      </c>
      <c r="T87" s="10">
        <v>87.5</v>
      </c>
      <c r="U87" s="10">
        <v>87</v>
      </c>
      <c r="V87" s="10"/>
      <c r="W87">
        <v>24</v>
      </c>
      <c r="X87" s="12">
        <f t="shared" si="13"/>
        <v>0</v>
      </c>
      <c r="Y87" s="12">
        <f t="shared" si="14"/>
        <v>0.26041666666666669</v>
      </c>
      <c r="Z87" s="12">
        <f t="shared" si="15"/>
        <v>0.5580357142857143</v>
      </c>
      <c r="AA87" s="12">
        <f t="shared" si="16"/>
        <v>0.60763888888888884</v>
      </c>
      <c r="AB87" s="12">
        <f t="shared" si="17"/>
        <v>0.65104166666666663</v>
      </c>
      <c r="AC87" s="12">
        <f t="shared" si="18"/>
        <v>0.75231481481481477</v>
      </c>
      <c r="AD87" s="12">
        <f t="shared" si="19"/>
        <v>0.81983024691358031</v>
      </c>
      <c r="AE87" s="12">
        <f t="shared" si="20"/>
        <v>0.83333333333333337</v>
      </c>
      <c r="AF87" s="12">
        <f t="shared" si="21"/>
        <v>0.86111111111111116</v>
      </c>
      <c r="AG87" s="12">
        <f t="shared" si="22"/>
        <v>0.88095238095238093</v>
      </c>
      <c r="AH87" s="12">
        <f t="shared" si="22"/>
        <v>0.90104166666666663</v>
      </c>
      <c r="AI87" s="12">
        <f t="shared" si="22"/>
        <v>0.91666666666666663</v>
      </c>
      <c r="AJ87" s="12">
        <f t="shared" si="22"/>
        <v>0.91212121212121211</v>
      </c>
      <c r="AK87" s="12">
        <f t="shared" si="22"/>
        <v>0.90773809523809523</v>
      </c>
      <c r="AL87" s="12">
        <f t="shared" si="22"/>
        <v>0.89863184079601988</v>
      </c>
      <c r="AM87" s="12">
        <f t="shared" si="22"/>
        <v>0.89476495726495731</v>
      </c>
      <c r="AN87" s="12">
        <f t="shared" si="22"/>
        <v>0.88249063670411987</v>
      </c>
      <c r="AO87" s="12">
        <f t="shared" si="22"/>
        <v>0.87430555555555567</v>
      </c>
    </row>
    <row r="88" spans="1:41" x14ac:dyDescent="0.25">
      <c r="B88">
        <v>8</v>
      </c>
      <c r="C88">
        <v>10</v>
      </c>
      <c r="D88">
        <v>14</v>
      </c>
      <c r="E88">
        <v>15</v>
      </c>
      <c r="F88">
        <v>16</v>
      </c>
      <c r="G88">
        <v>20</v>
      </c>
      <c r="H88">
        <v>24</v>
      </c>
      <c r="I88">
        <v>25</v>
      </c>
      <c r="J88">
        <v>27</v>
      </c>
      <c r="K88">
        <v>30</v>
      </c>
      <c r="L88">
        <v>33</v>
      </c>
      <c r="M88">
        <v>35</v>
      </c>
      <c r="N88">
        <v>40</v>
      </c>
      <c r="O88">
        <v>45</v>
      </c>
      <c r="P88">
        <v>50</v>
      </c>
      <c r="Q88">
        <v>56</v>
      </c>
      <c r="R88">
        <v>67</v>
      </c>
      <c r="S88">
        <v>78</v>
      </c>
      <c r="T88">
        <v>89</v>
      </c>
      <c r="U88">
        <v>100</v>
      </c>
      <c r="X88">
        <v>8</v>
      </c>
      <c r="Y88">
        <v>10</v>
      </c>
      <c r="Z88">
        <v>14</v>
      </c>
      <c r="AA88">
        <v>15</v>
      </c>
      <c r="AB88">
        <v>16</v>
      </c>
      <c r="AC88">
        <v>20</v>
      </c>
      <c r="AD88">
        <v>24</v>
      </c>
      <c r="AE88">
        <v>25</v>
      </c>
      <c r="AF88">
        <v>30</v>
      </c>
      <c r="AG88">
        <v>35</v>
      </c>
      <c r="AH88">
        <v>40</v>
      </c>
      <c r="AI88">
        <v>45</v>
      </c>
      <c r="AJ88">
        <v>50</v>
      </c>
      <c r="AK88">
        <v>56</v>
      </c>
      <c r="AL88">
        <v>67</v>
      </c>
      <c r="AM88">
        <v>78</v>
      </c>
      <c r="AN88">
        <v>89</v>
      </c>
      <c r="AO88">
        <v>100</v>
      </c>
    </row>
    <row r="90" spans="1:41" x14ac:dyDescent="0.25">
      <c r="B90" s="41" t="s">
        <v>62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X90" s="41" t="s">
        <v>76</v>
      </c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x14ac:dyDescent="0.25">
      <c r="A91">
        <v>48</v>
      </c>
      <c r="B91" s="11">
        <v>0</v>
      </c>
      <c r="C91" s="11">
        <v>114.28571428571428</v>
      </c>
      <c r="D91" s="5">
        <v>342.85714285714283</v>
      </c>
      <c r="E91" s="11">
        <v>400</v>
      </c>
      <c r="F91" s="11">
        <v>457.14285714285717</v>
      </c>
      <c r="G91" s="11">
        <v>660.31746031746036</v>
      </c>
      <c r="H91" s="5">
        <v>863.49206349206349</v>
      </c>
      <c r="I91" s="11">
        <v>914.28571428571433</v>
      </c>
      <c r="J91" s="11">
        <v>1007.4285714285714</v>
      </c>
      <c r="K91" s="11">
        <v>1147.1428571428571</v>
      </c>
      <c r="L91" s="11">
        <v>1286.8571428571429</v>
      </c>
      <c r="M91" s="11">
        <v>1380</v>
      </c>
      <c r="N91" s="11">
        <v>1635</v>
      </c>
      <c r="O91" s="11">
        <v>1890</v>
      </c>
      <c r="P91" s="11">
        <v>2121.818181818182</v>
      </c>
      <c r="Q91" s="11">
        <v>2400</v>
      </c>
      <c r="R91" s="11">
        <v>2900</v>
      </c>
      <c r="S91" s="11">
        <v>3357.1428571428573</v>
      </c>
      <c r="T91" s="11">
        <v>3814.2857142857147</v>
      </c>
      <c r="U91" s="11">
        <v>4271.4285714285716</v>
      </c>
      <c r="V91" s="11"/>
      <c r="W91">
        <v>48</v>
      </c>
      <c r="X91" s="11">
        <f>$W91*X$104</f>
        <v>384</v>
      </c>
      <c r="Y91" s="11">
        <f t="shared" ref="Y91:AO103" si="33">$W91*Y$104</f>
        <v>480</v>
      </c>
      <c r="Z91" s="11">
        <f t="shared" si="33"/>
        <v>672</v>
      </c>
      <c r="AA91" s="11">
        <f t="shared" si="33"/>
        <v>720</v>
      </c>
      <c r="AB91" s="11">
        <f t="shared" si="33"/>
        <v>768</v>
      </c>
      <c r="AC91" s="11">
        <f t="shared" si="33"/>
        <v>960</v>
      </c>
      <c r="AD91" s="11">
        <f t="shared" si="33"/>
        <v>1152</v>
      </c>
      <c r="AE91" s="11">
        <f t="shared" si="33"/>
        <v>1200</v>
      </c>
      <c r="AF91" s="11">
        <f t="shared" si="33"/>
        <v>1440</v>
      </c>
      <c r="AG91" s="11">
        <f t="shared" si="33"/>
        <v>1680</v>
      </c>
      <c r="AH91" s="11">
        <f t="shared" si="33"/>
        <v>1920</v>
      </c>
      <c r="AI91" s="11">
        <f t="shared" si="33"/>
        <v>2160</v>
      </c>
      <c r="AJ91" s="11">
        <f t="shared" si="33"/>
        <v>2400</v>
      </c>
      <c r="AK91" s="11">
        <f t="shared" si="33"/>
        <v>2688</v>
      </c>
      <c r="AL91" s="11">
        <f t="shared" si="33"/>
        <v>3216</v>
      </c>
      <c r="AM91" s="11">
        <f t="shared" si="33"/>
        <v>3744</v>
      </c>
      <c r="AN91" s="11">
        <f t="shared" si="33"/>
        <v>4272</v>
      </c>
      <c r="AO91" s="11">
        <f t="shared" si="33"/>
        <v>4800</v>
      </c>
    </row>
    <row r="92" spans="1:41" x14ac:dyDescent="0.25">
      <c r="A92">
        <v>46</v>
      </c>
      <c r="B92" s="11">
        <v>0</v>
      </c>
      <c r="C92" s="5">
        <f>C91+((C97-C91)/6)</f>
        <v>115.23809523809523</v>
      </c>
      <c r="D92" s="5">
        <f t="shared" ref="D92:U96" si="34">D91+((D$97-D$91)/6)</f>
        <v>345.71428571428567</v>
      </c>
      <c r="E92" s="5">
        <f t="shared" si="34"/>
        <v>399.66666666666669</v>
      </c>
      <c r="F92" s="5">
        <f t="shared" si="34"/>
        <v>453.61904761904765</v>
      </c>
      <c r="G92" s="5">
        <f t="shared" si="34"/>
        <v>648.26455026455028</v>
      </c>
      <c r="H92" s="5">
        <f t="shared" si="34"/>
        <v>842.91005291005285</v>
      </c>
      <c r="I92" s="5">
        <f t="shared" si="34"/>
        <v>891.2987012987013</v>
      </c>
      <c r="J92" s="5">
        <f t="shared" ref="J92:J96" si="35">J91+((J$97-J$91)/6)</f>
        <v>981.03896103896102</v>
      </c>
      <c r="K92" s="5">
        <f t="shared" ref="K92:K96" si="36">K91+((K$97-K$91)/6)</f>
        <v>1115.6493506493507</v>
      </c>
      <c r="L92" s="5">
        <f t="shared" ref="L92:L96" si="37">L91+((L$97-L$91)/6)</f>
        <v>1250.2597402597403</v>
      </c>
      <c r="M92" s="5">
        <f t="shared" si="34"/>
        <v>1340</v>
      </c>
      <c r="N92" s="5">
        <f t="shared" si="34"/>
        <v>1582.5</v>
      </c>
      <c r="O92" s="5">
        <f t="shared" si="34"/>
        <v>1825</v>
      </c>
      <c r="P92" s="5">
        <f t="shared" si="34"/>
        <v>2046.969696969697</v>
      </c>
      <c r="Q92" s="5">
        <f t="shared" si="34"/>
        <v>2313.3333333333335</v>
      </c>
      <c r="R92" s="5">
        <f t="shared" si="34"/>
        <v>2785.5555555555557</v>
      </c>
      <c r="S92" s="5">
        <f t="shared" si="34"/>
        <v>3222.063492063492</v>
      </c>
      <c r="T92" s="5">
        <f t="shared" si="34"/>
        <v>3658.5714285714289</v>
      </c>
      <c r="U92" s="5">
        <f t="shared" si="34"/>
        <v>4095.0793650793653</v>
      </c>
      <c r="W92">
        <v>46</v>
      </c>
      <c r="X92" s="11">
        <f t="shared" ref="X92:AM103" si="38">$W92*X$104</f>
        <v>368</v>
      </c>
      <c r="Y92" s="11">
        <f t="shared" si="38"/>
        <v>460</v>
      </c>
      <c r="Z92" s="11">
        <f t="shared" si="38"/>
        <v>644</v>
      </c>
      <c r="AA92" s="11">
        <f t="shared" si="38"/>
        <v>690</v>
      </c>
      <c r="AB92" s="11">
        <f t="shared" si="38"/>
        <v>736</v>
      </c>
      <c r="AC92" s="11">
        <f t="shared" si="38"/>
        <v>920</v>
      </c>
      <c r="AD92" s="11">
        <f t="shared" si="38"/>
        <v>1104</v>
      </c>
      <c r="AE92" s="11">
        <f t="shared" si="38"/>
        <v>1150</v>
      </c>
      <c r="AF92" s="11">
        <f t="shared" si="38"/>
        <v>1380</v>
      </c>
      <c r="AG92" s="11">
        <f t="shared" si="38"/>
        <v>1610</v>
      </c>
      <c r="AH92" s="11">
        <f t="shared" si="38"/>
        <v>1840</v>
      </c>
      <c r="AI92" s="11">
        <f t="shared" si="38"/>
        <v>2070</v>
      </c>
      <c r="AJ92" s="11">
        <f t="shared" si="38"/>
        <v>2300</v>
      </c>
      <c r="AK92" s="11">
        <f t="shared" si="38"/>
        <v>2576</v>
      </c>
      <c r="AL92" s="11">
        <f t="shared" si="38"/>
        <v>3082</v>
      </c>
      <c r="AM92" s="11">
        <f t="shared" si="38"/>
        <v>3588</v>
      </c>
      <c r="AN92" s="11">
        <f t="shared" si="33"/>
        <v>4094</v>
      </c>
      <c r="AO92" s="11">
        <f t="shared" si="33"/>
        <v>4600</v>
      </c>
    </row>
    <row r="93" spans="1:41" x14ac:dyDescent="0.25">
      <c r="A93">
        <v>44</v>
      </c>
      <c r="B93" s="11">
        <v>0</v>
      </c>
      <c r="C93" s="5">
        <f>C92+((C97-C91)/6)</f>
        <v>116.19047619047618</v>
      </c>
      <c r="D93" s="5">
        <f t="shared" si="34"/>
        <v>348.57142857142856</v>
      </c>
      <c r="E93" s="5">
        <f t="shared" si="34"/>
        <v>399.33333333333337</v>
      </c>
      <c r="F93" s="5">
        <f t="shared" si="34"/>
        <v>450.09523809523813</v>
      </c>
      <c r="G93" s="5">
        <f t="shared" si="34"/>
        <v>636.2116402116402</v>
      </c>
      <c r="H93" s="5">
        <f t="shared" si="34"/>
        <v>822.32804232804233</v>
      </c>
      <c r="I93" s="5">
        <f t="shared" si="34"/>
        <v>868.31168831168827</v>
      </c>
      <c r="J93" s="5">
        <f t="shared" si="35"/>
        <v>954.64935064935059</v>
      </c>
      <c r="K93" s="5">
        <f t="shared" si="36"/>
        <v>1084.1558441558443</v>
      </c>
      <c r="L93" s="5">
        <f t="shared" si="37"/>
        <v>1213.6623376623377</v>
      </c>
      <c r="M93" s="5">
        <f t="shared" si="34"/>
        <v>1300</v>
      </c>
      <c r="N93" s="5">
        <f t="shared" si="34"/>
        <v>1530</v>
      </c>
      <c r="O93" s="5">
        <f t="shared" si="34"/>
        <v>1760</v>
      </c>
      <c r="P93" s="5">
        <f t="shared" si="34"/>
        <v>1972.121212121212</v>
      </c>
      <c r="Q93" s="5">
        <f t="shared" si="34"/>
        <v>2226.666666666667</v>
      </c>
      <c r="R93" s="5">
        <f t="shared" si="34"/>
        <v>2671.1111111111113</v>
      </c>
      <c r="S93" s="5">
        <f t="shared" si="34"/>
        <v>3086.9841269841272</v>
      </c>
      <c r="T93" s="5">
        <f t="shared" si="34"/>
        <v>3502.8571428571431</v>
      </c>
      <c r="U93" s="5">
        <f t="shared" si="34"/>
        <v>3918.730158730159</v>
      </c>
      <c r="W93">
        <v>44</v>
      </c>
      <c r="X93" s="11">
        <f t="shared" si="38"/>
        <v>352</v>
      </c>
      <c r="Y93" s="11">
        <f t="shared" si="33"/>
        <v>440</v>
      </c>
      <c r="Z93" s="11">
        <f t="shared" si="33"/>
        <v>616</v>
      </c>
      <c r="AA93" s="11">
        <f t="shared" si="33"/>
        <v>660</v>
      </c>
      <c r="AB93" s="11">
        <f t="shared" si="33"/>
        <v>704</v>
      </c>
      <c r="AC93" s="11">
        <f t="shared" si="33"/>
        <v>880</v>
      </c>
      <c r="AD93" s="11">
        <f t="shared" si="33"/>
        <v>1056</v>
      </c>
      <c r="AE93" s="11">
        <f t="shared" si="33"/>
        <v>1100</v>
      </c>
      <c r="AF93" s="11">
        <f t="shared" si="33"/>
        <v>1320</v>
      </c>
      <c r="AG93" s="11">
        <f t="shared" si="33"/>
        <v>1540</v>
      </c>
      <c r="AH93" s="11">
        <f t="shared" si="33"/>
        <v>1760</v>
      </c>
      <c r="AI93" s="11">
        <f t="shared" si="33"/>
        <v>1980</v>
      </c>
      <c r="AJ93" s="11">
        <f t="shared" si="33"/>
        <v>2200</v>
      </c>
      <c r="AK93" s="11">
        <f t="shared" si="33"/>
        <v>2464</v>
      </c>
      <c r="AL93" s="11">
        <f t="shared" si="33"/>
        <v>2948</v>
      </c>
      <c r="AM93" s="11">
        <f t="shared" si="33"/>
        <v>3432</v>
      </c>
      <c r="AN93" s="11">
        <f t="shared" si="33"/>
        <v>3916</v>
      </c>
      <c r="AO93" s="11">
        <f t="shared" si="33"/>
        <v>4400</v>
      </c>
    </row>
    <row r="94" spans="1:41" x14ac:dyDescent="0.25">
      <c r="A94">
        <v>42</v>
      </c>
      <c r="B94" s="11">
        <v>0</v>
      </c>
      <c r="C94" s="5">
        <f>C93+((C97-C91)/6)</f>
        <v>117.14285714285712</v>
      </c>
      <c r="D94" s="5">
        <f t="shared" si="34"/>
        <v>351.42857142857144</v>
      </c>
      <c r="E94" s="5">
        <f t="shared" si="34"/>
        <v>399.00000000000006</v>
      </c>
      <c r="F94" s="5">
        <f t="shared" si="34"/>
        <v>446.57142857142861</v>
      </c>
      <c r="G94" s="5">
        <f t="shared" si="34"/>
        <v>624.15873015873012</v>
      </c>
      <c r="H94" s="5">
        <f t="shared" si="34"/>
        <v>801.7460317460318</v>
      </c>
      <c r="I94" s="5">
        <f t="shared" si="34"/>
        <v>845.32467532467524</v>
      </c>
      <c r="J94" s="5">
        <f t="shared" si="35"/>
        <v>928.25974025974017</v>
      </c>
      <c r="K94" s="5">
        <f t="shared" si="36"/>
        <v>1052.6623376623379</v>
      </c>
      <c r="L94" s="5">
        <f t="shared" si="37"/>
        <v>1177.0649350649351</v>
      </c>
      <c r="M94" s="5">
        <f t="shared" si="34"/>
        <v>1260</v>
      </c>
      <c r="N94" s="5">
        <f t="shared" si="34"/>
        <v>1477.5</v>
      </c>
      <c r="O94" s="5">
        <f t="shared" si="34"/>
        <v>1695</v>
      </c>
      <c r="P94" s="5">
        <f t="shared" si="34"/>
        <v>1897.272727272727</v>
      </c>
      <c r="Q94" s="5">
        <f t="shared" si="34"/>
        <v>2140.0000000000005</v>
      </c>
      <c r="R94" s="5">
        <f t="shared" si="34"/>
        <v>2556.666666666667</v>
      </c>
      <c r="S94" s="5">
        <f t="shared" si="34"/>
        <v>2951.9047619047624</v>
      </c>
      <c r="T94" s="5">
        <f t="shared" si="34"/>
        <v>3347.1428571428573</v>
      </c>
      <c r="U94" s="5">
        <f t="shared" si="34"/>
        <v>3742.3809523809527</v>
      </c>
      <c r="W94">
        <v>42</v>
      </c>
      <c r="X94" s="11">
        <f t="shared" si="38"/>
        <v>336</v>
      </c>
      <c r="Y94" s="11">
        <f t="shared" si="33"/>
        <v>420</v>
      </c>
      <c r="Z94" s="11">
        <f t="shared" si="33"/>
        <v>588</v>
      </c>
      <c r="AA94" s="11">
        <f t="shared" si="33"/>
        <v>630</v>
      </c>
      <c r="AB94" s="11">
        <f t="shared" si="33"/>
        <v>672</v>
      </c>
      <c r="AC94" s="11">
        <f t="shared" si="33"/>
        <v>840</v>
      </c>
      <c r="AD94" s="11">
        <f t="shared" si="33"/>
        <v>1008</v>
      </c>
      <c r="AE94" s="11">
        <f t="shared" si="33"/>
        <v>1050</v>
      </c>
      <c r="AF94" s="11">
        <f t="shared" si="33"/>
        <v>1260</v>
      </c>
      <c r="AG94" s="11">
        <f t="shared" si="33"/>
        <v>1470</v>
      </c>
      <c r="AH94" s="11">
        <f t="shared" si="33"/>
        <v>1680</v>
      </c>
      <c r="AI94" s="11">
        <f t="shared" si="33"/>
        <v>1890</v>
      </c>
      <c r="AJ94" s="11">
        <f t="shared" si="33"/>
        <v>2100</v>
      </c>
      <c r="AK94" s="11">
        <f t="shared" si="33"/>
        <v>2352</v>
      </c>
      <c r="AL94" s="11">
        <f t="shared" si="33"/>
        <v>2814</v>
      </c>
      <c r="AM94" s="11">
        <f t="shared" si="33"/>
        <v>3276</v>
      </c>
      <c r="AN94" s="11">
        <f t="shared" si="33"/>
        <v>3738</v>
      </c>
      <c r="AO94" s="11">
        <f t="shared" si="33"/>
        <v>4200</v>
      </c>
    </row>
    <row r="95" spans="1:41" x14ac:dyDescent="0.25">
      <c r="A95">
        <v>40</v>
      </c>
      <c r="B95" s="11">
        <v>0</v>
      </c>
      <c r="C95" s="5">
        <f>C94+((C97-C91)/6)</f>
        <v>118.09523809523807</v>
      </c>
      <c r="D95" s="5">
        <f t="shared" si="34"/>
        <v>354.28571428571433</v>
      </c>
      <c r="E95" s="5">
        <f t="shared" si="34"/>
        <v>398.66666666666674</v>
      </c>
      <c r="F95" s="5">
        <f t="shared" si="34"/>
        <v>443.04761904761909</v>
      </c>
      <c r="G95" s="5">
        <f t="shared" si="34"/>
        <v>612.10582010582004</v>
      </c>
      <c r="H95" s="5">
        <f t="shared" si="34"/>
        <v>781.16402116402128</v>
      </c>
      <c r="I95" s="5">
        <f t="shared" si="34"/>
        <v>822.33766233766221</v>
      </c>
      <c r="J95" s="5">
        <f t="shared" si="35"/>
        <v>901.87012987012974</v>
      </c>
      <c r="K95" s="5">
        <f t="shared" si="36"/>
        <v>1021.1688311688314</v>
      </c>
      <c r="L95" s="5">
        <f t="shared" si="37"/>
        <v>1140.4675324675325</v>
      </c>
      <c r="M95" s="5">
        <f t="shared" si="34"/>
        <v>1220</v>
      </c>
      <c r="N95" s="5">
        <f t="shared" si="34"/>
        <v>1425</v>
      </c>
      <c r="O95" s="5">
        <f t="shared" si="34"/>
        <v>1630</v>
      </c>
      <c r="P95" s="5">
        <f t="shared" si="34"/>
        <v>1822.424242424242</v>
      </c>
      <c r="Q95" s="5">
        <f t="shared" si="34"/>
        <v>2053.3333333333339</v>
      </c>
      <c r="R95" s="5">
        <f t="shared" si="34"/>
        <v>2442.2222222222226</v>
      </c>
      <c r="S95" s="5">
        <f t="shared" si="34"/>
        <v>2816.8253968253975</v>
      </c>
      <c r="T95" s="5">
        <f t="shared" si="34"/>
        <v>3191.4285714285716</v>
      </c>
      <c r="U95" s="5">
        <f t="shared" si="34"/>
        <v>3566.0317460317465</v>
      </c>
      <c r="W95">
        <v>40</v>
      </c>
      <c r="X95" s="11">
        <f t="shared" si="38"/>
        <v>320</v>
      </c>
      <c r="Y95" s="11">
        <f t="shared" si="33"/>
        <v>400</v>
      </c>
      <c r="Z95" s="11">
        <f t="shared" si="33"/>
        <v>560</v>
      </c>
      <c r="AA95" s="11">
        <f t="shared" si="33"/>
        <v>600</v>
      </c>
      <c r="AB95" s="11">
        <f t="shared" si="33"/>
        <v>640</v>
      </c>
      <c r="AC95" s="11">
        <f t="shared" si="33"/>
        <v>800</v>
      </c>
      <c r="AD95" s="11">
        <f t="shared" si="33"/>
        <v>960</v>
      </c>
      <c r="AE95" s="11">
        <f t="shared" si="33"/>
        <v>1000</v>
      </c>
      <c r="AF95" s="11">
        <f t="shared" si="33"/>
        <v>1200</v>
      </c>
      <c r="AG95" s="11">
        <f t="shared" si="33"/>
        <v>1400</v>
      </c>
      <c r="AH95" s="11">
        <f t="shared" si="33"/>
        <v>1600</v>
      </c>
      <c r="AI95" s="11">
        <f t="shared" si="33"/>
        <v>1800</v>
      </c>
      <c r="AJ95" s="11">
        <f t="shared" si="33"/>
        <v>2000</v>
      </c>
      <c r="AK95" s="11">
        <f t="shared" si="33"/>
        <v>2240</v>
      </c>
      <c r="AL95" s="11">
        <f t="shared" si="33"/>
        <v>2680</v>
      </c>
      <c r="AM95" s="11">
        <f t="shared" si="33"/>
        <v>3120</v>
      </c>
      <c r="AN95" s="11">
        <f t="shared" si="33"/>
        <v>3560</v>
      </c>
      <c r="AO95" s="11">
        <f t="shared" si="33"/>
        <v>4000</v>
      </c>
    </row>
    <row r="96" spans="1:41" x14ac:dyDescent="0.25">
      <c r="A96">
        <v>38</v>
      </c>
      <c r="B96" s="11">
        <v>0</v>
      </c>
      <c r="C96" s="5">
        <f>C95+((C97-C91)/6)</f>
        <v>119.04761904761902</v>
      </c>
      <c r="D96" s="5">
        <f t="shared" si="34"/>
        <v>357.14285714285722</v>
      </c>
      <c r="E96" s="5">
        <f t="shared" si="34"/>
        <v>398.33333333333343</v>
      </c>
      <c r="F96" s="5">
        <f t="shared" si="34"/>
        <v>439.52380952380958</v>
      </c>
      <c r="G96" s="5">
        <f t="shared" si="34"/>
        <v>600.05291005290997</v>
      </c>
      <c r="H96" s="5">
        <f t="shared" si="34"/>
        <v>760.58201058201075</v>
      </c>
      <c r="I96" s="5">
        <f t="shared" si="34"/>
        <v>799.35064935064918</v>
      </c>
      <c r="J96" s="5">
        <f t="shared" si="35"/>
        <v>875.48051948051932</v>
      </c>
      <c r="K96" s="5">
        <f t="shared" si="36"/>
        <v>989.67532467532487</v>
      </c>
      <c r="L96" s="5">
        <f t="shared" si="37"/>
        <v>1103.8701298701299</v>
      </c>
      <c r="M96" s="5">
        <f t="shared" si="34"/>
        <v>1180</v>
      </c>
      <c r="N96" s="5">
        <f t="shared" si="34"/>
        <v>1372.5</v>
      </c>
      <c r="O96" s="5">
        <f t="shared" si="34"/>
        <v>1565</v>
      </c>
      <c r="P96" s="5">
        <f t="shared" si="34"/>
        <v>1747.5757575757571</v>
      </c>
      <c r="Q96" s="5">
        <f t="shared" si="34"/>
        <v>1966.6666666666672</v>
      </c>
      <c r="R96" s="5">
        <f t="shared" si="34"/>
        <v>2327.7777777777783</v>
      </c>
      <c r="S96" s="5">
        <f t="shared" si="34"/>
        <v>2681.7460317460327</v>
      </c>
      <c r="T96" s="5">
        <f t="shared" si="34"/>
        <v>3035.7142857142858</v>
      </c>
      <c r="U96" s="5">
        <f t="shared" si="34"/>
        <v>3389.6825396825402</v>
      </c>
      <c r="W96">
        <v>38</v>
      </c>
      <c r="X96" s="11">
        <f t="shared" si="38"/>
        <v>304</v>
      </c>
      <c r="Y96" s="11">
        <f t="shared" si="33"/>
        <v>380</v>
      </c>
      <c r="Z96" s="11">
        <f t="shared" si="33"/>
        <v>532</v>
      </c>
      <c r="AA96" s="11">
        <f t="shared" si="33"/>
        <v>570</v>
      </c>
      <c r="AB96" s="11">
        <f t="shared" si="33"/>
        <v>608</v>
      </c>
      <c r="AC96" s="11">
        <f t="shared" si="33"/>
        <v>760</v>
      </c>
      <c r="AD96" s="11">
        <f t="shared" si="33"/>
        <v>912</v>
      </c>
      <c r="AE96" s="11">
        <f t="shared" si="33"/>
        <v>950</v>
      </c>
      <c r="AF96" s="11">
        <f t="shared" si="33"/>
        <v>1140</v>
      </c>
      <c r="AG96" s="11">
        <f t="shared" si="33"/>
        <v>1330</v>
      </c>
      <c r="AH96" s="11">
        <f t="shared" si="33"/>
        <v>1520</v>
      </c>
      <c r="AI96" s="11">
        <f t="shared" si="33"/>
        <v>1710</v>
      </c>
      <c r="AJ96" s="11">
        <f t="shared" si="33"/>
        <v>1900</v>
      </c>
      <c r="AK96" s="11">
        <f t="shared" si="33"/>
        <v>2128</v>
      </c>
      <c r="AL96" s="11">
        <f t="shared" si="33"/>
        <v>2546</v>
      </c>
      <c r="AM96" s="11">
        <f t="shared" si="33"/>
        <v>2964</v>
      </c>
      <c r="AN96" s="11">
        <f t="shared" si="33"/>
        <v>3382</v>
      </c>
      <c r="AO96" s="11">
        <f t="shared" si="33"/>
        <v>3800</v>
      </c>
    </row>
    <row r="97" spans="1:41" x14ac:dyDescent="0.25">
      <c r="A97">
        <v>36</v>
      </c>
      <c r="B97" s="11">
        <v>0</v>
      </c>
      <c r="C97" s="11">
        <v>120</v>
      </c>
      <c r="D97" s="5">
        <v>360</v>
      </c>
      <c r="E97" s="11">
        <v>398</v>
      </c>
      <c r="F97" s="11">
        <v>436</v>
      </c>
      <c r="G97" s="11">
        <v>588</v>
      </c>
      <c r="H97" s="5">
        <v>740</v>
      </c>
      <c r="I97" s="11">
        <v>776.36363636363637</v>
      </c>
      <c r="J97" s="11">
        <v>849.09090909090912</v>
      </c>
      <c r="K97" s="11">
        <v>958.18181818181824</v>
      </c>
      <c r="L97" s="11">
        <v>1067.2727272727273</v>
      </c>
      <c r="M97" s="11">
        <v>1140</v>
      </c>
      <c r="N97" s="11">
        <v>1320</v>
      </c>
      <c r="O97" s="11">
        <v>1500</v>
      </c>
      <c r="P97" s="11">
        <v>1672.7272727272727</v>
      </c>
      <c r="Q97" s="11">
        <v>1880</v>
      </c>
      <c r="R97" s="11">
        <v>2213.3333333333335</v>
      </c>
      <c r="S97" s="11">
        <v>2546.666666666667</v>
      </c>
      <c r="T97" s="11">
        <v>2880.0000000000005</v>
      </c>
      <c r="U97" s="11">
        <v>3213.3333333333339</v>
      </c>
      <c r="W97">
        <v>36</v>
      </c>
      <c r="X97" s="11">
        <f t="shared" si="38"/>
        <v>288</v>
      </c>
      <c r="Y97" s="11">
        <f t="shared" si="33"/>
        <v>360</v>
      </c>
      <c r="Z97" s="11">
        <f t="shared" si="33"/>
        <v>504</v>
      </c>
      <c r="AA97" s="11">
        <f t="shared" si="33"/>
        <v>540</v>
      </c>
      <c r="AB97" s="11">
        <f t="shared" si="33"/>
        <v>576</v>
      </c>
      <c r="AC97" s="11">
        <f t="shared" si="33"/>
        <v>720</v>
      </c>
      <c r="AD97" s="11">
        <f t="shared" si="33"/>
        <v>864</v>
      </c>
      <c r="AE97" s="11">
        <f t="shared" si="33"/>
        <v>900</v>
      </c>
      <c r="AF97" s="11">
        <f t="shared" si="33"/>
        <v>1080</v>
      </c>
      <c r="AG97" s="11">
        <f t="shared" si="33"/>
        <v>1260</v>
      </c>
      <c r="AH97" s="11">
        <f t="shared" si="33"/>
        <v>1440</v>
      </c>
      <c r="AI97" s="11">
        <f t="shared" si="33"/>
        <v>1620</v>
      </c>
      <c r="AJ97" s="11">
        <f t="shared" si="33"/>
        <v>1800</v>
      </c>
      <c r="AK97" s="11">
        <f t="shared" si="33"/>
        <v>2016</v>
      </c>
      <c r="AL97" s="11">
        <f t="shared" si="33"/>
        <v>2412</v>
      </c>
      <c r="AM97" s="11">
        <f t="shared" si="33"/>
        <v>2808</v>
      </c>
      <c r="AN97" s="11">
        <f t="shared" si="33"/>
        <v>3204</v>
      </c>
      <c r="AO97" s="11">
        <f t="shared" si="33"/>
        <v>3600</v>
      </c>
    </row>
    <row r="98" spans="1:41" x14ac:dyDescent="0.25">
      <c r="A98">
        <v>34</v>
      </c>
      <c r="B98" s="11">
        <v>0</v>
      </c>
      <c r="C98" s="5">
        <f>C97+((C$103-C$97)/6)</f>
        <v>110.41666666666667</v>
      </c>
      <c r="D98" s="5">
        <f t="shared" ref="D98:U102" si="39">D97+((D$103-D$97)/6)</f>
        <v>331.25</v>
      </c>
      <c r="E98" s="5">
        <f t="shared" si="39"/>
        <v>368.125</v>
      </c>
      <c r="F98" s="5">
        <f t="shared" si="39"/>
        <v>405</v>
      </c>
      <c r="G98" s="5">
        <f t="shared" si="39"/>
        <v>550.18518518518522</v>
      </c>
      <c r="H98" s="5">
        <f t="shared" si="39"/>
        <v>695.37037037037032</v>
      </c>
      <c r="I98" s="5">
        <f t="shared" si="39"/>
        <v>730.30303030303025</v>
      </c>
      <c r="J98" s="5">
        <f t="shared" ref="J98:J102" si="40">J97+((J$103-J$97)/6)</f>
        <v>798.90909090909099</v>
      </c>
      <c r="K98" s="5">
        <f t="shared" ref="K98:K102" si="41">K97+((K$103-K$97)/6)</f>
        <v>901.81818181818187</v>
      </c>
      <c r="L98" s="5">
        <f t="shared" ref="L98:L102" si="42">L97+((L$103-L$97)/6)</f>
        <v>1004.7272727272727</v>
      </c>
      <c r="M98" s="5">
        <f t="shared" si="39"/>
        <v>1073.3333333333333</v>
      </c>
      <c r="N98" s="5">
        <f t="shared" si="39"/>
        <v>1244.1666666666667</v>
      </c>
      <c r="O98" s="5">
        <f t="shared" si="39"/>
        <v>1415</v>
      </c>
      <c r="P98" s="5">
        <f t="shared" si="39"/>
        <v>1576.3636363636365</v>
      </c>
      <c r="Q98" s="5">
        <f t="shared" si="39"/>
        <v>1770</v>
      </c>
      <c r="R98" s="5">
        <f t="shared" si="39"/>
        <v>2085.2777777777778</v>
      </c>
      <c r="S98" s="5">
        <f t="shared" si="39"/>
        <v>2401.3888888888891</v>
      </c>
      <c r="T98" s="5">
        <f t="shared" si="39"/>
        <v>2714.166666666667</v>
      </c>
      <c r="U98" s="5">
        <f t="shared" si="39"/>
        <v>3027.5000000000005</v>
      </c>
      <c r="W98">
        <v>34</v>
      </c>
      <c r="X98" s="11">
        <f t="shared" si="38"/>
        <v>272</v>
      </c>
      <c r="Y98" s="11">
        <f t="shared" si="33"/>
        <v>340</v>
      </c>
      <c r="Z98" s="11">
        <f t="shared" si="33"/>
        <v>476</v>
      </c>
      <c r="AA98" s="11">
        <f t="shared" si="33"/>
        <v>510</v>
      </c>
      <c r="AB98" s="11">
        <f t="shared" si="33"/>
        <v>544</v>
      </c>
      <c r="AC98" s="11">
        <f t="shared" si="33"/>
        <v>680</v>
      </c>
      <c r="AD98" s="11">
        <f t="shared" si="33"/>
        <v>816</v>
      </c>
      <c r="AE98" s="11">
        <f t="shared" si="33"/>
        <v>850</v>
      </c>
      <c r="AF98" s="11">
        <f t="shared" si="33"/>
        <v>1020</v>
      </c>
      <c r="AG98" s="11">
        <f t="shared" si="33"/>
        <v>1190</v>
      </c>
      <c r="AH98" s="11">
        <f t="shared" si="33"/>
        <v>1360</v>
      </c>
      <c r="AI98" s="11">
        <f t="shared" si="33"/>
        <v>1530</v>
      </c>
      <c r="AJ98" s="11">
        <f t="shared" si="33"/>
        <v>1700</v>
      </c>
      <c r="AK98" s="11">
        <f t="shared" si="33"/>
        <v>1904</v>
      </c>
      <c r="AL98" s="11">
        <f t="shared" si="33"/>
        <v>2278</v>
      </c>
      <c r="AM98" s="11">
        <f t="shared" si="33"/>
        <v>2652</v>
      </c>
      <c r="AN98" s="11">
        <f t="shared" si="33"/>
        <v>3026</v>
      </c>
      <c r="AO98" s="11">
        <f t="shared" si="33"/>
        <v>3400</v>
      </c>
    </row>
    <row r="99" spans="1:41" x14ac:dyDescent="0.25">
      <c r="A99">
        <v>32</v>
      </c>
      <c r="B99" s="11">
        <v>0</v>
      </c>
      <c r="C99" s="5">
        <f t="shared" ref="C99:C102" si="43">C98+((C$103-C$97)/6)</f>
        <v>100.83333333333334</v>
      </c>
      <c r="D99" s="5">
        <f t="shared" si="39"/>
        <v>302.5</v>
      </c>
      <c r="E99" s="5">
        <f t="shared" si="39"/>
        <v>338.25</v>
      </c>
      <c r="F99" s="5">
        <f t="shared" si="39"/>
        <v>374</v>
      </c>
      <c r="G99" s="5">
        <f t="shared" si="39"/>
        <v>512.37037037037044</v>
      </c>
      <c r="H99" s="5">
        <f t="shared" si="39"/>
        <v>650.74074074074065</v>
      </c>
      <c r="I99" s="5">
        <f t="shared" si="39"/>
        <v>684.24242424242425</v>
      </c>
      <c r="J99" s="5">
        <f t="shared" si="40"/>
        <v>748.72727272727275</v>
      </c>
      <c r="K99" s="5">
        <f t="shared" si="41"/>
        <v>845.4545454545455</v>
      </c>
      <c r="L99" s="5">
        <f t="shared" si="42"/>
        <v>942.18181818181824</v>
      </c>
      <c r="M99" s="5">
        <f t="shared" si="39"/>
        <v>1006.6666666666666</v>
      </c>
      <c r="N99" s="5">
        <f t="shared" si="39"/>
        <v>1168.3333333333335</v>
      </c>
      <c r="O99" s="5">
        <f t="shared" si="39"/>
        <v>1330</v>
      </c>
      <c r="P99" s="5">
        <f t="shared" si="39"/>
        <v>1480</v>
      </c>
      <c r="Q99" s="5">
        <f t="shared" si="39"/>
        <v>1660</v>
      </c>
      <c r="R99" s="5">
        <f t="shared" si="39"/>
        <v>1957.2222222222222</v>
      </c>
      <c r="S99" s="5">
        <f t="shared" si="39"/>
        <v>2256.1111111111113</v>
      </c>
      <c r="T99" s="5">
        <f t="shared" si="39"/>
        <v>2548.3333333333335</v>
      </c>
      <c r="U99" s="5">
        <f t="shared" si="39"/>
        <v>2841.666666666667</v>
      </c>
      <c r="W99">
        <v>32</v>
      </c>
      <c r="X99" s="11">
        <f t="shared" si="38"/>
        <v>256</v>
      </c>
      <c r="Y99" s="11">
        <f t="shared" si="33"/>
        <v>320</v>
      </c>
      <c r="Z99" s="11">
        <f t="shared" si="33"/>
        <v>448</v>
      </c>
      <c r="AA99" s="11">
        <f t="shared" si="33"/>
        <v>480</v>
      </c>
      <c r="AB99" s="11">
        <f t="shared" si="33"/>
        <v>512</v>
      </c>
      <c r="AC99" s="11">
        <f t="shared" si="33"/>
        <v>640</v>
      </c>
      <c r="AD99" s="11">
        <f t="shared" si="33"/>
        <v>768</v>
      </c>
      <c r="AE99" s="11">
        <f t="shared" si="33"/>
        <v>800</v>
      </c>
      <c r="AF99" s="11">
        <f t="shared" si="33"/>
        <v>960</v>
      </c>
      <c r="AG99" s="11">
        <f t="shared" si="33"/>
        <v>1120</v>
      </c>
      <c r="AH99" s="11">
        <f t="shared" si="33"/>
        <v>1280</v>
      </c>
      <c r="AI99" s="11">
        <f t="shared" si="33"/>
        <v>1440</v>
      </c>
      <c r="AJ99" s="11">
        <f t="shared" si="33"/>
        <v>1600</v>
      </c>
      <c r="AK99" s="11">
        <f t="shared" si="33"/>
        <v>1792</v>
      </c>
      <c r="AL99" s="11">
        <f t="shared" si="33"/>
        <v>2144</v>
      </c>
      <c r="AM99" s="11">
        <f t="shared" si="33"/>
        <v>2496</v>
      </c>
      <c r="AN99" s="11">
        <f t="shared" si="33"/>
        <v>2848</v>
      </c>
      <c r="AO99" s="11">
        <f t="shared" si="33"/>
        <v>3200</v>
      </c>
    </row>
    <row r="100" spans="1:41" x14ac:dyDescent="0.25">
      <c r="A100">
        <v>30</v>
      </c>
      <c r="B100" s="11">
        <v>0</v>
      </c>
      <c r="C100" s="5">
        <f t="shared" si="43"/>
        <v>91.250000000000014</v>
      </c>
      <c r="D100" s="5">
        <f t="shared" si="39"/>
        <v>273.75</v>
      </c>
      <c r="E100" s="5">
        <f t="shared" si="39"/>
        <v>308.375</v>
      </c>
      <c r="F100" s="5">
        <f t="shared" si="39"/>
        <v>343</v>
      </c>
      <c r="G100" s="5">
        <f t="shared" si="39"/>
        <v>474.5555555555556</v>
      </c>
      <c r="H100" s="5">
        <f t="shared" si="39"/>
        <v>606.11111111111097</v>
      </c>
      <c r="I100" s="5">
        <f t="shared" si="39"/>
        <v>638.18181818181824</v>
      </c>
      <c r="J100" s="5">
        <f t="shared" si="40"/>
        <v>698.5454545454545</v>
      </c>
      <c r="K100" s="5">
        <f t="shared" si="41"/>
        <v>789.09090909090912</v>
      </c>
      <c r="L100" s="5">
        <f t="shared" si="42"/>
        <v>879.63636363636374</v>
      </c>
      <c r="M100" s="5">
        <f t="shared" si="39"/>
        <v>940</v>
      </c>
      <c r="N100" s="5">
        <f t="shared" si="39"/>
        <v>1092.5000000000002</v>
      </c>
      <c r="O100" s="5">
        <f t="shared" si="39"/>
        <v>1245</v>
      </c>
      <c r="P100" s="5">
        <f t="shared" si="39"/>
        <v>1383.6363636363635</v>
      </c>
      <c r="Q100" s="5">
        <f t="shared" si="39"/>
        <v>1550</v>
      </c>
      <c r="R100" s="5">
        <f t="shared" si="39"/>
        <v>1829.1666666666665</v>
      </c>
      <c r="S100" s="5">
        <f t="shared" si="39"/>
        <v>2110.8333333333335</v>
      </c>
      <c r="T100" s="5">
        <f t="shared" si="39"/>
        <v>2382.5</v>
      </c>
      <c r="U100" s="5">
        <f t="shared" si="39"/>
        <v>2655.8333333333335</v>
      </c>
      <c r="W100">
        <v>30</v>
      </c>
      <c r="X100" s="11">
        <f t="shared" si="38"/>
        <v>240</v>
      </c>
      <c r="Y100" s="11">
        <f t="shared" si="33"/>
        <v>300</v>
      </c>
      <c r="Z100" s="11">
        <f t="shared" si="33"/>
        <v>420</v>
      </c>
      <c r="AA100" s="11">
        <f t="shared" si="33"/>
        <v>450</v>
      </c>
      <c r="AB100" s="11">
        <f t="shared" si="33"/>
        <v>480</v>
      </c>
      <c r="AC100" s="11">
        <f t="shared" si="33"/>
        <v>600</v>
      </c>
      <c r="AD100" s="11">
        <f t="shared" si="33"/>
        <v>720</v>
      </c>
      <c r="AE100" s="11">
        <f t="shared" si="33"/>
        <v>750</v>
      </c>
      <c r="AF100" s="11">
        <f t="shared" si="33"/>
        <v>900</v>
      </c>
      <c r="AG100" s="11">
        <f t="shared" si="33"/>
        <v>1050</v>
      </c>
      <c r="AH100" s="11">
        <f t="shared" si="33"/>
        <v>1200</v>
      </c>
      <c r="AI100" s="11">
        <f t="shared" si="33"/>
        <v>1350</v>
      </c>
      <c r="AJ100" s="11">
        <f t="shared" si="33"/>
        <v>1500</v>
      </c>
      <c r="AK100" s="11">
        <f t="shared" si="33"/>
        <v>1680</v>
      </c>
      <c r="AL100" s="11">
        <f t="shared" si="33"/>
        <v>2010</v>
      </c>
      <c r="AM100" s="11">
        <f t="shared" si="33"/>
        <v>2340</v>
      </c>
      <c r="AN100" s="11">
        <f t="shared" si="33"/>
        <v>2670</v>
      </c>
      <c r="AO100" s="11">
        <f t="shared" si="33"/>
        <v>3000</v>
      </c>
    </row>
    <row r="101" spans="1:41" x14ac:dyDescent="0.25">
      <c r="A101">
        <v>28</v>
      </c>
      <c r="B101" s="11">
        <v>0</v>
      </c>
      <c r="C101" s="5">
        <f t="shared" si="43"/>
        <v>81.666666666666686</v>
      </c>
      <c r="D101" s="5">
        <f t="shared" si="39"/>
        <v>245</v>
      </c>
      <c r="E101" s="5">
        <f t="shared" si="39"/>
        <v>278.5</v>
      </c>
      <c r="F101" s="5">
        <f t="shared" si="39"/>
        <v>312</v>
      </c>
      <c r="G101" s="5">
        <f t="shared" si="39"/>
        <v>436.74074074074076</v>
      </c>
      <c r="H101" s="5">
        <f t="shared" si="39"/>
        <v>561.4814814814813</v>
      </c>
      <c r="I101" s="5">
        <f t="shared" si="39"/>
        <v>592.12121212121224</v>
      </c>
      <c r="J101" s="5">
        <f t="shared" si="40"/>
        <v>648.36363636363626</v>
      </c>
      <c r="K101" s="5">
        <f t="shared" si="41"/>
        <v>732.72727272727275</v>
      </c>
      <c r="L101" s="5">
        <f t="shared" si="42"/>
        <v>817.09090909090924</v>
      </c>
      <c r="M101" s="5">
        <f t="shared" si="39"/>
        <v>873.33333333333337</v>
      </c>
      <c r="N101" s="5">
        <f t="shared" si="39"/>
        <v>1016.6666666666669</v>
      </c>
      <c r="O101" s="5">
        <f t="shared" si="39"/>
        <v>1160</v>
      </c>
      <c r="P101" s="5">
        <f t="shared" si="39"/>
        <v>1287.272727272727</v>
      </c>
      <c r="Q101" s="5">
        <f t="shared" si="39"/>
        <v>1440</v>
      </c>
      <c r="R101" s="5">
        <f t="shared" si="39"/>
        <v>1701.1111111111109</v>
      </c>
      <c r="S101" s="5">
        <f t="shared" si="39"/>
        <v>1965.5555555555557</v>
      </c>
      <c r="T101" s="5">
        <f t="shared" si="39"/>
        <v>2216.6666666666665</v>
      </c>
      <c r="U101" s="5">
        <f t="shared" si="39"/>
        <v>2470</v>
      </c>
      <c r="W101">
        <v>28</v>
      </c>
      <c r="X101" s="11">
        <f t="shared" si="38"/>
        <v>224</v>
      </c>
      <c r="Y101" s="11">
        <f t="shared" si="33"/>
        <v>280</v>
      </c>
      <c r="Z101" s="11">
        <f t="shared" si="33"/>
        <v>392</v>
      </c>
      <c r="AA101" s="11">
        <f t="shared" si="33"/>
        <v>420</v>
      </c>
      <c r="AB101" s="11">
        <f t="shared" si="33"/>
        <v>448</v>
      </c>
      <c r="AC101" s="11">
        <f t="shared" si="33"/>
        <v>560</v>
      </c>
      <c r="AD101" s="11">
        <f t="shared" si="33"/>
        <v>672</v>
      </c>
      <c r="AE101" s="11">
        <f t="shared" si="33"/>
        <v>700</v>
      </c>
      <c r="AF101" s="11">
        <f t="shared" si="33"/>
        <v>840</v>
      </c>
      <c r="AG101" s="11">
        <f t="shared" si="33"/>
        <v>980</v>
      </c>
      <c r="AH101" s="11">
        <f t="shared" si="33"/>
        <v>1120</v>
      </c>
      <c r="AI101" s="11">
        <f t="shared" si="33"/>
        <v>1260</v>
      </c>
      <c r="AJ101" s="11">
        <f t="shared" si="33"/>
        <v>1400</v>
      </c>
      <c r="AK101" s="11">
        <f t="shared" si="33"/>
        <v>1568</v>
      </c>
      <c r="AL101" s="11">
        <f t="shared" si="33"/>
        <v>1876</v>
      </c>
      <c r="AM101" s="11">
        <f t="shared" si="33"/>
        <v>2184</v>
      </c>
      <c r="AN101" s="11">
        <f t="shared" si="33"/>
        <v>2492</v>
      </c>
      <c r="AO101" s="11">
        <f t="shared" si="33"/>
        <v>2800</v>
      </c>
    </row>
    <row r="102" spans="1:41" x14ac:dyDescent="0.25">
      <c r="A102">
        <v>26</v>
      </c>
      <c r="B102" s="11">
        <v>0</v>
      </c>
      <c r="C102" s="5">
        <f t="shared" si="43"/>
        <v>72.083333333333357</v>
      </c>
      <c r="D102" s="5">
        <f t="shared" si="39"/>
        <v>216.25</v>
      </c>
      <c r="E102" s="5">
        <f t="shared" si="39"/>
        <v>248.625</v>
      </c>
      <c r="F102" s="5">
        <f t="shared" si="39"/>
        <v>281</v>
      </c>
      <c r="G102" s="5">
        <f t="shared" si="39"/>
        <v>398.92592592592592</v>
      </c>
      <c r="H102" s="5">
        <f t="shared" si="39"/>
        <v>516.85185185185162</v>
      </c>
      <c r="I102" s="5">
        <f t="shared" si="39"/>
        <v>546.06060606060623</v>
      </c>
      <c r="J102" s="5">
        <f t="shared" si="40"/>
        <v>598.18181818181802</v>
      </c>
      <c r="K102" s="5">
        <f t="shared" si="41"/>
        <v>676.36363636363637</v>
      </c>
      <c r="L102" s="5">
        <f t="shared" si="42"/>
        <v>754.54545454545473</v>
      </c>
      <c r="M102" s="5">
        <f t="shared" si="39"/>
        <v>806.66666666666674</v>
      </c>
      <c r="N102" s="5">
        <f t="shared" si="39"/>
        <v>940.83333333333348</v>
      </c>
      <c r="O102" s="5">
        <f t="shared" si="39"/>
        <v>1075</v>
      </c>
      <c r="P102" s="5">
        <f t="shared" si="39"/>
        <v>1190.9090909090905</v>
      </c>
      <c r="Q102" s="5">
        <f t="shared" si="39"/>
        <v>1330</v>
      </c>
      <c r="R102" s="5">
        <f t="shared" si="39"/>
        <v>1573.0555555555552</v>
      </c>
      <c r="S102" s="5">
        <f t="shared" si="39"/>
        <v>1820.2777777777778</v>
      </c>
      <c r="T102" s="5">
        <f t="shared" si="39"/>
        <v>2050.833333333333</v>
      </c>
      <c r="U102" s="5">
        <f t="shared" si="39"/>
        <v>2284.1666666666665</v>
      </c>
      <c r="W102">
        <v>26</v>
      </c>
      <c r="X102" s="11">
        <f t="shared" si="38"/>
        <v>208</v>
      </c>
      <c r="Y102" s="11">
        <f t="shared" si="33"/>
        <v>260</v>
      </c>
      <c r="Z102" s="11">
        <f t="shared" si="33"/>
        <v>364</v>
      </c>
      <c r="AA102" s="11">
        <f t="shared" si="33"/>
        <v>390</v>
      </c>
      <c r="AB102" s="11">
        <f t="shared" si="33"/>
        <v>416</v>
      </c>
      <c r="AC102" s="11">
        <f t="shared" si="33"/>
        <v>520</v>
      </c>
      <c r="AD102" s="11">
        <f t="shared" si="33"/>
        <v>624</v>
      </c>
      <c r="AE102" s="11">
        <f t="shared" si="33"/>
        <v>650</v>
      </c>
      <c r="AF102" s="11">
        <f t="shared" si="33"/>
        <v>780</v>
      </c>
      <c r="AG102" s="11">
        <f t="shared" si="33"/>
        <v>910</v>
      </c>
      <c r="AH102" s="11">
        <f t="shared" si="33"/>
        <v>1040</v>
      </c>
      <c r="AI102" s="11">
        <f t="shared" si="33"/>
        <v>1170</v>
      </c>
      <c r="AJ102" s="11">
        <f t="shared" si="33"/>
        <v>1300</v>
      </c>
      <c r="AK102" s="11">
        <f t="shared" si="33"/>
        <v>1456</v>
      </c>
      <c r="AL102" s="11">
        <f t="shared" si="33"/>
        <v>1742</v>
      </c>
      <c r="AM102" s="11">
        <f t="shared" si="33"/>
        <v>2028</v>
      </c>
      <c r="AN102" s="11">
        <f t="shared" si="33"/>
        <v>2314</v>
      </c>
      <c r="AO102" s="11">
        <f t="shared" si="33"/>
        <v>2600</v>
      </c>
    </row>
    <row r="103" spans="1:41" x14ac:dyDescent="0.25">
      <c r="A103">
        <v>24</v>
      </c>
      <c r="B103" s="11">
        <v>0</v>
      </c>
      <c r="C103" s="11">
        <v>62.5</v>
      </c>
      <c r="D103" s="5">
        <v>187.5</v>
      </c>
      <c r="E103" s="11">
        <v>218.75</v>
      </c>
      <c r="F103" s="11">
        <v>250</v>
      </c>
      <c r="G103" s="11">
        <v>361.11111111111109</v>
      </c>
      <c r="H103" s="5">
        <v>472.22222222222223</v>
      </c>
      <c r="I103" s="11">
        <v>500</v>
      </c>
      <c r="J103" s="11">
        <v>548</v>
      </c>
      <c r="K103" s="11">
        <v>620</v>
      </c>
      <c r="L103" s="11">
        <v>692</v>
      </c>
      <c r="M103" s="11">
        <v>740</v>
      </c>
      <c r="N103" s="11">
        <v>865</v>
      </c>
      <c r="O103" s="11">
        <v>990</v>
      </c>
      <c r="P103" s="11">
        <v>1094.5454545454545</v>
      </c>
      <c r="Q103" s="11">
        <v>1220</v>
      </c>
      <c r="R103" s="11">
        <v>1445</v>
      </c>
      <c r="S103" s="11">
        <v>1675</v>
      </c>
      <c r="T103" s="11">
        <v>1885</v>
      </c>
      <c r="U103" s="11">
        <v>2098.3333333333335</v>
      </c>
      <c r="W103">
        <v>24</v>
      </c>
      <c r="X103" s="11">
        <f t="shared" si="38"/>
        <v>192</v>
      </c>
      <c r="Y103" s="11">
        <f t="shared" si="33"/>
        <v>240</v>
      </c>
      <c r="Z103" s="11">
        <f t="shared" si="33"/>
        <v>336</v>
      </c>
      <c r="AA103" s="11">
        <f t="shared" si="33"/>
        <v>360</v>
      </c>
      <c r="AB103" s="11">
        <f t="shared" si="33"/>
        <v>384</v>
      </c>
      <c r="AC103" s="11">
        <f t="shared" si="33"/>
        <v>480</v>
      </c>
      <c r="AD103" s="11">
        <f t="shared" si="33"/>
        <v>576</v>
      </c>
      <c r="AE103" s="11">
        <f t="shared" si="33"/>
        <v>600</v>
      </c>
      <c r="AF103" s="11">
        <f t="shared" si="33"/>
        <v>720</v>
      </c>
      <c r="AG103" s="11">
        <f t="shared" si="33"/>
        <v>840</v>
      </c>
      <c r="AH103" s="11">
        <f t="shared" si="33"/>
        <v>960</v>
      </c>
      <c r="AI103" s="11">
        <f t="shared" si="33"/>
        <v>1080</v>
      </c>
      <c r="AJ103" s="11">
        <f t="shared" si="33"/>
        <v>1200</v>
      </c>
      <c r="AK103" s="11">
        <f t="shared" si="33"/>
        <v>1344</v>
      </c>
      <c r="AL103" s="11">
        <f t="shared" si="33"/>
        <v>1608</v>
      </c>
      <c r="AM103" s="11">
        <f t="shared" si="33"/>
        <v>1872</v>
      </c>
      <c r="AN103" s="11">
        <f t="shared" si="33"/>
        <v>2136</v>
      </c>
      <c r="AO103" s="11">
        <f t="shared" si="33"/>
        <v>2400</v>
      </c>
    </row>
    <row r="104" spans="1:41" x14ac:dyDescent="0.25">
      <c r="B104">
        <v>8</v>
      </c>
      <c r="C104">
        <v>10</v>
      </c>
      <c r="D104">
        <v>14</v>
      </c>
      <c r="E104">
        <v>15</v>
      </c>
      <c r="F104">
        <v>16</v>
      </c>
      <c r="G104">
        <v>20</v>
      </c>
      <c r="H104">
        <v>24</v>
      </c>
      <c r="I104">
        <v>25</v>
      </c>
      <c r="J104">
        <v>27</v>
      </c>
      <c r="K104">
        <v>30</v>
      </c>
      <c r="L104">
        <v>33</v>
      </c>
      <c r="M104">
        <v>35</v>
      </c>
      <c r="N104">
        <v>40</v>
      </c>
      <c r="O104">
        <v>45</v>
      </c>
      <c r="P104">
        <v>50</v>
      </c>
      <c r="Q104">
        <v>56</v>
      </c>
      <c r="R104">
        <v>67</v>
      </c>
      <c r="S104">
        <v>78</v>
      </c>
      <c r="T104">
        <v>89</v>
      </c>
      <c r="U104">
        <v>100</v>
      </c>
      <c r="X104">
        <v>8</v>
      </c>
      <c r="Y104">
        <v>10</v>
      </c>
      <c r="Z104">
        <v>14</v>
      </c>
      <c r="AA104">
        <v>15</v>
      </c>
      <c r="AB104">
        <v>16</v>
      </c>
      <c r="AC104">
        <v>20</v>
      </c>
      <c r="AD104">
        <v>24</v>
      </c>
      <c r="AE104">
        <v>25</v>
      </c>
      <c r="AF104">
        <v>30</v>
      </c>
      <c r="AG104">
        <v>35</v>
      </c>
      <c r="AH104">
        <v>40</v>
      </c>
      <c r="AI104">
        <v>45</v>
      </c>
      <c r="AJ104">
        <v>50</v>
      </c>
      <c r="AK104">
        <v>56</v>
      </c>
      <c r="AL104">
        <v>67</v>
      </c>
      <c r="AM104">
        <v>78</v>
      </c>
      <c r="AN104">
        <v>89</v>
      </c>
      <c r="AO104">
        <v>100</v>
      </c>
    </row>
    <row r="106" spans="1:41" x14ac:dyDescent="0.25">
      <c r="B106" s="41" t="s">
        <v>5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X106" s="41" t="s">
        <v>77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x14ac:dyDescent="0.25">
      <c r="A107">
        <v>48</v>
      </c>
      <c r="B107" s="11">
        <v>4500</v>
      </c>
      <c r="C107" s="11">
        <v>4475</v>
      </c>
      <c r="D107" s="5">
        <v>4425</v>
      </c>
      <c r="E107" s="11">
        <v>4412.5</v>
      </c>
      <c r="F107" s="11">
        <v>4400</v>
      </c>
      <c r="G107" s="11">
        <v>4379.2592592592591</v>
      </c>
      <c r="H107" s="5">
        <v>4358.5185185185182</v>
      </c>
      <c r="I107" s="11">
        <v>4353.333333333333</v>
      </c>
      <c r="J107" s="11">
        <v>4344</v>
      </c>
      <c r="K107" s="11">
        <v>4330</v>
      </c>
      <c r="L107" s="11">
        <v>4316</v>
      </c>
      <c r="M107" s="11">
        <v>4306.6666666666661</v>
      </c>
      <c r="N107" s="11">
        <v>4283.3333333333321</v>
      </c>
      <c r="O107" s="11">
        <v>4259.9999999999991</v>
      </c>
      <c r="P107" s="11">
        <v>4238.7878787878781</v>
      </c>
      <c r="Q107" s="11">
        <v>4213.3333333333321</v>
      </c>
      <c r="R107" s="11">
        <v>4166.6666666666652</v>
      </c>
      <c r="S107" s="11">
        <v>4140</v>
      </c>
      <c r="T107" s="11">
        <v>4093.3333333333335</v>
      </c>
      <c r="U107" s="11">
        <v>4046.666666666667</v>
      </c>
      <c r="V107" s="11"/>
      <c r="W107">
        <v>48</v>
      </c>
      <c r="X107" s="5">
        <f t="shared" ref="X107:X119" si="44">B107*B123/84.52</f>
        <v>0</v>
      </c>
      <c r="Y107" s="5">
        <f t="shared" ref="Y107:Y119" si="45">C107*C123/84.52</f>
        <v>132.36512068149551</v>
      </c>
      <c r="Z107" s="5">
        <f t="shared" ref="Z107:Z119" si="46">D107*D123/84.52</f>
        <v>392.65854235683861</v>
      </c>
      <c r="AA107" s="5">
        <f t="shared" ref="AA107:AA119" si="47">E107*E123/84.52</f>
        <v>456.80756034074778</v>
      </c>
      <c r="AB107" s="5">
        <f t="shared" ref="AB107:AB119" si="48">F107*F123/84.52</f>
        <v>520.58684335068631</v>
      </c>
      <c r="AC107" s="5">
        <f t="shared" ref="AC107:AC119" si="49">G107*G123/84.52</f>
        <v>748.41418691657952</v>
      </c>
      <c r="AD107" s="5">
        <f t="shared" ref="AD107:AD119" si="50">H107*H123/84.52</f>
        <v>974.0602462903563</v>
      </c>
      <c r="AE107" s="5">
        <f t="shared" ref="AE107:AE119" si="51">I107*I123/84.52</f>
        <v>1030.130935478782</v>
      </c>
      <c r="AF107" s="5">
        <f t="shared" ref="AF107:AF119" si="52">K107*K123/84.52</f>
        <v>1280.7619498343588</v>
      </c>
      <c r="AG107" s="5">
        <f t="shared" ref="AG107:AH119" si="53">M107*M123/84.52</f>
        <v>1528.6322763842877</v>
      </c>
      <c r="AH107" s="5">
        <f t="shared" si="53"/>
        <v>1773.7419151285687</v>
      </c>
      <c r="AI107" s="5">
        <f t="shared" ref="AI107:AI119" si="54">O107*O123/84.52</f>
        <v>2016.0908660672028</v>
      </c>
      <c r="AJ107" s="5">
        <f t="shared" ref="AJ107:AJ119" si="55">P107*P123/84.52</f>
        <v>2234.0124560147792</v>
      </c>
      <c r="AK107" s="5">
        <f t="shared" ref="AK107:AK119" si="56">Q107*Q123/84.52</f>
        <v>2492.5067045275273</v>
      </c>
      <c r="AL107" s="5">
        <f t="shared" ref="AL107:AM119" si="57">R107*R123/84.52</f>
        <v>2957.8797917652619</v>
      </c>
      <c r="AM107" s="5">
        <f t="shared" si="57"/>
        <v>3428.7742546142927</v>
      </c>
      <c r="AN107" s="5">
        <f t="shared" ref="AN107:AN119" si="58">T107*T123/84.52</f>
        <v>3874.428143240259</v>
      </c>
      <c r="AO107" s="5">
        <f t="shared" ref="AO107:AO119" si="59">U107*U123/84.52</f>
        <v>4309.0392806436348</v>
      </c>
    </row>
    <row r="108" spans="1:41" x14ac:dyDescent="0.25">
      <c r="A108">
        <v>46</v>
      </c>
      <c r="B108" s="5">
        <f>B107+((B113-B107)/6)</f>
        <v>4308.333333333333</v>
      </c>
      <c r="C108" s="5">
        <f t="shared" ref="C108:U108" si="60">C107+((C113-C107)/6)</f>
        <v>4285.7190476190481</v>
      </c>
      <c r="D108" s="5">
        <f t="shared" si="60"/>
        <v>4240.166666666667</v>
      </c>
      <c r="E108" s="5">
        <f t="shared" si="60"/>
        <v>4229.1833333333334</v>
      </c>
      <c r="F108" s="5">
        <f t="shared" si="60"/>
        <v>4218.2</v>
      </c>
      <c r="G108" s="5">
        <f t="shared" si="60"/>
        <v>4198.6493827160493</v>
      </c>
      <c r="H108" s="5">
        <f t="shared" si="60"/>
        <v>4179.0987654320988</v>
      </c>
      <c r="I108" s="5">
        <f t="shared" si="60"/>
        <v>4174.2626262626263</v>
      </c>
      <c r="J108" s="5">
        <f t="shared" ref="J108" si="61">J107+((J113-J107)/6)</f>
        <v>4165.454545454546</v>
      </c>
      <c r="K108" s="5">
        <f t="shared" ref="K108" si="62">K107+((K113-K107)/6)</f>
        <v>4152.242424242424</v>
      </c>
      <c r="L108" s="5">
        <f t="shared" ref="L108" si="63">L107+((L113-L107)/6)</f>
        <v>4139.030303030303</v>
      </c>
      <c r="M108" s="5">
        <f t="shared" si="60"/>
        <v>4130.2222222222217</v>
      </c>
      <c r="N108" s="5">
        <f t="shared" si="60"/>
        <v>4107.9444444444434</v>
      </c>
      <c r="O108" s="5">
        <f t="shared" si="60"/>
        <v>4085.6666666666661</v>
      </c>
      <c r="P108" s="5">
        <f t="shared" si="60"/>
        <v>4065.4141414141409</v>
      </c>
      <c r="Q108" s="5">
        <f t="shared" si="60"/>
        <v>4041.1111111111099</v>
      </c>
      <c r="R108" s="5">
        <f t="shared" si="60"/>
        <v>3996.5555555555543</v>
      </c>
      <c r="S108" s="5">
        <f t="shared" si="60"/>
        <v>3968.6666666666665</v>
      </c>
      <c r="T108" s="5">
        <f t="shared" si="60"/>
        <v>3924.1111111111113</v>
      </c>
      <c r="U108" s="5">
        <f t="shared" si="60"/>
        <v>3879.5555555555557</v>
      </c>
      <c r="W108">
        <v>46</v>
      </c>
      <c r="X108" s="5">
        <f t="shared" si="44"/>
        <v>0</v>
      </c>
      <c r="Y108" s="5">
        <f t="shared" si="45"/>
        <v>132.19926411170243</v>
      </c>
      <c r="Z108" s="5">
        <f t="shared" si="46"/>
        <v>397.16027107325033</v>
      </c>
      <c r="AA108" s="5">
        <f t="shared" si="47"/>
        <v>456.59368098280493</v>
      </c>
      <c r="AB108" s="5">
        <f t="shared" si="48"/>
        <v>515.71304622180151</v>
      </c>
      <c r="AC108" s="5">
        <f t="shared" si="49"/>
        <v>730.42707618546206</v>
      </c>
      <c r="AD108" s="5">
        <f t="shared" si="50"/>
        <v>943.1192547884923</v>
      </c>
      <c r="AE108" s="5">
        <f t="shared" si="51"/>
        <v>995.24037576354419</v>
      </c>
      <c r="AF108" s="5">
        <f t="shared" si="52"/>
        <v>1231.9051635835183</v>
      </c>
      <c r="AG108" s="5">
        <f t="shared" si="53"/>
        <v>1466.0041015933111</v>
      </c>
      <c r="AH108" s="5">
        <f t="shared" si="53"/>
        <v>1701.1128201083238</v>
      </c>
      <c r="AI108" s="5">
        <f t="shared" si="54"/>
        <v>1933.5857390755637</v>
      </c>
      <c r="AJ108" s="5">
        <f t="shared" si="55"/>
        <v>2142.6374922481277</v>
      </c>
      <c r="AK108" s="5">
        <f t="shared" si="56"/>
        <v>2390.6241783667242</v>
      </c>
      <c r="AL108" s="5">
        <f t="shared" si="57"/>
        <v>2837.1194194667919</v>
      </c>
      <c r="AM108" s="5">
        <f t="shared" si="57"/>
        <v>3286.8749014040068</v>
      </c>
      <c r="AN108" s="5">
        <f t="shared" si="58"/>
        <v>3714.255665983068</v>
      </c>
      <c r="AO108" s="5">
        <f t="shared" si="59"/>
        <v>4131.0932323710367</v>
      </c>
    </row>
    <row r="109" spans="1:41" x14ac:dyDescent="0.25">
      <c r="A109">
        <v>44</v>
      </c>
      <c r="B109" s="5">
        <f>B108+((B113-B107)/6)</f>
        <v>4116.6666666666661</v>
      </c>
      <c r="C109" s="5">
        <f t="shared" ref="C109:U109" si="64">C108+((C113-C107)/6)</f>
        <v>4096.4380952380961</v>
      </c>
      <c r="D109" s="5">
        <f t="shared" si="64"/>
        <v>4055.3333333333335</v>
      </c>
      <c r="E109" s="5">
        <f t="shared" si="64"/>
        <v>4045.8666666666668</v>
      </c>
      <c r="F109" s="5">
        <f t="shared" si="64"/>
        <v>4036.3999999999996</v>
      </c>
      <c r="G109" s="5">
        <f t="shared" si="64"/>
        <v>4018.0395061728395</v>
      </c>
      <c r="H109" s="5">
        <f t="shared" si="64"/>
        <v>3999.679012345679</v>
      </c>
      <c r="I109" s="5">
        <f t="shared" si="64"/>
        <v>3995.1919191919192</v>
      </c>
      <c r="J109" s="5">
        <f t="shared" ref="J109" si="65">J108+((J113-J107)/6)</f>
        <v>3986.9090909090914</v>
      </c>
      <c r="K109" s="5">
        <f t="shared" ref="K109" si="66">K108+((K113-K107)/6)</f>
        <v>3974.484848484848</v>
      </c>
      <c r="L109" s="5">
        <f t="shared" ref="L109" si="67">L108+((L113-L107)/6)</f>
        <v>3962.060606060606</v>
      </c>
      <c r="M109" s="5">
        <f t="shared" si="64"/>
        <v>3953.7777777777774</v>
      </c>
      <c r="N109" s="5">
        <f t="shared" si="64"/>
        <v>3932.5555555555547</v>
      </c>
      <c r="O109" s="5">
        <f t="shared" si="64"/>
        <v>3911.333333333333</v>
      </c>
      <c r="P109" s="5">
        <f t="shared" si="64"/>
        <v>3892.0404040404037</v>
      </c>
      <c r="Q109" s="5">
        <f t="shared" si="64"/>
        <v>3868.8888888888878</v>
      </c>
      <c r="R109" s="5">
        <f t="shared" si="64"/>
        <v>3826.4444444444434</v>
      </c>
      <c r="S109" s="5">
        <f t="shared" si="64"/>
        <v>3797.333333333333</v>
      </c>
      <c r="T109" s="5">
        <f t="shared" si="64"/>
        <v>3754.8888888888891</v>
      </c>
      <c r="U109" s="5">
        <f t="shared" si="64"/>
        <v>3712.4444444444443</v>
      </c>
      <c r="W109">
        <v>44</v>
      </c>
      <c r="X109" s="5">
        <f t="shared" si="44"/>
        <v>0</v>
      </c>
      <c r="Y109" s="5">
        <f t="shared" si="45"/>
        <v>131.55351870989762</v>
      </c>
      <c r="Z109" s="5">
        <f t="shared" si="46"/>
        <v>399.83961718462433</v>
      </c>
      <c r="AA109" s="5">
        <f t="shared" si="47"/>
        <v>454.75311563338073</v>
      </c>
      <c r="AB109" s="5">
        <f t="shared" si="48"/>
        <v>509.4052689698691</v>
      </c>
      <c r="AC109" s="5">
        <f t="shared" si="49"/>
        <v>711.3319488237837</v>
      </c>
      <c r="AD109" s="5">
        <f t="shared" si="50"/>
        <v>911.39203800974258</v>
      </c>
      <c r="AE109" s="5">
        <f t="shared" si="51"/>
        <v>959.70779225952845</v>
      </c>
      <c r="AF109" s="5">
        <f t="shared" si="52"/>
        <v>1182.7297194289406</v>
      </c>
      <c r="AG109" s="5">
        <f t="shared" si="53"/>
        <v>1403.3759268023346</v>
      </c>
      <c r="AH109" s="5">
        <f t="shared" si="53"/>
        <v>1628.4837250880787</v>
      </c>
      <c r="AI109" s="5">
        <f t="shared" si="54"/>
        <v>1851.0806120839247</v>
      </c>
      <c r="AJ109" s="5">
        <f t="shared" si="55"/>
        <v>2051.2625284814762</v>
      </c>
      <c r="AK109" s="5">
        <f t="shared" si="56"/>
        <v>2288.7416522059202</v>
      </c>
      <c r="AL109" s="5">
        <f t="shared" si="57"/>
        <v>2716.3590471683224</v>
      </c>
      <c r="AM109" s="5">
        <f t="shared" si="57"/>
        <v>3144.9755481937214</v>
      </c>
      <c r="AN109" s="5">
        <f t="shared" si="58"/>
        <v>3554.0831887258773</v>
      </c>
      <c r="AO109" s="5">
        <f t="shared" si="59"/>
        <v>3953.1471840984386</v>
      </c>
    </row>
    <row r="110" spans="1:41" x14ac:dyDescent="0.25">
      <c r="A110">
        <v>42</v>
      </c>
      <c r="B110" s="5">
        <f>B109+((B113-B107)/6)</f>
        <v>3924.9999999999995</v>
      </c>
      <c r="C110" s="5">
        <f t="shared" ref="C110:U110" si="68">C109+((C113-C107)/6)</f>
        <v>3907.1571428571438</v>
      </c>
      <c r="D110" s="5">
        <f t="shared" si="68"/>
        <v>3870.5</v>
      </c>
      <c r="E110" s="5">
        <f t="shared" si="68"/>
        <v>3862.55</v>
      </c>
      <c r="F110" s="5">
        <f t="shared" si="68"/>
        <v>3854.5999999999995</v>
      </c>
      <c r="G110" s="5">
        <f t="shared" si="68"/>
        <v>3837.4296296296297</v>
      </c>
      <c r="H110" s="5">
        <f t="shared" si="68"/>
        <v>3820.2592592592591</v>
      </c>
      <c r="I110" s="5">
        <f t="shared" si="68"/>
        <v>3816.121212121212</v>
      </c>
      <c r="J110" s="5">
        <f t="shared" ref="J110" si="69">J109+((J113-J107)/6)</f>
        <v>3808.3636363636369</v>
      </c>
      <c r="K110" s="5">
        <f t="shared" ref="K110" si="70">K109+((K113-K107)/6)</f>
        <v>3796.7272727272721</v>
      </c>
      <c r="L110" s="5">
        <f t="shared" ref="L110" si="71">L109+((L113-L107)/6)</f>
        <v>3785.090909090909</v>
      </c>
      <c r="M110" s="5">
        <f t="shared" si="68"/>
        <v>3777.333333333333</v>
      </c>
      <c r="N110" s="5">
        <f t="shared" si="68"/>
        <v>3757.1666666666661</v>
      </c>
      <c r="O110" s="5">
        <f t="shared" si="68"/>
        <v>3737</v>
      </c>
      <c r="P110" s="5">
        <f t="shared" si="68"/>
        <v>3718.6666666666665</v>
      </c>
      <c r="Q110" s="5">
        <f t="shared" si="68"/>
        <v>3696.6666666666656</v>
      </c>
      <c r="R110" s="5">
        <f t="shared" si="68"/>
        <v>3656.3333333333326</v>
      </c>
      <c r="S110" s="5">
        <f t="shared" si="68"/>
        <v>3625.9999999999995</v>
      </c>
      <c r="T110" s="5">
        <f t="shared" si="68"/>
        <v>3585.666666666667</v>
      </c>
      <c r="U110" s="5">
        <f t="shared" si="68"/>
        <v>3545.333333333333</v>
      </c>
      <c r="W110">
        <v>42</v>
      </c>
      <c r="X110" s="5">
        <f t="shared" si="44"/>
        <v>0</v>
      </c>
      <c r="Y110" s="5">
        <f t="shared" si="45"/>
        <v>130.42788447608106</v>
      </c>
      <c r="Z110" s="5">
        <f t="shared" si="46"/>
        <v>400.69658069096073</v>
      </c>
      <c r="AA110" s="5">
        <f t="shared" si="47"/>
        <v>451.2858642924752</v>
      </c>
      <c r="AB110" s="5">
        <f t="shared" si="48"/>
        <v>501.6635115948888</v>
      </c>
      <c r="AC110" s="5">
        <f t="shared" si="49"/>
        <v>691.12880483154458</v>
      </c>
      <c r="AD110" s="5">
        <f t="shared" si="50"/>
        <v>878.87859595410737</v>
      </c>
      <c r="AE110" s="5">
        <f t="shared" si="51"/>
        <v>923.53318496673501</v>
      </c>
      <c r="AF110" s="5">
        <f t="shared" si="52"/>
        <v>1133.2356173706255</v>
      </c>
      <c r="AG110" s="5">
        <f t="shared" si="53"/>
        <v>1340.7477520113582</v>
      </c>
      <c r="AH110" s="5">
        <f t="shared" si="53"/>
        <v>1555.8546300678338</v>
      </c>
      <c r="AI110" s="5">
        <f t="shared" si="54"/>
        <v>1768.575485092286</v>
      </c>
      <c r="AJ110" s="5">
        <f t="shared" si="55"/>
        <v>1959.8875647148245</v>
      </c>
      <c r="AK110" s="5">
        <f t="shared" si="56"/>
        <v>2186.8591260451171</v>
      </c>
      <c r="AL110" s="5">
        <f t="shared" si="57"/>
        <v>2595.5986748698529</v>
      </c>
      <c r="AM110" s="5">
        <f t="shared" si="57"/>
        <v>3003.0761949834355</v>
      </c>
      <c r="AN110" s="5">
        <f t="shared" si="58"/>
        <v>3393.9107114686867</v>
      </c>
      <c r="AO110" s="5">
        <f t="shared" si="59"/>
        <v>3775.2011358258401</v>
      </c>
    </row>
    <row r="111" spans="1:41" x14ac:dyDescent="0.25">
      <c r="A111">
        <v>40</v>
      </c>
      <c r="B111" s="5">
        <f>B110+((B113-B107)/6)</f>
        <v>3733.333333333333</v>
      </c>
      <c r="C111" s="5">
        <f t="shared" ref="C111:U111" si="72">C110+((C113-C107)/6)</f>
        <v>3717.8761904761914</v>
      </c>
      <c r="D111" s="5">
        <f t="shared" si="72"/>
        <v>3685.6666666666665</v>
      </c>
      <c r="E111" s="5">
        <f t="shared" si="72"/>
        <v>3679.2333333333336</v>
      </c>
      <c r="F111" s="5">
        <f t="shared" si="72"/>
        <v>3672.7999999999993</v>
      </c>
      <c r="G111" s="5">
        <f t="shared" si="72"/>
        <v>3656.81975308642</v>
      </c>
      <c r="H111" s="5">
        <f t="shared" si="72"/>
        <v>3640.8395061728393</v>
      </c>
      <c r="I111" s="5">
        <f t="shared" si="72"/>
        <v>3637.0505050505049</v>
      </c>
      <c r="J111" s="5">
        <f t="shared" ref="J111" si="73">J110+((J113-J107)/6)</f>
        <v>3629.8181818181824</v>
      </c>
      <c r="K111" s="5">
        <f t="shared" ref="K111" si="74">K110+((K113-K107)/6)</f>
        <v>3618.9696969696961</v>
      </c>
      <c r="L111" s="5">
        <f t="shared" ref="L111" si="75">L110+((L113-L107)/6)</f>
        <v>3608.121212121212</v>
      </c>
      <c r="M111" s="5">
        <f t="shared" si="72"/>
        <v>3600.8888888888887</v>
      </c>
      <c r="N111" s="5">
        <f t="shared" si="72"/>
        <v>3581.7777777777774</v>
      </c>
      <c r="O111" s="5">
        <f t="shared" si="72"/>
        <v>3562.666666666667</v>
      </c>
      <c r="P111" s="5">
        <f t="shared" si="72"/>
        <v>3545.2929292929293</v>
      </c>
      <c r="Q111" s="5">
        <f t="shared" si="72"/>
        <v>3524.4444444444434</v>
      </c>
      <c r="R111" s="5">
        <f t="shared" si="72"/>
        <v>3486.2222222222217</v>
      </c>
      <c r="S111" s="5">
        <f t="shared" si="72"/>
        <v>3454.6666666666661</v>
      </c>
      <c r="T111" s="5">
        <f t="shared" si="72"/>
        <v>3416.4444444444448</v>
      </c>
      <c r="U111" s="5">
        <f t="shared" si="72"/>
        <v>3378.2222222222217</v>
      </c>
      <c r="W111">
        <v>40</v>
      </c>
      <c r="X111" s="5">
        <f t="shared" si="44"/>
        <v>0</v>
      </c>
      <c r="Y111" s="5">
        <f t="shared" si="45"/>
        <v>128.82236141025274</v>
      </c>
      <c r="Z111" s="5">
        <f t="shared" si="46"/>
        <v>399.73116159225953</v>
      </c>
      <c r="AA111" s="5">
        <f t="shared" si="47"/>
        <v>446.19192696008838</v>
      </c>
      <c r="AB111" s="5">
        <f t="shared" si="48"/>
        <v>492.48777409686073</v>
      </c>
      <c r="AC111" s="5">
        <f t="shared" si="49"/>
        <v>669.8176442087447</v>
      </c>
      <c r="AD111" s="5">
        <f t="shared" si="50"/>
        <v>845.57892862158621</v>
      </c>
      <c r="AE111" s="5">
        <f t="shared" si="51"/>
        <v>886.71655388516399</v>
      </c>
      <c r="AF111" s="5">
        <f t="shared" si="52"/>
        <v>1083.422857408573</v>
      </c>
      <c r="AG111" s="5">
        <f t="shared" si="53"/>
        <v>1278.1195772203816</v>
      </c>
      <c r="AH111" s="5">
        <f t="shared" si="53"/>
        <v>1483.2255350475889</v>
      </c>
      <c r="AI111" s="5">
        <f t="shared" si="54"/>
        <v>1686.0703581006471</v>
      </c>
      <c r="AJ111" s="5">
        <f t="shared" si="55"/>
        <v>1868.5126009481733</v>
      </c>
      <c r="AK111" s="5">
        <f t="shared" si="56"/>
        <v>2084.9765998843136</v>
      </c>
      <c r="AL111" s="5">
        <f t="shared" si="57"/>
        <v>2474.8383025713833</v>
      </c>
      <c r="AM111" s="5">
        <f t="shared" si="57"/>
        <v>2861.17684177315</v>
      </c>
      <c r="AN111" s="5">
        <f t="shared" si="58"/>
        <v>3233.7382342114952</v>
      </c>
      <c r="AO111" s="5">
        <f t="shared" si="59"/>
        <v>3597.2550875532415</v>
      </c>
    </row>
    <row r="112" spans="1:41" x14ac:dyDescent="0.25">
      <c r="A112">
        <v>38</v>
      </c>
      <c r="B112" s="5">
        <f>B111+((B113-B107)/6)</f>
        <v>3541.6666666666665</v>
      </c>
      <c r="C112" s="5">
        <f t="shared" ref="C112:U112" si="76">C111+((C113-C107)/6)</f>
        <v>3528.595238095239</v>
      </c>
      <c r="D112" s="5">
        <f t="shared" si="76"/>
        <v>3500.833333333333</v>
      </c>
      <c r="E112" s="5">
        <f t="shared" si="76"/>
        <v>3495.916666666667</v>
      </c>
      <c r="F112" s="5">
        <f t="shared" si="76"/>
        <v>3490.9999999999991</v>
      </c>
      <c r="G112" s="5">
        <f t="shared" si="76"/>
        <v>3476.2098765432102</v>
      </c>
      <c r="H112" s="5">
        <f t="shared" si="76"/>
        <v>3461.4197530864194</v>
      </c>
      <c r="I112" s="5">
        <f t="shared" si="76"/>
        <v>3457.9797979797977</v>
      </c>
      <c r="J112" s="5">
        <f t="shared" ref="J112" si="77">J111+((J113-J107)/6)</f>
        <v>3451.2727272727279</v>
      </c>
      <c r="K112" s="5">
        <f t="shared" ref="K112" si="78">K111+((K113-K107)/6)</f>
        <v>3441.2121212121201</v>
      </c>
      <c r="L112" s="5">
        <f t="shared" ref="L112" si="79">L111+((L113-L107)/6)</f>
        <v>3431.151515151515</v>
      </c>
      <c r="M112" s="5">
        <f t="shared" si="76"/>
        <v>3424.4444444444443</v>
      </c>
      <c r="N112" s="5">
        <f t="shared" si="76"/>
        <v>3406.3888888888887</v>
      </c>
      <c r="O112" s="5">
        <f t="shared" si="76"/>
        <v>3388.3333333333339</v>
      </c>
      <c r="P112" s="5">
        <f t="shared" si="76"/>
        <v>3371.9191919191921</v>
      </c>
      <c r="Q112" s="5">
        <f t="shared" si="76"/>
        <v>3352.2222222222213</v>
      </c>
      <c r="R112" s="5">
        <f t="shared" si="76"/>
        <v>3316.1111111111109</v>
      </c>
      <c r="S112" s="5">
        <f t="shared" si="76"/>
        <v>3283.3333333333326</v>
      </c>
      <c r="T112" s="5">
        <f t="shared" si="76"/>
        <v>3247.2222222222226</v>
      </c>
      <c r="U112" s="5">
        <f t="shared" si="76"/>
        <v>3211.1111111111104</v>
      </c>
      <c r="W112">
        <v>38</v>
      </c>
      <c r="X112" s="5">
        <f t="shared" si="44"/>
        <v>0</v>
      </c>
      <c r="Y112" s="5">
        <f t="shared" si="45"/>
        <v>126.73694951241269</v>
      </c>
      <c r="Z112" s="5">
        <f t="shared" si="46"/>
        <v>396.94335988852077</v>
      </c>
      <c r="AA112" s="5">
        <f t="shared" si="47"/>
        <v>439.47130363622028</v>
      </c>
      <c r="AB112" s="5">
        <f t="shared" si="48"/>
        <v>481.87805647578489</v>
      </c>
      <c r="AC112" s="5">
        <f t="shared" si="49"/>
        <v>647.39846695538404</v>
      </c>
      <c r="AD112" s="5">
        <f t="shared" si="50"/>
        <v>811.49303601217957</v>
      </c>
      <c r="AE112" s="5">
        <f t="shared" si="51"/>
        <v>849.25789901481517</v>
      </c>
      <c r="AF112" s="5">
        <f t="shared" si="52"/>
        <v>1033.2914395427836</v>
      </c>
      <c r="AG112" s="5">
        <f t="shared" si="53"/>
        <v>1215.4914024294053</v>
      </c>
      <c r="AH112" s="5">
        <f t="shared" si="53"/>
        <v>1410.596440027344</v>
      </c>
      <c r="AI112" s="5">
        <f t="shared" si="54"/>
        <v>1603.5652311090082</v>
      </c>
      <c r="AJ112" s="5">
        <f t="shared" si="55"/>
        <v>1777.1376371815215</v>
      </c>
      <c r="AK112" s="5">
        <f t="shared" si="56"/>
        <v>1983.0940737235101</v>
      </c>
      <c r="AL112" s="5">
        <f t="shared" si="57"/>
        <v>2354.0779302729138</v>
      </c>
      <c r="AM112" s="5">
        <f t="shared" si="57"/>
        <v>2719.2774885628642</v>
      </c>
      <c r="AN112" s="5">
        <f t="shared" si="58"/>
        <v>3073.5657569543046</v>
      </c>
      <c r="AO112" s="5">
        <f t="shared" si="59"/>
        <v>3419.309039280643</v>
      </c>
    </row>
    <row r="113" spans="1:41" x14ac:dyDescent="0.25">
      <c r="A113">
        <v>36</v>
      </c>
      <c r="B113" s="11">
        <v>3350</v>
      </c>
      <c r="C113" s="11">
        <v>3339.3142857142857</v>
      </c>
      <c r="D113" s="5">
        <v>3316</v>
      </c>
      <c r="E113" s="11">
        <v>3312.6</v>
      </c>
      <c r="F113" s="11">
        <v>3309.2</v>
      </c>
      <c r="G113" s="11">
        <v>3295.6</v>
      </c>
      <c r="H113" s="5">
        <v>3282</v>
      </c>
      <c r="I113" s="11">
        <v>3278.909090909091</v>
      </c>
      <c r="J113" s="11">
        <v>3272.727272727273</v>
      </c>
      <c r="K113" s="11">
        <v>3263.4545454545455</v>
      </c>
      <c r="L113" s="11">
        <v>3254.181818181818</v>
      </c>
      <c r="M113" s="11">
        <v>3248</v>
      </c>
      <c r="N113" s="11">
        <v>3231</v>
      </c>
      <c r="O113" s="11">
        <v>3214</v>
      </c>
      <c r="P113" s="11">
        <v>3198.5454545454545</v>
      </c>
      <c r="Q113" s="11">
        <v>3180</v>
      </c>
      <c r="R113" s="11">
        <v>3146</v>
      </c>
      <c r="S113" s="11">
        <v>3112</v>
      </c>
      <c r="T113" s="11">
        <v>3078</v>
      </c>
      <c r="U113" s="11">
        <v>3044</v>
      </c>
      <c r="W113">
        <v>36</v>
      </c>
      <c r="X113" s="5">
        <f t="shared" si="44"/>
        <v>0</v>
      </c>
      <c r="Y113" s="5">
        <f t="shared" si="45"/>
        <v>124.17164878256079</v>
      </c>
      <c r="Z113" s="5">
        <f t="shared" si="46"/>
        <v>392.33317557974448</v>
      </c>
      <c r="AA113" s="5">
        <f t="shared" si="47"/>
        <v>431.12399432087079</v>
      </c>
      <c r="AB113" s="5">
        <f t="shared" si="48"/>
        <v>469.8343587316611</v>
      </c>
      <c r="AC113" s="5">
        <f t="shared" si="49"/>
        <v>623.87127307146238</v>
      </c>
      <c r="AD113" s="5">
        <f t="shared" si="50"/>
        <v>776.62091812588744</v>
      </c>
      <c r="AE113" s="5">
        <f t="shared" si="51"/>
        <v>811.15722035568876</v>
      </c>
      <c r="AF113" s="5">
        <f t="shared" si="52"/>
        <v>982.84136377325729</v>
      </c>
      <c r="AG113" s="5">
        <f t="shared" si="53"/>
        <v>1152.8632276384287</v>
      </c>
      <c r="AH113" s="5">
        <f t="shared" si="53"/>
        <v>1337.9673450070991</v>
      </c>
      <c r="AI113" s="5">
        <f t="shared" si="54"/>
        <v>1521.0601041173688</v>
      </c>
      <c r="AJ113" s="5">
        <f t="shared" si="55"/>
        <v>1685.7626734148698</v>
      </c>
      <c r="AK113" s="5">
        <f t="shared" si="56"/>
        <v>1881.2115475627072</v>
      </c>
      <c r="AL113" s="5">
        <f t="shared" si="57"/>
        <v>2233.3175579744438</v>
      </c>
      <c r="AM113" s="5">
        <f t="shared" si="57"/>
        <v>2577.3781353525792</v>
      </c>
      <c r="AN113" s="5">
        <f t="shared" si="58"/>
        <v>2913.393279697113</v>
      </c>
      <c r="AO113" s="5">
        <f t="shared" si="59"/>
        <v>3241.3629910080458</v>
      </c>
    </row>
    <row r="114" spans="1:41" x14ac:dyDescent="0.25">
      <c r="A114">
        <v>34</v>
      </c>
      <c r="B114" s="5">
        <f>B113+((B119-B113)/6)</f>
        <v>3158.3333333333335</v>
      </c>
      <c r="C114" s="5">
        <f t="shared" ref="C114:U114" si="80">C113+((C119-C113)/6)</f>
        <v>3148.3174605952381</v>
      </c>
      <c r="D114" s="5">
        <f t="shared" si="80"/>
        <v>3126.6666675000001</v>
      </c>
      <c r="E114" s="5">
        <f t="shared" si="80"/>
        <v>3123.2777787499999</v>
      </c>
      <c r="F114" s="5">
        <f t="shared" si="80"/>
        <v>3119.8888899999997</v>
      </c>
      <c r="G114" s="5">
        <f t="shared" si="80"/>
        <v>3106.5802485185186</v>
      </c>
      <c r="H114" s="5">
        <f t="shared" si="80"/>
        <v>3093.271607037037</v>
      </c>
      <c r="I114" s="5">
        <f t="shared" si="80"/>
        <v>3090.2020224242424</v>
      </c>
      <c r="J114" s="5">
        <f t="shared" ref="J114" si="81">J113+((J119-J113)/6)</f>
        <v>3084.161618606061</v>
      </c>
      <c r="K114" s="5">
        <f t="shared" ref="K114" si="82">K113+((K119-K113)/6)</f>
        <v>3075.101012878788</v>
      </c>
      <c r="L114" s="5">
        <f t="shared" ref="L114" si="83">L113+((L119-L113)/6)</f>
        <v>3066.040407151515</v>
      </c>
      <c r="M114" s="5">
        <f t="shared" si="80"/>
        <v>3060.0000033333336</v>
      </c>
      <c r="N114" s="5">
        <f t="shared" si="80"/>
        <v>3043.6111150000002</v>
      </c>
      <c r="O114" s="5">
        <f t="shared" si="80"/>
        <v>3027.2222266666668</v>
      </c>
      <c r="P114" s="5">
        <f t="shared" si="80"/>
        <v>3012.3232372727275</v>
      </c>
      <c r="Q114" s="5">
        <f t="shared" si="80"/>
        <v>2994.44445</v>
      </c>
      <c r="R114" s="5">
        <f t="shared" si="80"/>
        <v>2961.6666733333336</v>
      </c>
      <c r="S114" s="5">
        <f t="shared" si="80"/>
        <v>2928.8888966666668</v>
      </c>
      <c r="T114" s="5">
        <f t="shared" si="80"/>
        <v>2896.11112</v>
      </c>
      <c r="U114" s="5">
        <f t="shared" si="80"/>
        <v>2863.3333433333332</v>
      </c>
      <c r="W114">
        <v>34</v>
      </c>
      <c r="X114" s="5">
        <f t="shared" si="44"/>
        <v>0</v>
      </c>
      <c r="Y114" s="5">
        <f t="shared" si="45"/>
        <v>113.07847007918464</v>
      </c>
      <c r="Z114" s="5">
        <f t="shared" si="46"/>
        <v>354.51832580306444</v>
      </c>
      <c r="AA114" s="5">
        <f t="shared" si="47"/>
        <v>392.6269095979502</v>
      </c>
      <c r="AB114" s="5">
        <f t="shared" si="48"/>
        <v>430.65196067991792</v>
      </c>
      <c r="AC114" s="5">
        <f t="shared" si="49"/>
        <v>578.55979983715031</v>
      </c>
      <c r="AD114" s="5">
        <f t="shared" si="50"/>
        <v>725.18461979843255</v>
      </c>
      <c r="AE114" s="5">
        <f t="shared" si="51"/>
        <v>758.93401072746133</v>
      </c>
      <c r="AF114" s="5">
        <f t="shared" si="52"/>
        <v>923.35939791406201</v>
      </c>
      <c r="AG114" s="5">
        <f t="shared" si="53"/>
        <v>1086.1334607193564</v>
      </c>
      <c r="AH114" s="5">
        <f t="shared" si="53"/>
        <v>1260.3690135470897</v>
      </c>
      <c r="AI114" s="5">
        <f t="shared" si="54"/>
        <v>1432.6655119103962</v>
      </c>
      <c r="AJ114" s="5">
        <f t="shared" si="55"/>
        <v>1587.616041672371</v>
      </c>
      <c r="AK114" s="5">
        <f t="shared" si="56"/>
        <v>1771.4413452437295</v>
      </c>
      <c r="AL114" s="5">
        <f t="shared" si="57"/>
        <v>2102.4609607193565</v>
      </c>
      <c r="AM114" s="5">
        <f t="shared" si="57"/>
        <v>2425.7243583372774</v>
      </c>
      <c r="AN114" s="5">
        <f t="shared" si="58"/>
        <v>2741.2315380974919</v>
      </c>
      <c r="AO114" s="5">
        <f t="shared" si="59"/>
        <v>3048.9825000000001</v>
      </c>
    </row>
    <row r="115" spans="1:41" x14ac:dyDescent="0.25">
      <c r="A115">
        <v>32</v>
      </c>
      <c r="B115" s="5">
        <f>B114+((B119-B113)/6)</f>
        <v>2966.666666666667</v>
      </c>
      <c r="C115" s="5">
        <f t="shared" ref="C115:U115" si="84">C114+((C119-C113)/6)</f>
        <v>2957.3206354761905</v>
      </c>
      <c r="D115" s="5">
        <f t="shared" si="84"/>
        <v>2937.3333350000003</v>
      </c>
      <c r="E115" s="5">
        <f t="shared" si="84"/>
        <v>2933.9555574999999</v>
      </c>
      <c r="F115" s="5">
        <f t="shared" si="84"/>
        <v>2930.5777799999996</v>
      </c>
      <c r="G115" s="5">
        <f t="shared" si="84"/>
        <v>2917.5604970370373</v>
      </c>
      <c r="H115" s="5">
        <f t="shared" si="84"/>
        <v>2904.5432140740741</v>
      </c>
      <c r="I115" s="5">
        <f t="shared" si="84"/>
        <v>2901.4949539393938</v>
      </c>
      <c r="J115" s="5">
        <f t="shared" ref="J115" si="85">J114+((J119-J113)/6)</f>
        <v>2895.595964484849</v>
      </c>
      <c r="K115" s="5">
        <f t="shared" ref="K115" si="86">K114+((K119-K113)/6)</f>
        <v>2886.7474803030304</v>
      </c>
      <c r="L115" s="5">
        <f t="shared" ref="L115" si="87">L114+((L119-L113)/6)</f>
        <v>2877.8989961212119</v>
      </c>
      <c r="M115" s="5">
        <f t="shared" si="84"/>
        <v>2872.0000066666671</v>
      </c>
      <c r="N115" s="5">
        <f t="shared" si="84"/>
        <v>2856.2222300000003</v>
      </c>
      <c r="O115" s="5">
        <f t="shared" si="84"/>
        <v>2840.4444533333335</v>
      </c>
      <c r="P115" s="5">
        <f t="shared" si="84"/>
        <v>2826.1010200000005</v>
      </c>
      <c r="Q115" s="5">
        <f t="shared" si="84"/>
        <v>2808.8888999999999</v>
      </c>
      <c r="R115" s="5">
        <f t="shared" si="84"/>
        <v>2777.3333466666672</v>
      </c>
      <c r="S115" s="5">
        <f t="shared" si="84"/>
        <v>2745.7777933333336</v>
      </c>
      <c r="T115" s="5">
        <f t="shared" si="84"/>
        <v>2714.2222400000001</v>
      </c>
      <c r="U115" s="5">
        <f t="shared" si="84"/>
        <v>2682.6666866666665</v>
      </c>
      <c r="W115">
        <v>32</v>
      </c>
      <c r="X115" s="5">
        <f t="shared" si="44"/>
        <v>0</v>
      </c>
      <c r="Y115" s="5">
        <f t="shared" si="45"/>
        <v>102.46953050378929</v>
      </c>
      <c r="Z115" s="5">
        <f t="shared" si="46"/>
        <v>318.5702268200821</v>
      </c>
      <c r="AA115" s="5">
        <f t="shared" si="47"/>
        <v>355.80980199213201</v>
      </c>
      <c r="AB115" s="5">
        <f t="shared" si="48"/>
        <v>392.96278797917648</v>
      </c>
      <c r="AC115" s="5">
        <f t="shared" si="49"/>
        <v>534.40793665381921</v>
      </c>
      <c r="AD115" s="5">
        <f t="shared" si="50"/>
        <v>674.57533761864806</v>
      </c>
      <c r="AE115" s="5">
        <f t="shared" si="51"/>
        <v>707.38737421976066</v>
      </c>
      <c r="AF115" s="5">
        <f t="shared" si="52"/>
        <v>864.21508484742026</v>
      </c>
      <c r="AG115" s="5">
        <f t="shared" si="53"/>
        <v>1019.4036938002841</v>
      </c>
      <c r="AH115" s="5">
        <f t="shared" si="53"/>
        <v>1182.7706820870801</v>
      </c>
      <c r="AI115" s="5">
        <f t="shared" si="54"/>
        <v>1344.2709197034235</v>
      </c>
      <c r="AJ115" s="5">
        <f t="shared" si="55"/>
        <v>1489.4694099298717</v>
      </c>
      <c r="AK115" s="5">
        <f t="shared" si="56"/>
        <v>1661.6711429247516</v>
      </c>
      <c r="AL115" s="5">
        <f t="shared" si="57"/>
        <v>1971.6043634642695</v>
      </c>
      <c r="AM115" s="5">
        <f t="shared" si="57"/>
        <v>2274.0705813219752</v>
      </c>
      <c r="AN115" s="5">
        <f t="shared" si="58"/>
        <v>2569.0697964978704</v>
      </c>
      <c r="AO115" s="5">
        <f t="shared" si="59"/>
        <v>2856.6020089919543</v>
      </c>
    </row>
    <row r="116" spans="1:41" x14ac:dyDescent="0.25">
      <c r="A116">
        <v>30</v>
      </c>
      <c r="B116" s="5">
        <f>B115+((B119-B113)/6)</f>
        <v>2775.0000000000005</v>
      </c>
      <c r="C116" s="5">
        <f t="shared" ref="C116:U116" si="88">C115+((C119-C113)/6)</f>
        <v>2766.323810357143</v>
      </c>
      <c r="D116" s="5">
        <f t="shared" si="88"/>
        <v>2748.0000025000004</v>
      </c>
      <c r="E116" s="5">
        <f t="shared" si="88"/>
        <v>2744.63333625</v>
      </c>
      <c r="F116" s="5">
        <f t="shared" si="88"/>
        <v>2741.2666699999995</v>
      </c>
      <c r="G116" s="5">
        <f t="shared" si="88"/>
        <v>2728.540745555556</v>
      </c>
      <c r="H116" s="5">
        <f t="shared" si="88"/>
        <v>2715.8148211111111</v>
      </c>
      <c r="I116" s="5">
        <f t="shared" si="88"/>
        <v>2712.7878854545452</v>
      </c>
      <c r="J116" s="5">
        <f t="shared" ref="J116" si="89">J115+((J119-J113)/6)</f>
        <v>2707.030310363637</v>
      </c>
      <c r="K116" s="5">
        <f t="shared" ref="K116" si="90">K115+((K119-K113)/6)</f>
        <v>2698.3939477272729</v>
      </c>
      <c r="L116" s="5">
        <f t="shared" ref="L116" si="91">L115+((L119-L113)/6)</f>
        <v>2689.7575850909088</v>
      </c>
      <c r="M116" s="5">
        <f t="shared" si="88"/>
        <v>2684.0000100000007</v>
      </c>
      <c r="N116" s="5">
        <f t="shared" si="88"/>
        <v>2668.8333450000005</v>
      </c>
      <c r="O116" s="5">
        <f t="shared" si="88"/>
        <v>2653.6666800000003</v>
      </c>
      <c r="P116" s="5">
        <f t="shared" si="88"/>
        <v>2639.8788027272735</v>
      </c>
      <c r="Q116" s="5">
        <f t="shared" si="88"/>
        <v>2623.3333499999999</v>
      </c>
      <c r="R116" s="5">
        <f t="shared" si="88"/>
        <v>2593.0000200000009</v>
      </c>
      <c r="S116" s="5">
        <f t="shared" si="88"/>
        <v>2562.6666900000005</v>
      </c>
      <c r="T116" s="5">
        <f t="shared" si="88"/>
        <v>2532.3333600000001</v>
      </c>
      <c r="U116" s="5">
        <f t="shared" si="88"/>
        <v>2502.0000299999997</v>
      </c>
      <c r="W116">
        <v>30</v>
      </c>
      <c r="X116" s="5">
        <f t="shared" si="44"/>
        <v>0</v>
      </c>
      <c r="Y116" s="5">
        <f t="shared" si="45"/>
        <v>92.344830056374761</v>
      </c>
      <c r="Z116" s="5">
        <f t="shared" si="46"/>
        <v>284.48887863079756</v>
      </c>
      <c r="AA116" s="5">
        <f t="shared" si="47"/>
        <v>320.67267150341638</v>
      </c>
      <c r="AB116" s="5">
        <f t="shared" si="48"/>
        <v>356.76684062943673</v>
      </c>
      <c r="AC116" s="5">
        <f t="shared" si="49"/>
        <v>491.41568352146919</v>
      </c>
      <c r="AD116" s="5">
        <f t="shared" si="50"/>
        <v>624.79307158653387</v>
      </c>
      <c r="AE116" s="5">
        <f t="shared" si="51"/>
        <v>656.51731083258687</v>
      </c>
      <c r="AF116" s="5">
        <f t="shared" si="52"/>
        <v>805.40842457333213</v>
      </c>
      <c r="AG116" s="5">
        <f t="shared" si="53"/>
        <v>952.67392688121174</v>
      </c>
      <c r="AH116" s="5">
        <f t="shared" si="53"/>
        <v>1105.1723506270707</v>
      </c>
      <c r="AI116" s="5">
        <f t="shared" si="54"/>
        <v>1255.8763274964508</v>
      </c>
      <c r="AJ116" s="5">
        <f t="shared" si="55"/>
        <v>1391.3227781873727</v>
      </c>
      <c r="AK116" s="5">
        <f t="shared" si="56"/>
        <v>1551.9009406057737</v>
      </c>
      <c r="AL116" s="5">
        <f t="shared" si="57"/>
        <v>1840.7477662091819</v>
      </c>
      <c r="AM116" s="5">
        <f t="shared" si="57"/>
        <v>2122.4168043066734</v>
      </c>
      <c r="AN116" s="5">
        <f t="shared" si="58"/>
        <v>2396.9080548982492</v>
      </c>
      <c r="AO116" s="5">
        <f t="shared" si="59"/>
        <v>2664.2215179839091</v>
      </c>
    </row>
    <row r="117" spans="1:41" x14ac:dyDescent="0.25">
      <c r="A117">
        <v>28</v>
      </c>
      <c r="B117" s="5">
        <f>B116+((B119-B113)/6)</f>
        <v>2583.3333333333339</v>
      </c>
      <c r="C117" s="5">
        <f t="shared" ref="C117:U117" si="92">C116+((C119-C113)/6)</f>
        <v>2575.3269852380954</v>
      </c>
      <c r="D117" s="5">
        <f t="shared" si="92"/>
        <v>2558.6666700000005</v>
      </c>
      <c r="E117" s="5">
        <f t="shared" si="92"/>
        <v>2555.311115</v>
      </c>
      <c r="F117" s="5">
        <f t="shared" si="92"/>
        <v>2551.9555599999994</v>
      </c>
      <c r="G117" s="5">
        <f t="shared" si="92"/>
        <v>2539.5209940740747</v>
      </c>
      <c r="H117" s="5">
        <f t="shared" si="92"/>
        <v>2527.0864281481481</v>
      </c>
      <c r="I117" s="5">
        <f t="shared" si="92"/>
        <v>2524.0808169696966</v>
      </c>
      <c r="J117" s="5">
        <f t="shared" ref="J117" si="93">J116+((J119-J113)/6)</f>
        <v>2518.464656242425</v>
      </c>
      <c r="K117" s="5">
        <f t="shared" ref="K117" si="94">K116+((K119-K113)/6)</f>
        <v>2510.0404151515154</v>
      </c>
      <c r="L117" s="5">
        <f t="shared" ref="L117" si="95">L116+((L119-L113)/6)</f>
        <v>2501.6161740606058</v>
      </c>
      <c r="M117" s="5">
        <f t="shared" si="92"/>
        <v>2496.0000133333342</v>
      </c>
      <c r="N117" s="5">
        <f t="shared" si="92"/>
        <v>2481.4444600000006</v>
      </c>
      <c r="O117" s="5">
        <f t="shared" si="92"/>
        <v>2466.888906666667</v>
      </c>
      <c r="P117" s="5">
        <f t="shared" si="92"/>
        <v>2453.6565854545465</v>
      </c>
      <c r="Q117" s="5">
        <f t="shared" si="92"/>
        <v>2437.7777999999998</v>
      </c>
      <c r="R117" s="5">
        <f t="shared" si="92"/>
        <v>2408.6666933333345</v>
      </c>
      <c r="S117" s="5">
        <f t="shared" si="92"/>
        <v>2379.5555866666673</v>
      </c>
      <c r="T117" s="5">
        <f t="shared" si="92"/>
        <v>2350.4444800000001</v>
      </c>
      <c r="U117" s="5">
        <f t="shared" si="92"/>
        <v>2321.3333733333329</v>
      </c>
      <c r="W117">
        <v>28</v>
      </c>
      <c r="X117" s="5">
        <f t="shared" si="44"/>
        <v>0</v>
      </c>
      <c r="Y117" s="5">
        <f t="shared" si="45"/>
        <v>82.704368736941049</v>
      </c>
      <c r="Z117" s="5">
        <f t="shared" si="46"/>
        <v>252.27428123521074</v>
      </c>
      <c r="AA117" s="5">
        <f t="shared" si="47"/>
        <v>287.21551813180309</v>
      </c>
      <c r="AB117" s="5">
        <f t="shared" si="48"/>
        <v>322.06411863069872</v>
      </c>
      <c r="AC117" s="5">
        <f t="shared" si="49"/>
        <v>449.58304044010015</v>
      </c>
      <c r="AD117" s="5">
        <f t="shared" si="50"/>
        <v>575.83782170208997</v>
      </c>
      <c r="AE117" s="5">
        <f t="shared" si="51"/>
        <v>606.32382056593985</v>
      </c>
      <c r="AF117" s="5">
        <f t="shared" si="52"/>
        <v>746.93941709179762</v>
      </c>
      <c r="AG117" s="5">
        <f t="shared" si="53"/>
        <v>885.94415996213945</v>
      </c>
      <c r="AH117" s="5">
        <f t="shared" si="53"/>
        <v>1027.5740191670614</v>
      </c>
      <c r="AI117" s="5">
        <f t="shared" si="54"/>
        <v>1167.4817352894781</v>
      </c>
      <c r="AJ117" s="5">
        <f t="shared" si="55"/>
        <v>1293.1761464448734</v>
      </c>
      <c r="AK117" s="5">
        <f t="shared" si="56"/>
        <v>1442.1307382867958</v>
      </c>
      <c r="AL117" s="5">
        <f t="shared" si="57"/>
        <v>1709.8911689540946</v>
      </c>
      <c r="AM117" s="5">
        <f t="shared" si="57"/>
        <v>1970.7630272913716</v>
      </c>
      <c r="AN117" s="5">
        <f t="shared" si="58"/>
        <v>2224.7463132986277</v>
      </c>
      <c r="AO117" s="5">
        <f t="shared" si="59"/>
        <v>2471.8410269758633</v>
      </c>
    </row>
    <row r="118" spans="1:41" x14ac:dyDescent="0.25">
      <c r="A118">
        <v>26</v>
      </c>
      <c r="B118" s="5">
        <f>B117+((B119-B113)/6)</f>
        <v>2391.6666666666674</v>
      </c>
      <c r="C118" s="5">
        <f t="shared" ref="C118:U118" si="96">C117+((C119-C113)/6)</f>
        <v>2384.3301601190478</v>
      </c>
      <c r="D118" s="5">
        <f t="shared" si="96"/>
        <v>2369.3333375000007</v>
      </c>
      <c r="E118" s="5">
        <f t="shared" si="96"/>
        <v>2365.98889375</v>
      </c>
      <c r="F118" s="5">
        <f t="shared" si="96"/>
        <v>2362.6444499999993</v>
      </c>
      <c r="G118" s="5">
        <f t="shared" si="96"/>
        <v>2350.5012425925934</v>
      </c>
      <c r="H118" s="5">
        <f t="shared" si="96"/>
        <v>2338.3580351851851</v>
      </c>
      <c r="I118" s="5">
        <f t="shared" si="96"/>
        <v>2335.373748484848</v>
      </c>
      <c r="J118" s="5">
        <f t="shared" ref="J118" si="97">J117+((J119-J113)/6)</f>
        <v>2329.899002121213</v>
      </c>
      <c r="K118" s="5">
        <f t="shared" ref="K118" si="98">K117+((K119-K113)/6)</f>
        <v>2321.6868825757579</v>
      </c>
      <c r="L118" s="5">
        <f t="shared" ref="L118" si="99">L117+((L119-L113)/6)</f>
        <v>2313.4747630303027</v>
      </c>
      <c r="M118" s="5">
        <f t="shared" si="96"/>
        <v>2308.0000166666678</v>
      </c>
      <c r="N118" s="5">
        <f t="shared" si="96"/>
        <v>2294.0555750000008</v>
      </c>
      <c r="O118" s="5">
        <f t="shared" si="96"/>
        <v>2280.1111333333338</v>
      </c>
      <c r="P118" s="5">
        <f t="shared" si="96"/>
        <v>2267.4343681818195</v>
      </c>
      <c r="Q118" s="5">
        <f t="shared" si="96"/>
        <v>2252.2222499999998</v>
      </c>
      <c r="R118" s="5">
        <f t="shared" si="96"/>
        <v>2224.3333666666681</v>
      </c>
      <c r="S118" s="5">
        <f t="shared" si="96"/>
        <v>2196.4444833333341</v>
      </c>
      <c r="T118" s="5">
        <f t="shared" si="96"/>
        <v>2168.5556000000001</v>
      </c>
      <c r="U118" s="5">
        <f t="shared" si="96"/>
        <v>2140.6667166666662</v>
      </c>
      <c r="W118">
        <v>26</v>
      </c>
      <c r="X118" s="5">
        <f t="shared" si="44"/>
        <v>0</v>
      </c>
      <c r="Y118" s="5">
        <f t="shared" si="45"/>
        <v>73.548146545488152</v>
      </c>
      <c r="Z118" s="5">
        <f t="shared" si="46"/>
        <v>221.92643463332163</v>
      </c>
      <c r="AA118" s="5">
        <f t="shared" si="47"/>
        <v>255.43834187729237</v>
      </c>
      <c r="AB118" s="5">
        <f t="shared" si="48"/>
        <v>288.85462198296244</v>
      </c>
      <c r="AC118" s="5">
        <f t="shared" si="49"/>
        <v>408.91000740971214</v>
      </c>
      <c r="AD118" s="5">
        <f t="shared" si="50"/>
        <v>527.70958796531659</v>
      </c>
      <c r="AE118" s="5">
        <f t="shared" si="51"/>
        <v>556.80690341981949</v>
      </c>
      <c r="AF118" s="5">
        <f t="shared" si="52"/>
        <v>688.80806240281663</v>
      </c>
      <c r="AG118" s="5">
        <f t="shared" si="53"/>
        <v>819.21439304306728</v>
      </c>
      <c r="AH118" s="5">
        <f t="shared" si="53"/>
        <v>949.97568770705197</v>
      </c>
      <c r="AI118" s="5">
        <f t="shared" si="54"/>
        <v>1079.0871430825055</v>
      </c>
      <c r="AJ118" s="5">
        <f t="shared" si="55"/>
        <v>1195.0295147023744</v>
      </c>
      <c r="AK118" s="5">
        <f t="shared" si="56"/>
        <v>1332.3605359678181</v>
      </c>
      <c r="AL118" s="5">
        <f t="shared" si="57"/>
        <v>1579.0345716990073</v>
      </c>
      <c r="AM118" s="5">
        <f t="shared" si="57"/>
        <v>1819.1092502760696</v>
      </c>
      <c r="AN118" s="5">
        <f t="shared" si="58"/>
        <v>2052.5845716990061</v>
      </c>
      <c r="AO118" s="5">
        <f t="shared" si="59"/>
        <v>2279.460535967818</v>
      </c>
    </row>
    <row r="119" spans="1:41" x14ac:dyDescent="0.25">
      <c r="A119">
        <v>24</v>
      </c>
      <c r="B119" s="11">
        <v>2200</v>
      </c>
      <c r="C119" s="11">
        <v>2193.3333350000003</v>
      </c>
      <c r="D119" s="5">
        <v>2180.0000049999999</v>
      </c>
      <c r="E119" s="11">
        <v>2176.6666725</v>
      </c>
      <c r="F119" s="11">
        <v>2173.3333400000001</v>
      </c>
      <c r="G119" s="11">
        <v>2161.4814911111112</v>
      </c>
      <c r="H119" s="5">
        <v>2149.6296422222226</v>
      </c>
      <c r="I119" s="11">
        <v>2146.6666800000003</v>
      </c>
      <c r="J119" s="11">
        <v>2141.3333480000001</v>
      </c>
      <c r="K119" s="11">
        <v>2133.3333500000003</v>
      </c>
      <c r="L119" s="11">
        <v>2125.3333520000006</v>
      </c>
      <c r="M119" s="11">
        <v>2120.0000200000004</v>
      </c>
      <c r="N119" s="11">
        <v>2106.6666900000005</v>
      </c>
      <c r="O119" s="11">
        <v>2093.3333600000005</v>
      </c>
      <c r="P119" s="11">
        <v>2081.2121509090916</v>
      </c>
      <c r="Q119" s="11">
        <v>2066.6667000000007</v>
      </c>
      <c r="R119" s="11">
        <v>2040.0000400000006</v>
      </c>
      <c r="S119" s="11">
        <v>2013.3333800000005</v>
      </c>
      <c r="T119" s="11">
        <v>1986.6667200000004</v>
      </c>
      <c r="U119" s="11">
        <v>1960.0000600000003</v>
      </c>
      <c r="V119" s="11"/>
      <c r="W119">
        <v>24</v>
      </c>
      <c r="X119" s="5">
        <f t="shared" si="44"/>
        <v>0</v>
      </c>
      <c r="Y119" s="5">
        <f t="shared" si="45"/>
        <v>64.876163482016096</v>
      </c>
      <c r="Z119" s="5">
        <f t="shared" si="46"/>
        <v>193.44533882513014</v>
      </c>
      <c r="AA119" s="5">
        <f t="shared" si="47"/>
        <v>225.34114273988408</v>
      </c>
      <c r="AB119" s="5">
        <f t="shared" si="48"/>
        <v>257.13835068622814</v>
      </c>
      <c r="AC119" s="5">
        <f t="shared" si="49"/>
        <v>369.3965844303051</v>
      </c>
      <c r="AD119" s="5">
        <f t="shared" si="50"/>
        <v>480.40837037621321</v>
      </c>
      <c r="AE119" s="5">
        <f t="shared" si="51"/>
        <v>507.96655939422629</v>
      </c>
      <c r="AF119" s="5">
        <f t="shared" si="52"/>
        <v>631.01436050638915</v>
      </c>
      <c r="AG119" s="5">
        <f t="shared" si="53"/>
        <v>752.48462612399453</v>
      </c>
      <c r="AH119" s="5">
        <f t="shared" si="53"/>
        <v>872.37735624704226</v>
      </c>
      <c r="AI119" s="5">
        <f t="shared" si="54"/>
        <v>990.69255087553267</v>
      </c>
      <c r="AJ119" s="5">
        <f t="shared" si="55"/>
        <v>1096.8828829598749</v>
      </c>
      <c r="AK119" s="5">
        <f t="shared" si="56"/>
        <v>1222.5903336488409</v>
      </c>
      <c r="AL119" s="5">
        <f t="shared" si="57"/>
        <v>1448.1779744439191</v>
      </c>
      <c r="AM119" s="5">
        <f t="shared" si="57"/>
        <v>1667.4554732607671</v>
      </c>
      <c r="AN119" s="5">
        <f t="shared" si="58"/>
        <v>1880.4228300993852</v>
      </c>
      <c r="AO119" s="5">
        <f t="shared" si="59"/>
        <v>2087.0800449597732</v>
      </c>
    </row>
    <row r="120" spans="1:41" x14ac:dyDescent="0.25">
      <c r="B120">
        <v>8</v>
      </c>
      <c r="C120">
        <v>10</v>
      </c>
      <c r="D120">
        <v>14</v>
      </c>
      <c r="E120">
        <v>15</v>
      </c>
      <c r="F120">
        <v>16</v>
      </c>
      <c r="G120">
        <v>20</v>
      </c>
      <c r="H120">
        <v>24</v>
      </c>
      <c r="I120">
        <v>25</v>
      </c>
      <c r="J120">
        <v>27</v>
      </c>
      <c r="K120">
        <v>30</v>
      </c>
      <c r="L120">
        <v>33</v>
      </c>
      <c r="M120">
        <v>35</v>
      </c>
      <c r="N120">
        <v>40</v>
      </c>
      <c r="O120">
        <v>45</v>
      </c>
      <c r="P120">
        <v>50</v>
      </c>
      <c r="Q120">
        <v>56</v>
      </c>
      <c r="R120">
        <v>67</v>
      </c>
      <c r="S120">
        <v>78</v>
      </c>
      <c r="T120">
        <v>89</v>
      </c>
      <c r="U120">
        <v>100</v>
      </c>
      <c r="X120">
        <v>8</v>
      </c>
      <c r="Y120">
        <v>10</v>
      </c>
      <c r="Z120">
        <v>14</v>
      </c>
      <c r="AA120">
        <v>15</v>
      </c>
      <c r="AB120">
        <v>16</v>
      </c>
      <c r="AC120">
        <v>20</v>
      </c>
      <c r="AD120">
        <v>24</v>
      </c>
      <c r="AE120">
        <v>25</v>
      </c>
      <c r="AF120">
        <v>30</v>
      </c>
      <c r="AG120">
        <v>35</v>
      </c>
      <c r="AH120">
        <v>40</v>
      </c>
      <c r="AI120">
        <v>45</v>
      </c>
      <c r="AJ120">
        <v>50</v>
      </c>
      <c r="AK120">
        <v>56</v>
      </c>
      <c r="AL120">
        <v>67</v>
      </c>
      <c r="AM120">
        <v>78</v>
      </c>
      <c r="AN120">
        <v>89</v>
      </c>
      <c r="AO120">
        <v>100</v>
      </c>
    </row>
    <row r="122" spans="1:41" x14ac:dyDescent="0.25">
      <c r="B122" s="41" t="s">
        <v>74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X122" s="41" t="s">
        <v>78</v>
      </c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</row>
    <row r="123" spans="1:41" x14ac:dyDescent="0.25">
      <c r="A123">
        <v>48</v>
      </c>
      <c r="B123" s="10">
        <v>0</v>
      </c>
      <c r="C123" s="10">
        <v>2.5</v>
      </c>
      <c r="D123" s="2">
        <v>7.5</v>
      </c>
      <c r="E123" s="10">
        <v>8.75</v>
      </c>
      <c r="F123" s="10">
        <v>10</v>
      </c>
      <c r="G123" s="10">
        <v>14.444444444444445</v>
      </c>
      <c r="H123" s="2">
        <v>18.888888888888889</v>
      </c>
      <c r="I123" s="10">
        <v>20</v>
      </c>
      <c r="J123" s="10">
        <v>22</v>
      </c>
      <c r="K123" s="10">
        <v>25</v>
      </c>
      <c r="L123" s="10">
        <v>28</v>
      </c>
      <c r="M123" s="10">
        <v>30</v>
      </c>
      <c r="N123" s="10">
        <v>35</v>
      </c>
      <c r="O123" s="10">
        <v>40</v>
      </c>
      <c r="P123" s="10">
        <v>44.545454545454547</v>
      </c>
      <c r="Q123" s="10">
        <v>50</v>
      </c>
      <c r="R123" s="10">
        <v>60</v>
      </c>
      <c r="S123" s="10">
        <v>70</v>
      </c>
      <c r="T123" s="10">
        <v>80</v>
      </c>
      <c r="U123" s="10">
        <v>90</v>
      </c>
      <c r="W123">
        <v>48</v>
      </c>
      <c r="X123" s="13">
        <f>X107/X91</f>
        <v>0</v>
      </c>
      <c r="Y123" s="13">
        <f t="shared" ref="Y123:AO135" si="100">Y107/Y91</f>
        <v>0.275760668086449</v>
      </c>
      <c r="Z123" s="13">
        <f t="shared" si="100"/>
        <v>0.58431330707862883</v>
      </c>
      <c r="AA123" s="13">
        <f t="shared" si="100"/>
        <v>0.63445494491770527</v>
      </c>
      <c r="AB123" s="13">
        <f t="shared" si="100"/>
        <v>0.67784745227953946</v>
      </c>
      <c r="AC123" s="13">
        <f t="shared" si="100"/>
        <v>0.77959811137143697</v>
      </c>
      <c r="AD123" s="13">
        <f t="shared" si="100"/>
        <v>0.84553840823815651</v>
      </c>
      <c r="AE123" s="13">
        <f t="shared" si="100"/>
        <v>0.85844244623231836</v>
      </c>
      <c r="AF123" s="13">
        <f t="shared" si="100"/>
        <v>0.88941802071830467</v>
      </c>
      <c r="AG123" s="13">
        <f t="shared" si="100"/>
        <v>0.90990016451445699</v>
      </c>
      <c r="AH123" s="13">
        <f t="shared" si="100"/>
        <v>0.92382391412946285</v>
      </c>
      <c r="AI123" s="13">
        <f t="shared" si="100"/>
        <v>0.9333754009570383</v>
      </c>
      <c r="AJ123" s="13">
        <f t="shared" si="100"/>
        <v>0.93083852333949135</v>
      </c>
      <c r="AK123" s="13">
        <f t="shared" si="100"/>
        <v>0.92727183948196701</v>
      </c>
      <c r="AL123" s="13">
        <f t="shared" si="100"/>
        <v>0.91973874122054167</v>
      </c>
      <c r="AM123" s="13">
        <f t="shared" si="100"/>
        <v>0.9158050893734756</v>
      </c>
      <c r="AN123" s="13">
        <f t="shared" si="100"/>
        <v>0.90693542678845018</v>
      </c>
      <c r="AO123" s="13">
        <f t="shared" si="100"/>
        <v>0.89771651680075726</v>
      </c>
    </row>
    <row r="124" spans="1:41" x14ac:dyDescent="0.25">
      <c r="A124">
        <v>46</v>
      </c>
      <c r="B124" s="2">
        <f>B123+((B129-B123)/6)</f>
        <v>0</v>
      </c>
      <c r="C124" s="2">
        <f t="shared" ref="C124:U124" si="101">C123+((C129-C123)/6)</f>
        <v>2.6071428571428572</v>
      </c>
      <c r="D124" s="2">
        <f t="shared" si="101"/>
        <v>7.916666666666667</v>
      </c>
      <c r="E124" s="2">
        <f t="shared" si="101"/>
        <v>9.125</v>
      </c>
      <c r="F124" s="2">
        <f t="shared" si="101"/>
        <v>10.333333333333334</v>
      </c>
      <c r="G124" s="2">
        <f t="shared" si="101"/>
        <v>14.703703703703704</v>
      </c>
      <c r="H124" s="2">
        <f t="shared" si="101"/>
        <v>19.074074074074076</v>
      </c>
      <c r="I124" s="2">
        <f t="shared" si="101"/>
        <v>20.151515151515152</v>
      </c>
      <c r="J124" s="2">
        <f t="shared" ref="J124" si="102">J123+((J129-J123)/6)</f>
        <v>22.121212121212121</v>
      </c>
      <c r="K124" s="2">
        <f t="shared" ref="K124" si="103">K123+((K129-K123)/6)</f>
        <v>25.075757575757574</v>
      </c>
      <c r="L124" s="2">
        <f t="shared" ref="L124" si="104">L123+((L129-L123)/6)</f>
        <v>28.030303030303031</v>
      </c>
      <c r="M124" s="2">
        <f t="shared" si="101"/>
        <v>30</v>
      </c>
      <c r="N124" s="2">
        <f t="shared" si="101"/>
        <v>35</v>
      </c>
      <c r="O124" s="2">
        <f t="shared" si="101"/>
        <v>40</v>
      </c>
      <c r="P124" s="2">
        <f t="shared" si="101"/>
        <v>44.545454545454547</v>
      </c>
      <c r="Q124" s="2">
        <f t="shared" si="101"/>
        <v>50</v>
      </c>
      <c r="R124" s="2">
        <f t="shared" si="101"/>
        <v>60</v>
      </c>
      <c r="S124" s="2">
        <f t="shared" si="101"/>
        <v>70</v>
      </c>
      <c r="T124" s="2">
        <f t="shared" si="101"/>
        <v>80</v>
      </c>
      <c r="U124" s="2">
        <f t="shared" si="101"/>
        <v>90</v>
      </c>
      <c r="W124">
        <v>46</v>
      </c>
      <c r="X124" s="13">
        <f t="shared" ref="X124:AM135" si="105">X108/X92</f>
        <v>0</v>
      </c>
      <c r="Y124" s="13">
        <f t="shared" si="105"/>
        <v>0.28738970459065749</v>
      </c>
      <c r="Z124" s="13">
        <f t="shared" si="105"/>
        <v>0.61670849545535766</v>
      </c>
      <c r="AA124" s="13">
        <f t="shared" si="105"/>
        <v>0.66172997243884768</v>
      </c>
      <c r="AB124" s="13">
        <f t="shared" si="105"/>
        <v>0.70069707367092593</v>
      </c>
      <c r="AC124" s="13">
        <f t="shared" si="105"/>
        <v>0.7939424741146327</v>
      </c>
      <c r="AD124" s="13">
        <f t="shared" si="105"/>
        <v>0.85427468730841694</v>
      </c>
      <c r="AE124" s="13">
        <f t="shared" si="105"/>
        <v>0.86542641370742979</v>
      </c>
      <c r="AF124" s="13">
        <f t="shared" si="105"/>
        <v>0.89268490114747701</v>
      </c>
      <c r="AG124" s="13">
        <f t="shared" si="105"/>
        <v>0.9105615537846653</v>
      </c>
      <c r="AH124" s="13">
        <f t="shared" si="105"/>
        <v>0.92451783701539336</v>
      </c>
      <c r="AI124" s="13">
        <f t="shared" si="105"/>
        <v>0.93409939085776017</v>
      </c>
      <c r="AJ124" s="13">
        <f t="shared" si="105"/>
        <v>0.93158151836875114</v>
      </c>
      <c r="AK124" s="13">
        <f t="shared" si="105"/>
        <v>0.92803733632248608</v>
      </c>
      <c r="AL124" s="13">
        <f t="shared" si="105"/>
        <v>0.92054491222154178</v>
      </c>
      <c r="AM124" s="13">
        <f t="shared" si="105"/>
        <v>0.91607438723634527</v>
      </c>
      <c r="AN124" s="13">
        <f t="shared" si="100"/>
        <v>0.90724368978580072</v>
      </c>
      <c r="AO124" s="13">
        <f t="shared" si="100"/>
        <v>0.89806374616761664</v>
      </c>
    </row>
    <row r="125" spans="1:41" x14ac:dyDescent="0.25">
      <c r="A125">
        <v>44</v>
      </c>
      <c r="B125" s="2">
        <f>B124+((B129-B123)/6)</f>
        <v>0</v>
      </c>
      <c r="C125" s="2">
        <f t="shared" ref="C125:U125" si="106">C124+((C129-C123)/6)</f>
        <v>2.7142857142857144</v>
      </c>
      <c r="D125" s="2">
        <f t="shared" si="106"/>
        <v>8.3333333333333339</v>
      </c>
      <c r="E125" s="2">
        <f t="shared" si="106"/>
        <v>9.5</v>
      </c>
      <c r="F125" s="2">
        <f t="shared" si="106"/>
        <v>10.666666666666668</v>
      </c>
      <c r="G125" s="2">
        <f t="shared" si="106"/>
        <v>14.962962962962964</v>
      </c>
      <c r="H125" s="2">
        <f t="shared" si="106"/>
        <v>19.25925925925926</v>
      </c>
      <c r="I125" s="2">
        <f t="shared" si="106"/>
        <v>20.303030303030305</v>
      </c>
      <c r="J125" s="2">
        <f t="shared" ref="J125" si="107">J124+((J129-J123)/6)</f>
        <v>22.242424242424242</v>
      </c>
      <c r="K125" s="2">
        <f t="shared" ref="K125" si="108">K124+((K129-K123)/6)</f>
        <v>25.151515151515149</v>
      </c>
      <c r="L125" s="2">
        <f t="shared" ref="L125" si="109">L124+((L129-L123)/6)</f>
        <v>28.060606060606062</v>
      </c>
      <c r="M125" s="2">
        <f t="shared" si="106"/>
        <v>30</v>
      </c>
      <c r="N125" s="2">
        <f t="shared" si="106"/>
        <v>35</v>
      </c>
      <c r="O125" s="2">
        <f t="shared" si="106"/>
        <v>40</v>
      </c>
      <c r="P125" s="2">
        <f t="shared" si="106"/>
        <v>44.545454545454547</v>
      </c>
      <c r="Q125" s="2">
        <f t="shared" si="106"/>
        <v>50</v>
      </c>
      <c r="R125" s="2">
        <f t="shared" si="106"/>
        <v>60</v>
      </c>
      <c r="S125" s="2">
        <f t="shared" si="106"/>
        <v>70</v>
      </c>
      <c r="T125" s="2">
        <f t="shared" si="106"/>
        <v>80</v>
      </c>
      <c r="U125" s="2">
        <f t="shared" si="106"/>
        <v>90</v>
      </c>
      <c r="W125">
        <v>44</v>
      </c>
      <c r="X125" s="13">
        <f t="shared" si="105"/>
        <v>0</v>
      </c>
      <c r="Y125" s="13">
        <f t="shared" si="100"/>
        <v>0.29898526979522183</v>
      </c>
      <c r="Z125" s="13">
        <f t="shared" si="100"/>
        <v>0.64909028763737719</v>
      </c>
      <c r="AA125" s="13">
        <f t="shared" si="100"/>
        <v>0.68901987217178895</v>
      </c>
      <c r="AB125" s="13">
        <f t="shared" si="100"/>
        <v>0.72358702978674583</v>
      </c>
      <c r="AC125" s="13">
        <f t="shared" si="100"/>
        <v>0.80833176002702689</v>
      </c>
      <c r="AD125" s="13">
        <f t="shared" si="100"/>
        <v>0.86306064205468047</v>
      </c>
      <c r="AE125" s="13">
        <f t="shared" si="100"/>
        <v>0.87246162932684401</v>
      </c>
      <c r="AF125" s="13">
        <f t="shared" si="100"/>
        <v>0.89600736320374286</v>
      </c>
      <c r="AG125" s="13">
        <f t="shared" si="100"/>
        <v>0.9112830693521653</v>
      </c>
      <c r="AH125" s="13">
        <f t="shared" si="100"/>
        <v>0.92527484380004477</v>
      </c>
      <c r="AI125" s="13">
        <f t="shared" si="100"/>
        <v>0.93488919802218418</v>
      </c>
      <c r="AJ125" s="13">
        <f t="shared" si="100"/>
        <v>0.93239205840067096</v>
      </c>
      <c r="AK125" s="13">
        <f t="shared" si="100"/>
        <v>0.92887242378487023</v>
      </c>
      <c r="AL125" s="13">
        <f t="shared" si="100"/>
        <v>0.92142437149536038</v>
      </c>
      <c r="AM125" s="13">
        <f t="shared" si="100"/>
        <v>0.91636816672311228</v>
      </c>
      <c r="AN125" s="13">
        <f t="shared" si="100"/>
        <v>0.90757997669200141</v>
      </c>
      <c r="AO125" s="13">
        <f t="shared" si="100"/>
        <v>0.89844254184055428</v>
      </c>
    </row>
    <row r="126" spans="1:41" x14ac:dyDescent="0.25">
      <c r="A126">
        <v>42</v>
      </c>
      <c r="B126" s="2">
        <f>B125+((B129-B123)/6)</f>
        <v>0</v>
      </c>
      <c r="C126" s="2">
        <f t="shared" ref="C126:U126" si="110">C125+((C129-C123)/6)</f>
        <v>2.8214285714285716</v>
      </c>
      <c r="D126" s="2">
        <f t="shared" si="110"/>
        <v>8.75</v>
      </c>
      <c r="E126" s="2">
        <f t="shared" si="110"/>
        <v>9.875</v>
      </c>
      <c r="F126" s="2">
        <f t="shared" si="110"/>
        <v>11.000000000000002</v>
      </c>
      <c r="G126" s="2">
        <f t="shared" si="110"/>
        <v>15.222222222222223</v>
      </c>
      <c r="H126" s="2">
        <f t="shared" si="110"/>
        <v>19.444444444444443</v>
      </c>
      <c r="I126" s="2">
        <f t="shared" si="110"/>
        <v>20.454545454545457</v>
      </c>
      <c r="J126" s="2">
        <f t="shared" ref="J126" si="111">J125+((J129-J123)/6)</f>
        <v>22.363636363636363</v>
      </c>
      <c r="K126" s="2">
        <f t="shared" ref="K126" si="112">K125+((K129-K123)/6)</f>
        <v>25.227272727272723</v>
      </c>
      <c r="L126" s="2">
        <f t="shared" ref="L126" si="113">L125+((L129-L123)/6)</f>
        <v>28.090909090909093</v>
      </c>
      <c r="M126" s="2">
        <f t="shared" si="110"/>
        <v>30</v>
      </c>
      <c r="N126" s="2">
        <f t="shared" si="110"/>
        <v>35</v>
      </c>
      <c r="O126" s="2">
        <f t="shared" si="110"/>
        <v>40</v>
      </c>
      <c r="P126" s="2">
        <f t="shared" si="110"/>
        <v>44.545454545454547</v>
      </c>
      <c r="Q126" s="2">
        <f t="shared" si="110"/>
        <v>50</v>
      </c>
      <c r="R126" s="2">
        <f t="shared" si="110"/>
        <v>60</v>
      </c>
      <c r="S126" s="2">
        <f t="shared" si="110"/>
        <v>70</v>
      </c>
      <c r="T126" s="2">
        <f t="shared" si="110"/>
        <v>80</v>
      </c>
      <c r="U126" s="2">
        <f t="shared" si="110"/>
        <v>90</v>
      </c>
      <c r="W126">
        <v>42</v>
      </c>
      <c r="X126" s="13">
        <f t="shared" si="105"/>
        <v>0</v>
      </c>
      <c r="Y126" s="13">
        <f t="shared" si="100"/>
        <v>0.31054258208590729</v>
      </c>
      <c r="Z126" s="13">
        <f t="shared" si="100"/>
        <v>0.6814567698825863</v>
      </c>
      <c r="AA126" s="13">
        <f t="shared" si="100"/>
        <v>0.71632676871821455</v>
      </c>
      <c r="AB126" s="13">
        <f t="shared" si="100"/>
        <v>0.74652308273048928</v>
      </c>
      <c r="AC126" s="13">
        <f t="shared" si="100"/>
        <v>0.8227723867042197</v>
      </c>
      <c r="AD126" s="13">
        <f t="shared" si="100"/>
        <v>0.87190336900209064</v>
      </c>
      <c r="AE126" s="13">
        <f t="shared" si="100"/>
        <v>0.87955541425403339</v>
      </c>
      <c r="AF126" s="13">
        <f t="shared" si="100"/>
        <v>0.89939334711954411</v>
      </c>
      <c r="AG126" s="13">
        <f t="shared" si="100"/>
        <v>0.91207330068799874</v>
      </c>
      <c r="AH126" s="13">
        <f t="shared" si="100"/>
        <v>0.92610394646894867</v>
      </c>
      <c r="AI126" s="13">
        <f t="shared" si="100"/>
        <v>0.93575422491655347</v>
      </c>
      <c r="AJ126" s="13">
        <f t="shared" si="100"/>
        <v>0.93327979272134498</v>
      </c>
      <c r="AK126" s="13">
        <f t="shared" si="100"/>
        <v>0.9297870433865294</v>
      </c>
      <c r="AL126" s="13">
        <f t="shared" si="100"/>
        <v>0.92238758879525684</v>
      </c>
      <c r="AM126" s="13">
        <f t="shared" si="100"/>
        <v>0.91668992520861892</v>
      </c>
      <c r="AN126" s="13">
        <f t="shared" si="100"/>
        <v>0.9079482909226021</v>
      </c>
      <c r="AO126" s="13">
        <f t="shared" si="100"/>
        <v>0.89885741329186664</v>
      </c>
    </row>
    <row r="127" spans="1:41" x14ac:dyDescent="0.25">
      <c r="A127">
        <v>40</v>
      </c>
      <c r="B127" s="2">
        <f>B126+((B129-B123)/6)</f>
        <v>0</v>
      </c>
      <c r="C127" s="2">
        <f t="shared" ref="C127:U127" si="114">C126+((C129-C123)/6)</f>
        <v>2.9285714285714288</v>
      </c>
      <c r="D127" s="2">
        <f t="shared" si="114"/>
        <v>9.1666666666666661</v>
      </c>
      <c r="E127" s="2">
        <f t="shared" si="114"/>
        <v>10.25</v>
      </c>
      <c r="F127" s="2">
        <f t="shared" si="114"/>
        <v>11.333333333333336</v>
      </c>
      <c r="G127" s="2">
        <f t="shared" si="114"/>
        <v>15.481481481481483</v>
      </c>
      <c r="H127" s="2">
        <f t="shared" si="114"/>
        <v>19.629629629629626</v>
      </c>
      <c r="I127" s="2">
        <f t="shared" si="114"/>
        <v>20.606060606060609</v>
      </c>
      <c r="J127" s="2">
        <f t="shared" ref="J127" si="115">J126+((J129-J123)/6)</f>
        <v>22.484848484848484</v>
      </c>
      <c r="K127" s="2">
        <f t="shared" ref="K127" si="116">K126+((K129-K123)/6)</f>
        <v>25.303030303030297</v>
      </c>
      <c r="L127" s="2">
        <f t="shared" ref="L127" si="117">L126+((L129-L123)/6)</f>
        <v>28.121212121212125</v>
      </c>
      <c r="M127" s="2">
        <f t="shared" si="114"/>
        <v>30</v>
      </c>
      <c r="N127" s="2">
        <f t="shared" si="114"/>
        <v>35</v>
      </c>
      <c r="O127" s="2">
        <f t="shared" si="114"/>
        <v>40</v>
      </c>
      <c r="P127" s="2">
        <f t="shared" si="114"/>
        <v>44.545454545454547</v>
      </c>
      <c r="Q127" s="2">
        <f t="shared" si="114"/>
        <v>50</v>
      </c>
      <c r="R127" s="2">
        <f t="shared" si="114"/>
        <v>60</v>
      </c>
      <c r="S127" s="2">
        <f t="shared" si="114"/>
        <v>70</v>
      </c>
      <c r="T127" s="2">
        <f t="shared" si="114"/>
        <v>80</v>
      </c>
      <c r="U127" s="2">
        <f t="shared" si="114"/>
        <v>90</v>
      </c>
      <c r="W127">
        <v>40</v>
      </c>
      <c r="X127" s="13">
        <f t="shared" si="105"/>
        <v>0</v>
      </c>
      <c r="Y127" s="13">
        <f t="shared" si="100"/>
        <v>0.32205590352563185</v>
      </c>
      <c r="Z127" s="13">
        <f t="shared" si="100"/>
        <v>0.71380564570046345</v>
      </c>
      <c r="AA127" s="13">
        <f t="shared" si="100"/>
        <v>0.7436532116001473</v>
      </c>
      <c r="AB127" s="13">
        <f t="shared" si="100"/>
        <v>0.76951214702634485</v>
      </c>
      <c r="AC127" s="13">
        <f t="shared" si="100"/>
        <v>0.83727205526093085</v>
      </c>
      <c r="AD127" s="13">
        <f t="shared" si="100"/>
        <v>0.88081138398081893</v>
      </c>
      <c r="AE127" s="13">
        <f t="shared" si="100"/>
        <v>0.88671655388516402</v>
      </c>
      <c r="AF127" s="13">
        <f t="shared" si="100"/>
        <v>0.90285238117381084</v>
      </c>
      <c r="AG127" s="13">
        <f t="shared" si="100"/>
        <v>0.91294255515741551</v>
      </c>
      <c r="AH127" s="13">
        <f t="shared" si="100"/>
        <v>0.92701595940474302</v>
      </c>
      <c r="AI127" s="13">
        <f t="shared" si="100"/>
        <v>0.93670575450035953</v>
      </c>
      <c r="AJ127" s="13">
        <f t="shared" si="100"/>
        <v>0.93425630047408659</v>
      </c>
      <c r="AK127" s="13">
        <f t="shared" si="100"/>
        <v>0.93079312494835431</v>
      </c>
      <c r="AL127" s="13">
        <f t="shared" si="100"/>
        <v>0.92344712782514304</v>
      </c>
      <c r="AM127" s="13">
        <f t="shared" si="100"/>
        <v>0.91704385954267631</v>
      </c>
      <c r="AN127" s="13">
        <f t="shared" si="100"/>
        <v>0.90835343657626266</v>
      </c>
      <c r="AO127" s="13">
        <f t="shared" si="100"/>
        <v>0.89931377188831041</v>
      </c>
    </row>
    <row r="128" spans="1:41" x14ac:dyDescent="0.25">
      <c r="A128">
        <v>38</v>
      </c>
      <c r="B128" s="2">
        <f>B127+((B129-B123)/6)</f>
        <v>0</v>
      </c>
      <c r="C128" s="2">
        <f t="shared" ref="C128:U128" si="118">C127+((C129-C123)/6)</f>
        <v>3.035714285714286</v>
      </c>
      <c r="D128" s="2">
        <f t="shared" si="118"/>
        <v>9.5833333333333321</v>
      </c>
      <c r="E128" s="2">
        <f t="shared" si="118"/>
        <v>10.625</v>
      </c>
      <c r="F128" s="2">
        <f t="shared" si="118"/>
        <v>11.66666666666667</v>
      </c>
      <c r="G128" s="2">
        <f t="shared" si="118"/>
        <v>15.740740740740742</v>
      </c>
      <c r="H128" s="2">
        <f t="shared" si="118"/>
        <v>19.81481481481481</v>
      </c>
      <c r="I128" s="2">
        <f t="shared" si="118"/>
        <v>20.757575757575761</v>
      </c>
      <c r="J128" s="2">
        <f t="shared" ref="J128" si="119">J127+((J129-J123)/6)</f>
        <v>22.606060606060606</v>
      </c>
      <c r="K128" s="2">
        <f t="shared" ref="K128" si="120">K127+((K129-K123)/6)</f>
        <v>25.378787878787872</v>
      </c>
      <c r="L128" s="2">
        <f t="shared" ref="L128" si="121">L127+((L129-L123)/6)</f>
        <v>28.151515151515156</v>
      </c>
      <c r="M128" s="2">
        <f t="shared" si="118"/>
        <v>30</v>
      </c>
      <c r="N128" s="2">
        <f t="shared" si="118"/>
        <v>35</v>
      </c>
      <c r="O128" s="2">
        <f t="shared" si="118"/>
        <v>40</v>
      </c>
      <c r="P128" s="2">
        <f t="shared" si="118"/>
        <v>44.545454545454547</v>
      </c>
      <c r="Q128" s="2">
        <f t="shared" si="118"/>
        <v>50</v>
      </c>
      <c r="R128" s="2">
        <f t="shared" si="118"/>
        <v>60</v>
      </c>
      <c r="S128" s="2">
        <f t="shared" si="118"/>
        <v>70</v>
      </c>
      <c r="T128" s="2">
        <f t="shared" si="118"/>
        <v>80</v>
      </c>
      <c r="U128" s="2">
        <f t="shared" si="118"/>
        <v>90</v>
      </c>
      <c r="W128">
        <v>38</v>
      </c>
      <c r="X128" s="13">
        <f t="shared" si="105"/>
        <v>0</v>
      </c>
      <c r="Y128" s="13">
        <f t="shared" si="100"/>
        <v>0.33351828819055973</v>
      </c>
      <c r="Z128" s="13">
        <f t="shared" si="100"/>
        <v>0.74613413512879845</v>
      </c>
      <c r="AA128" s="13">
        <f t="shared" si="100"/>
        <v>0.7710022870810882</v>
      </c>
      <c r="AB128" s="13">
        <f t="shared" si="100"/>
        <v>0.79256259288780406</v>
      </c>
      <c r="AC128" s="13">
        <f t="shared" si="100"/>
        <v>0.85184008809918954</v>
      </c>
      <c r="AD128" s="13">
        <f t="shared" si="100"/>
        <v>0.88979499562738984</v>
      </c>
      <c r="AE128" s="13">
        <f t="shared" si="100"/>
        <v>0.89395568317348961</v>
      </c>
      <c r="AF128" s="13">
        <f t="shared" si="100"/>
        <v>0.90639599959893291</v>
      </c>
      <c r="AG128" s="13">
        <f t="shared" si="100"/>
        <v>0.91390331009729719</v>
      </c>
      <c r="AH128" s="13">
        <f t="shared" si="100"/>
        <v>0.92802397370220002</v>
      </c>
      <c r="AI128" s="13">
        <f t="shared" si="100"/>
        <v>0.93775744509298731</v>
      </c>
      <c r="AJ128" s="13">
        <f t="shared" si="100"/>
        <v>0.93533559851659032</v>
      </c>
      <c r="AK128" s="13">
        <f t="shared" si="100"/>
        <v>0.93190510983247654</v>
      </c>
      <c r="AL128" s="13">
        <f t="shared" si="100"/>
        <v>0.92461819727922778</v>
      </c>
      <c r="AM128" s="13">
        <f t="shared" si="100"/>
        <v>0.91743505012242377</v>
      </c>
      <c r="AN128" s="13">
        <f t="shared" si="100"/>
        <v>0.90880122914083517</v>
      </c>
      <c r="AO128" s="13">
        <f t="shared" si="100"/>
        <v>0.89981816823174821</v>
      </c>
    </row>
    <row r="129" spans="1:41" x14ac:dyDescent="0.25">
      <c r="A129">
        <v>36</v>
      </c>
      <c r="B129" s="10">
        <v>0</v>
      </c>
      <c r="C129" s="10">
        <v>3.1428571428571423</v>
      </c>
      <c r="D129" s="2">
        <v>10</v>
      </c>
      <c r="E129" s="10">
        <v>11</v>
      </c>
      <c r="F129" s="10">
        <v>12</v>
      </c>
      <c r="G129" s="10">
        <v>16</v>
      </c>
      <c r="H129" s="2">
        <v>20</v>
      </c>
      <c r="I129" s="10">
        <v>20.90909090909091</v>
      </c>
      <c r="J129" s="10">
        <v>22.727272727272727</v>
      </c>
      <c r="K129" s="10">
        <v>25.454545454545453</v>
      </c>
      <c r="L129" s="10">
        <v>28.18181818181818</v>
      </c>
      <c r="M129" s="10">
        <v>30</v>
      </c>
      <c r="N129" s="10">
        <v>35</v>
      </c>
      <c r="O129" s="10">
        <v>40</v>
      </c>
      <c r="P129" s="10">
        <v>44.545454545454547</v>
      </c>
      <c r="Q129" s="10">
        <v>50</v>
      </c>
      <c r="R129" s="10">
        <v>60</v>
      </c>
      <c r="S129" s="10">
        <v>70</v>
      </c>
      <c r="T129" s="10">
        <v>80</v>
      </c>
      <c r="U129" s="10">
        <v>90</v>
      </c>
      <c r="W129">
        <v>36</v>
      </c>
      <c r="X129" s="13">
        <f t="shared" si="105"/>
        <v>0</v>
      </c>
      <c r="Y129" s="13">
        <f t="shared" si="100"/>
        <v>0.34492124661822443</v>
      </c>
      <c r="Z129" s="13">
        <f t="shared" si="100"/>
        <v>0.77843884043600098</v>
      </c>
      <c r="AA129" s="13">
        <f t="shared" si="100"/>
        <v>0.79837776726087184</v>
      </c>
      <c r="AB129" s="13">
        <f t="shared" si="100"/>
        <v>0.81568465057580053</v>
      </c>
      <c r="AC129" s="13">
        <f t="shared" si="100"/>
        <v>0.86648787926591997</v>
      </c>
      <c r="AD129" s="13">
        <f t="shared" si="100"/>
        <v>0.89886680338644376</v>
      </c>
      <c r="AE129" s="13">
        <f t="shared" si="100"/>
        <v>0.90128580039520978</v>
      </c>
      <c r="AF129" s="13">
        <f t="shared" si="100"/>
        <v>0.91003829979005302</v>
      </c>
      <c r="AG129" s="13">
        <f t="shared" si="100"/>
        <v>0.91497081558605453</v>
      </c>
      <c r="AH129" s="13">
        <f t="shared" si="100"/>
        <v>0.92914398958826327</v>
      </c>
      <c r="AI129" s="13">
        <f t="shared" si="100"/>
        <v>0.93892599019590672</v>
      </c>
      <c r="AJ129" s="13">
        <f t="shared" si="100"/>
        <v>0.9365348185638166</v>
      </c>
      <c r="AK129" s="13">
        <f t="shared" si="100"/>
        <v>0.9331406485926127</v>
      </c>
      <c r="AL129" s="13">
        <f t="shared" si="100"/>
        <v>0.92591938556154385</v>
      </c>
      <c r="AM129" s="13">
        <f t="shared" si="100"/>
        <v>0.9178697063221436</v>
      </c>
      <c r="AN129" s="13">
        <f t="shared" si="100"/>
        <v>0.90929877643480428</v>
      </c>
      <c r="AO129" s="13">
        <f t="shared" si="100"/>
        <v>0.90037860861334607</v>
      </c>
    </row>
    <row r="130" spans="1:41" x14ac:dyDescent="0.25">
      <c r="A130">
        <v>34</v>
      </c>
      <c r="B130" s="2">
        <f>B129+((B135-B129)/6)</f>
        <v>0</v>
      </c>
      <c r="C130" s="2">
        <f t="shared" ref="C130:U130" si="122">C129+((C135-C129)/6)</f>
        <v>3.0357142857142851</v>
      </c>
      <c r="D130" s="2">
        <f t="shared" si="122"/>
        <v>9.5833333333333339</v>
      </c>
      <c r="E130" s="2">
        <f t="shared" si="122"/>
        <v>10.625</v>
      </c>
      <c r="F130" s="2">
        <f t="shared" si="122"/>
        <v>11.666666666666666</v>
      </c>
      <c r="G130" s="2">
        <f t="shared" si="122"/>
        <v>15.74074074074074</v>
      </c>
      <c r="H130" s="2">
        <f t="shared" si="122"/>
        <v>19.814814814814817</v>
      </c>
      <c r="I130" s="2">
        <f t="shared" si="122"/>
        <v>20.757575757575758</v>
      </c>
      <c r="J130" s="2">
        <f t="shared" ref="J130" si="123">J129+((J135-J129)/6)</f>
        <v>22.606060606060606</v>
      </c>
      <c r="K130" s="2">
        <f t="shared" ref="K130" si="124">K129+((K135-K129)/6)</f>
        <v>25.378787878787879</v>
      </c>
      <c r="L130" s="2">
        <f t="shared" ref="L130" si="125">L129+((L135-L129)/6)</f>
        <v>28.151515151515149</v>
      </c>
      <c r="M130" s="2">
        <f t="shared" si="122"/>
        <v>30</v>
      </c>
      <c r="N130" s="2">
        <f t="shared" si="122"/>
        <v>35</v>
      </c>
      <c r="O130" s="2">
        <f t="shared" si="122"/>
        <v>40</v>
      </c>
      <c r="P130" s="2">
        <f t="shared" si="122"/>
        <v>44.545454545454547</v>
      </c>
      <c r="Q130" s="2">
        <f t="shared" si="122"/>
        <v>50</v>
      </c>
      <c r="R130" s="2">
        <f t="shared" si="122"/>
        <v>60</v>
      </c>
      <c r="S130" s="2">
        <f t="shared" si="122"/>
        <v>70</v>
      </c>
      <c r="T130" s="2">
        <f t="shared" si="122"/>
        <v>80</v>
      </c>
      <c r="U130" s="2">
        <f t="shared" si="122"/>
        <v>90</v>
      </c>
      <c r="W130">
        <v>34</v>
      </c>
      <c r="X130" s="13">
        <f t="shared" si="105"/>
        <v>0</v>
      </c>
      <c r="Y130" s="13">
        <f t="shared" si="100"/>
        <v>0.33258373552701365</v>
      </c>
      <c r="Z130" s="13">
        <f t="shared" si="100"/>
        <v>0.74478639874593366</v>
      </c>
      <c r="AA130" s="13">
        <f t="shared" si="100"/>
        <v>0.76985668548617692</v>
      </c>
      <c r="AB130" s="13">
        <f t="shared" si="100"/>
        <v>0.79163963360279033</v>
      </c>
      <c r="AC130" s="13">
        <f t="shared" si="100"/>
        <v>0.85082323505463275</v>
      </c>
      <c r="AD130" s="13">
        <f t="shared" si="100"/>
        <v>0.88870664190984383</v>
      </c>
      <c r="AE130" s="13">
        <f t="shared" si="100"/>
        <v>0.89286354203230744</v>
      </c>
      <c r="AF130" s="13">
        <f t="shared" si="100"/>
        <v>0.90525431168045301</v>
      </c>
      <c r="AG130" s="13">
        <f t="shared" si="100"/>
        <v>0.91271719388181216</v>
      </c>
      <c r="AH130" s="13">
        <f t="shared" si="100"/>
        <v>0.92674192172580128</v>
      </c>
      <c r="AI130" s="13">
        <f t="shared" si="100"/>
        <v>0.93638268752313469</v>
      </c>
      <c r="AJ130" s="13">
        <f t="shared" si="100"/>
        <v>0.93389178921904181</v>
      </c>
      <c r="AK130" s="13">
        <f t="shared" si="100"/>
        <v>0.93037885779607643</v>
      </c>
      <c r="AL130" s="13">
        <f t="shared" si="100"/>
        <v>0.92294159820867272</v>
      </c>
      <c r="AM130" s="13">
        <f t="shared" si="100"/>
        <v>0.91467735985568532</v>
      </c>
      <c r="AN130" s="13">
        <f t="shared" si="100"/>
        <v>0.90589277531311696</v>
      </c>
      <c r="AO130" s="13">
        <f t="shared" si="100"/>
        <v>0.89675955882352942</v>
      </c>
    </row>
    <row r="131" spans="1:41" x14ac:dyDescent="0.25">
      <c r="A131">
        <v>32</v>
      </c>
      <c r="B131" s="2">
        <f>B130+((B135-B129)/6)</f>
        <v>0</v>
      </c>
      <c r="C131" s="2">
        <f t="shared" ref="C131:U131" si="126">C130+((C135-C129)/6)</f>
        <v>2.9285714285714279</v>
      </c>
      <c r="D131" s="2">
        <f t="shared" si="126"/>
        <v>9.1666666666666679</v>
      </c>
      <c r="E131" s="2">
        <f t="shared" si="126"/>
        <v>10.25</v>
      </c>
      <c r="F131" s="2">
        <f t="shared" si="126"/>
        <v>11.333333333333332</v>
      </c>
      <c r="G131" s="2">
        <f t="shared" si="126"/>
        <v>15.481481481481481</v>
      </c>
      <c r="H131" s="2">
        <f t="shared" si="126"/>
        <v>19.629629629629633</v>
      </c>
      <c r="I131" s="2">
        <f t="shared" si="126"/>
        <v>20.606060606060606</v>
      </c>
      <c r="J131" s="2">
        <f t="shared" ref="J131" si="127">J130+((J135-J129)/6)</f>
        <v>22.484848484848484</v>
      </c>
      <c r="K131" s="2">
        <f t="shared" ref="K131" si="128">K130+((K135-K129)/6)</f>
        <v>25.303030303030305</v>
      </c>
      <c r="L131" s="2">
        <f t="shared" ref="L131" si="129">L130+((L135-L129)/6)</f>
        <v>28.121212121212118</v>
      </c>
      <c r="M131" s="2">
        <f t="shared" si="126"/>
        <v>30</v>
      </c>
      <c r="N131" s="2">
        <f t="shared" si="126"/>
        <v>35</v>
      </c>
      <c r="O131" s="2">
        <f t="shared" si="126"/>
        <v>40</v>
      </c>
      <c r="P131" s="2">
        <f t="shared" si="126"/>
        <v>44.545454545454547</v>
      </c>
      <c r="Q131" s="2">
        <f t="shared" si="126"/>
        <v>50</v>
      </c>
      <c r="R131" s="2">
        <f t="shared" si="126"/>
        <v>60</v>
      </c>
      <c r="S131" s="2">
        <f t="shared" si="126"/>
        <v>70</v>
      </c>
      <c r="T131" s="2">
        <f t="shared" si="126"/>
        <v>80</v>
      </c>
      <c r="U131" s="2">
        <f t="shared" si="126"/>
        <v>90</v>
      </c>
      <c r="W131">
        <v>32</v>
      </c>
      <c r="X131" s="13">
        <f t="shared" si="105"/>
        <v>0</v>
      </c>
      <c r="Y131" s="13">
        <f t="shared" si="100"/>
        <v>0.32021728282434153</v>
      </c>
      <c r="Z131" s="13">
        <f t="shared" si="100"/>
        <v>0.71109425629482614</v>
      </c>
      <c r="AA131" s="13">
        <f t="shared" si="100"/>
        <v>0.74127042081694172</v>
      </c>
      <c r="AB131" s="13">
        <f t="shared" si="100"/>
        <v>0.76750544527182907</v>
      </c>
      <c r="AC131" s="13">
        <f t="shared" si="100"/>
        <v>0.83501240102159247</v>
      </c>
      <c r="AD131" s="13">
        <f t="shared" si="100"/>
        <v>0.87835330419094804</v>
      </c>
      <c r="AE131" s="13">
        <f t="shared" si="100"/>
        <v>0.88423421777470079</v>
      </c>
      <c r="AF131" s="13">
        <f t="shared" si="100"/>
        <v>0.90022404671606282</v>
      </c>
      <c r="AG131" s="13">
        <f t="shared" si="100"/>
        <v>0.91018186946453938</v>
      </c>
      <c r="AH131" s="13">
        <f t="shared" si="100"/>
        <v>0.92403959538053138</v>
      </c>
      <c r="AI131" s="13">
        <f t="shared" si="100"/>
        <v>0.93352147201626634</v>
      </c>
      <c r="AJ131" s="13">
        <f t="shared" si="100"/>
        <v>0.93091838120616988</v>
      </c>
      <c r="AK131" s="13">
        <f t="shared" si="100"/>
        <v>0.92727184314997302</v>
      </c>
      <c r="AL131" s="13">
        <f t="shared" si="100"/>
        <v>0.91959158743669289</v>
      </c>
      <c r="AM131" s="13">
        <f t="shared" si="100"/>
        <v>0.91108597008091952</v>
      </c>
      <c r="AN131" s="13">
        <f t="shared" si="100"/>
        <v>0.90206102405121857</v>
      </c>
      <c r="AO131" s="13">
        <f t="shared" si="100"/>
        <v>0.89268812780998574</v>
      </c>
    </row>
    <row r="132" spans="1:41" x14ac:dyDescent="0.25">
      <c r="A132">
        <v>30</v>
      </c>
      <c r="B132" s="2">
        <f>B131+((B135-B129)/6)</f>
        <v>0</v>
      </c>
      <c r="C132" s="2">
        <f t="shared" ref="C132:U132" si="130">C131+((C135-C129)/6)</f>
        <v>2.8214285714285707</v>
      </c>
      <c r="D132" s="2">
        <f t="shared" si="130"/>
        <v>8.7500000000000018</v>
      </c>
      <c r="E132" s="2">
        <f t="shared" si="130"/>
        <v>9.875</v>
      </c>
      <c r="F132" s="2">
        <f t="shared" si="130"/>
        <v>10.999999999999998</v>
      </c>
      <c r="G132" s="2">
        <f t="shared" si="130"/>
        <v>15.222222222222221</v>
      </c>
      <c r="H132" s="2">
        <f t="shared" si="130"/>
        <v>19.44444444444445</v>
      </c>
      <c r="I132" s="2">
        <f t="shared" si="130"/>
        <v>20.454545454545453</v>
      </c>
      <c r="J132" s="2">
        <f t="shared" ref="J132" si="131">J131+((J135-J129)/6)</f>
        <v>22.363636363636363</v>
      </c>
      <c r="K132" s="2">
        <f t="shared" ref="K132" si="132">K131+((K135-K129)/6)</f>
        <v>25.22727272727273</v>
      </c>
      <c r="L132" s="2">
        <f t="shared" ref="L132" si="133">L131+((L135-L129)/6)</f>
        <v>28.090909090909086</v>
      </c>
      <c r="M132" s="2">
        <f t="shared" si="130"/>
        <v>30</v>
      </c>
      <c r="N132" s="2">
        <f t="shared" si="130"/>
        <v>35</v>
      </c>
      <c r="O132" s="2">
        <f t="shared" si="130"/>
        <v>40</v>
      </c>
      <c r="P132" s="2">
        <f t="shared" si="130"/>
        <v>44.545454545454547</v>
      </c>
      <c r="Q132" s="2">
        <f t="shared" si="130"/>
        <v>50</v>
      </c>
      <c r="R132" s="2">
        <f t="shared" si="130"/>
        <v>60</v>
      </c>
      <c r="S132" s="2">
        <f t="shared" si="130"/>
        <v>70</v>
      </c>
      <c r="T132" s="2">
        <f t="shared" si="130"/>
        <v>80</v>
      </c>
      <c r="U132" s="2">
        <f t="shared" si="130"/>
        <v>90</v>
      </c>
      <c r="W132">
        <v>30</v>
      </c>
      <c r="X132" s="13">
        <f t="shared" si="105"/>
        <v>0</v>
      </c>
      <c r="Y132" s="13">
        <f t="shared" si="100"/>
        <v>0.30781610018791589</v>
      </c>
      <c r="Z132" s="13">
        <f t="shared" si="100"/>
        <v>0.67735447293047035</v>
      </c>
      <c r="AA132" s="13">
        <f t="shared" si="100"/>
        <v>0.71260593667425864</v>
      </c>
      <c r="AB132" s="13">
        <f t="shared" si="100"/>
        <v>0.74326425131132656</v>
      </c>
      <c r="AC132" s="13">
        <f t="shared" si="100"/>
        <v>0.8190261392024486</v>
      </c>
      <c r="AD132" s="13">
        <f t="shared" si="100"/>
        <v>0.867768154981297</v>
      </c>
      <c r="AE132" s="13">
        <f t="shared" si="100"/>
        <v>0.87535641444344914</v>
      </c>
      <c r="AF132" s="13">
        <f t="shared" si="100"/>
        <v>0.89489824952592456</v>
      </c>
      <c r="AG132" s="13">
        <f t="shared" si="100"/>
        <v>0.90730850179163025</v>
      </c>
      <c r="AH132" s="13">
        <f t="shared" si="100"/>
        <v>0.92097695885589226</v>
      </c>
      <c r="AI132" s="13">
        <f t="shared" si="100"/>
        <v>0.93027876110848207</v>
      </c>
      <c r="AJ132" s="13">
        <f t="shared" si="100"/>
        <v>0.92754851879158184</v>
      </c>
      <c r="AK132" s="13">
        <f t="shared" si="100"/>
        <v>0.92375055988438914</v>
      </c>
      <c r="AL132" s="13">
        <f t="shared" si="100"/>
        <v>0.91579490856178203</v>
      </c>
      <c r="AM132" s="13">
        <f t="shared" si="100"/>
        <v>0.90701572833618516</v>
      </c>
      <c r="AN132" s="13">
        <f t="shared" si="100"/>
        <v>0.89771837262106713</v>
      </c>
      <c r="AO132" s="13">
        <f t="shared" si="100"/>
        <v>0.88807383932796968</v>
      </c>
    </row>
    <row r="133" spans="1:41" x14ac:dyDescent="0.25">
      <c r="A133">
        <v>28</v>
      </c>
      <c r="B133" s="2">
        <f>B132+((B135-B129)/6)</f>
        <v>0</v>
      </c>
      <c r="C133" s="2">
        <f t="shared" ref="C133:U133" si="134">C132+((C135-C129)/6)</f>
        <v>2.7142857142857135</v>
      </c>
      <c r="D133" s="2">
        <f t="shared" si="134"/>
        <v>8.3333333333333357</v>
      </c>
      <c r="E133" s="2">
        <f t="shared" si="134"/>
        <v>9.5</v>
      </c>
      <c r="F133" s="2">
        <f t="shared" si="134"/>
        <v>10.666666666666664</v>
      </c>
      <c r="G133" s="2">
        <f t="shared" si="134"/>
        <v>14.962962962962962</v>
      </c>
      <c r="H133" s="2">
        <f t="shared" si="134"/>
        <v>19.259259259259267</v>
      </c>
      <c r="I133" s="2">
        <f t="shared" si="134"/>
        <v>20.303030303030301</v>
      </c>
      <c r="J133" s="2">
        <f t="shared" ref="J133" si="135">J132+((J135-J129)/6)</f>
        <v>22.242424242424242</v>
      </c>
      <c r="K133" s="2">
        <f t="shared" ref="K133" si="136">K132+((K135-K129)/6)</f>
        <v>25.151515151515156</v>
      </c>
      <c r="L133" s="2">
        <f t="shared" ref="L133" si="137">L132+((L135-L129)/6)</f>
        <v>28.060606060606055</v>
      </c>
      <c r="M133" s="2">
        <f t="shared" si="134"/>
        <v>30</v>
      </c>
      <c r="N133" s="2">
        <f t="shared" si="134"/>
        <v>35</v>
      </c>
      <c r="O133" s="2">
        <f t="shared" si="134"/>
        <v>40</v>
      </c>
      <c r="P133" s="2">
        <f t="shared" si="134"/>
        <v>44.545454545454547</v>
      </c>
      <c r="Q133" s="2">
        <f t="shared" si="134"/>
        <v>50</v>
      </c>
      <c r="R133" s="2">
        <f t="shared" si="134"/>
        <v>60</v>
      </c>
      <c r="S133" s="2">
        <f t="shared" si="134"/>
        <v>70</v>
      </c>
      <c r="T133" s="2">
        <f t="shared" si="134"/>
        <v>80</v>
      </c>
      <c r="U133" s="2">
        <f t="shared" si="134"/>
        <v>90</v>
      </c>
      <c r="W133">
        <v>28</v>
      </c>
      <c r="X133" s="13">
        <f t="shared" si="105"/>
        <v>0</v>
      </c>
      <c r="Y133" s="13">
        <f t="shared" si="100"/>
        <v>0.29537274548907516</v>
      </c>
      <c r="Z133" s="13">
        <f t="shared" si="100"/>
        <v>0.64355683988574164</v>
      </c>
      <c r="AA133" s="13">
        <f t="shared" si="100"/>
        <v>0.68384647174238833</v>
      </c>
      <c r="AB133" s="13">
        <f t="shared" si="100"/>
        <v>0.71889312194352395</v>
      </c>
      <c r="AC133" s="13">
        <f t="shared" si="100"/>
        <v>0.8028268579287503</v>
      </c>
      <c r="AD133" s="13">
        <f t="shared" si="100"/>
        <v>0.85690152039001488</v>
      </c>
      <c r="AE133" s="13">
        <f t="shared" si="100"/>
        <v>0.86617688652277125</v>
      </c>
      <c r="AF133" s="13">
        <f t="shared" si="100"/>
        <v>0.8892135917759495</v>
      </c>
      <c r="AG133" s="13">
        <f t="shared" si="100"/>
        <v>0.90402465302259127</v>
      </c>
      <c r="AH133" s="13">
        <f t="shared" si="100"/>
        <v>0.91747680282773336</v>
      </c>
      <c r="AI133" s="13">
        <f t="shared" si="100"/>
        <v>0.9265728057853001</v>
      </c>
      <c r="AJ133" s="13">
        <f t="shared" si="100"/>
        <v>0.92369724746062387</v>
      </c>
      <c r="AK133" s="13">
        <f t="shared" si="100"/>
        <v>0.91972623615229321</v>
      </c>
      <c r="AL133" s="13">
        <f t="shared" si="100"/>
        <v>0.91145584699045556</v>
      </c>
      <c r="AM133" s="13">
        <f t="shared" si="100"/>
        <v>0.90236402348506028</v>
      </c>
      <c r="AN133" s="13">
        <f t="shared" si="100"/>
        <v>0.89275534241517962</v>
      </c>
      <c r="AO133" s="13">
        <f t="shared" si="100"/>
        <v>0.88280036677709406</v>
      </c>
    </row>
    <row r="134" spans="1:41" x14ac:dyDescent="0.25">
      <c r="A134">
        <v>26</v>
      </c>
      <c r="B134" s="2">
        <f>B133+((B135-B129)/6)</f>
        <v>0</v>
      </c>
      <c r="C134" s="2">
        <f t="shared" ref="C134:U134" si="138">C133+((C135-C129)/6)</f>
        <v>2.6071428571428563</v>
      </c>
      <c r="D134" s="2">
        <f t="shared" si="138"/>
        <v>7.9166666666666687</v>
      </c>
      <c r="E134" s="2">
        <f t="shared" si="138"/>
        <v>9.125</v>
      </c>
      <c r="F134" s="2">
        <f t="shared" si="138"/>
        <v>10.33333333333333</v>
      </c>
      <c r="G134" s="2">
        <f t="shared" si="138"/>
        <v>14.703703703703702</v>
      </c>
      <c r="H134" s="2">
        <f t="shared" si="138"/>
        <v>19.074074074074083</v>
      </c>
      <c r="I134" s="2">
        <f t="shared" si="138"/>
        <v>20.151515151515149</v>
      </c>
      <c r="J134" s="2">
        <f t="shared" ref="J134" si="139">J133+((J135-J129)/6)</f>
        <v>22.121212121212121</v>
      </c>
      <c r="K134" s="2">
        <f t="shared" ref="K134" si="140">K133+((K135-K129)/6)</f>
        <v>25.075757575757581</v>
      </c>
      <c r="L134" s="2">
        <f t="shared" ref="L134" si="141">L133+((L135-L129)/6)</f>
        <v>28.030303030303024</v>
      </c>
      <c r="M134" s="2">
        <f t="shared" si="138"/>
        <v>30</v>
      </c>
      <c r="N134" s="2">
        <f t="shared" si="138"/>
        <v>35</v>
      </c>
      <c r="O134" s="2">
        <f t="shared" si="138"/>
        <v>40</v>
      </c>
      <c r="P134" s="2">
        <f t="shared" si="138"/>
        <v>44.545454545454547</v>
      </c>
      <c r="Q134" s="2">
        <f t="shared" si="138"/>
        <v>50</v>
      </c>
      <c r="R134" s="2">
        <f t="shared" si="138"/>
        <v>60</v>
      </c>
      <c r="S134" s="2">
        <f t="shared" si="138"/>
        <v>70</v>
      </c>
      <c r="T134" s="2">
        <f t="shared" si="138"/>
        <v>80</v>
      </c>
      <c r="U134" s="2">
        <f t="shared" si="138"/>
        <v>90</v>
      </c>
      <c r="W134">
        <v>26</v>
      </c>
      <c r="X134" s="13">
        <f t="shared" si="105"/>
        <v>0</v>
      </c>
      <c r="Y134" s="13">
        <f t="shared" si="100"/>
        <v>0.28287748671341595</v>
      </c>
      <c r="Z134" s="13">
        <f t="shared" si="100"/>
        <v>0.60968800723440009</v>
      </c>
      <c r="AA134" s="13">
        <f t="shared" si="100"/>
        <v>0.65497010737767281</v>
      </c>
      <c r="AB134" s="13">
        <f t="shared" si="100"/>
        <v>0.6943620720744289</v>
      </c>
      <c r="AC134" s="13">
        <f t="shared" si="100"/>
        <v>0.78636539886483103</v>
      </c>
      <c r="AD134" s="13">
        <f t="shared" si="100"/>
        <v>0.84568844225210993</v>
      </c>
      <c r="AE134" s="13">
        <f t="shared" si="100"/>
        <v>0.85662600526126076</v>
      </c>
      <c r="AF134" s="13">
        <f t="shared" si="100"/>
        <v>0.88308725949079059</v>
      </c>
      <c r="AG134" s="13">
        <f t="shared" si="100"/>
        <v>0.90023559675062337</v>
      </c>
      <c r="AH134" s="13">
        <f t="shared" si="100"/>
        <v>0.91343816125678079</v>
      </c>
      <c r="AI134" s="13">
        <f t="shared" si="100"/>
        <v>0.92229670348932091</v>
      </c>
      <c r="AJ134" s="13">
        <f t="shared" si="100"/>
        <v>0.91925347284798031</v>
      </c>
      <c r="AK134" s="13">
        <f t="shared" si="100"/>
        <v>0.91508278569218282</v>
      </c>
      <c r="AL134" s="13">
        <f t="shared" si="100"/>
        <v>0.90644923748507877</v>
      </c>
      <c r="AM134" s="13">
        <f t="shared" si="100"/>
        <v>0.89699667173376207</v>
      </c>
      <c r="AN134" s="13">
        <f t="shared" si="100"/>
        <v>0.88702876910069406</v>
      </c>
      <c r="AO134" s="13">
        <f t="shared" si="100"/>
        <v>0.87671559075685312</v>
      </c>
    </row>
    <row r="135" spans="1:41" x14ac:dyDescent="0.25">
      <c r="A135">
        <v>24</v>
      </c>
      <c r="B135" s="10">
        <v>0</v>
      </c>
      <c r="C135" s="10">
        <v>2.5</v>
      </c>
      <c r="D135" s="2">
        <v>7.5</v>
      </c>
      <c r="E135" s="10">
        <v>8.75</v>
      </c>
      <c r="F135" s="10">
        <v>10</v>
      </c>
      <c r="G135" s="10">
        <v>14.444444444444445</v>
      </c>
      <c r="H135" s="2">
        <v>18.888888888888889</v>
      </c>
      <c r="I135" s="10">
        <v>20</v>
      </c>
      <c r="J135" s="10">
        <v>22</v>
      </c>
      <c r="K135" s="10">
        <v>25</v>
      </c>
      <c r="L135" s="10">
        <v>28</v>
      </c>
      <c r="M135" s="10">
        <v>30</v>
      </c>
      <c r="N135" s="10">
        <v>35</v>
      </c>
      <c r="O135" s="10">
        <v>40</v>
      </c>
      <c r="P135" s="10">
        <v>44.545454545454547</v>
      </c>
      <c r="Q135" s="10">
        <v>50</v>
      </c>
      <c r="R135" s="10">
        <v>60</v>
      </c>
      <c r="S135" s="10">
        <v>70</v>
      </c>
      <c r="T135" s="10">
        <v>80</v>
      </c>
      <c r="U135" s="10">
        <v>90</v>
      </c>
      <c r="W135">
        <v>24</v>
      </c>
      <c r="X135" s="13">
        <f t="shared" si="105"/>
        <v>0</v>
      </c>
      <c r="Y135" s="13">
        <f t="shared" si="100"/>
        <v>0.27031734784173372</v>
      </c>
      <c r="Z135" s="13">
        <f t="shared" si="100"/>
        <v>0.57573017507479207</v>
      </c>
      <c r="AA135" s="13">
        <f t="shared" si="100"/>
        <v>0.62594761872190019</v>
      </c>
      <c r="AB135" s="13">
        <f t="shared" si="100"/>
        <v>0.66963112157871907</v>
      </c>
      <c r="AC135" s="13">
        <f t="shared" si="100"/>
        <v>0.76957621756313566</v>
      </c>
      <c r="AD135" s="13">
        <f t="shared" si="100"/>
        <v>0.83404230968092574</v>
      </c>
      <c r="AE135" s="13">
        <f t="shared" si="100"/>
        <v>0.84661093232371054</v>
      </c>
      <c r="AF135" s="13">
        <f t="shared" si="100"/>
        <v>0.8764088340366516</v>
      </c>
      <c r="AG135" s="13">
        <f t="shared" si="100"/>
        <v>0.8958150310999935</v>
      </c>
      <c r="AH135" s="13">
        <f t="shared" si="100"/>
        <v>0.90872641275733568</v>
      </c>
      <c r="AI135" s="13">
        <f t="shared" si="100"/>
        <v>0.91730791747734508</v>
      </c>
      <c r="AJ135" s="13">
        <f t="shared" si="100"/>
        <v>0.91406906913322905</v>
      </c>
      <c r="AK135" s="13">
        <f t="shared" si="100"/>
        <v>0.9096654268220542</v>
      </c>
      <c r="AL135" s="13">
        <f t="shared" si="100"/>
        <v>0.90060819306213868</v>
      </c>
      <c r="AM135" s="13">
        <f t="shared" si="100"/>
        <v>0.89073476135724738</v>
      </c>
      <c r="AN135" s="13">
        <f t="shared" si="100"/>
        <v>0.88034776690046124</v>
      </c>
      <c r="AO135" s="13">
        <f t="shared" si="100"/>
        <v>0.86961668539990555</v>
      </c>
    </row>
    <row r="136" spans="1:41" x14ac:dyDescent="0.25">
      <c r="B136">
        <v>8</v>
      </c>
      <c r="C136">
        <v>10</v>
      </c>
      <c r="D136">
        <v>14</v>
      </c>
      <c r="E136">
        <v>15</v>
      </c>
      <c r="F136">
        <v>16</v>
      </c>
      <c r="G136">
        <v>20</v>
      </c>
      <c r="H136">
        <v>24</v>
      </c>
      <c r="I136">
        <v>25</v>
      </c>
      <c r="J136">
        <v>27</v>
      </c>
      <c r="K136">
        <v>30</v>
      </c>
      <c r="L136">
        <v>33</v>
      </c>
      <c r="M136">
        <v>35</v>
      </c>
      <c r="N136">
        <v>40</v>
      </c>
      <c r="O136">
        <v>45</v>
      </c>
      <c r="P136">
        <v>50</v>
      </c>
      <c r="Q136">
        <v>56</v>
      </c>
      <c r="R136">
        <v>67</v>
      </c>
      <c r="S136">
        <v>78</v>
      </c>
      <c r="T136">
        <v>89</v>
      </c>
      <c r="U136">
        <v>100</v>
      </c>
      <c r="X136">
        <v>8</v>
      </c>
      <c r="Y136">
        <v>10</v>
      </c>
      <c r="Z136">
        <v>14</v>
      </c>
      <c r="AA136">
        <v>15</v>
      </c>
      <c r="AB136">
        <v>16</v>
      </c>
      <c r="AC136">
        <v>20</v>
      </c>
      <c r="AD136">
        <v>24</v>
      </c>
      <c r="AE136">
        <v>25</v>
      </c>
      <c r="AF136">
        <v>30</v>
      </c>
      <c r="AG136">
        <v>35</v>
      </c>
      <c r="AH136">
        <v>40</v>
      </c>
      <c r="AI136">
        <v>45</v>
      </c>
      <c r="AJ136">
        <v>50</v>
      </c>
      <c r="AK136">
        <v>56</v>
      </c>
      <c r="AL136">
        <v>67</v>
      </c>
      <c r="AM136">
        <v>78</v>
      </c>
      <c r="AN136">
        <v>89</v>
      </c>
      <c r="AO136">
        <v>100</v>
      </c>
    </row>
  </sheetData>
  <sortState ref="O44:O109">
    <sortCondition ref="O44"/>
  </sortState>
  <mergeCells count="11">
    <mergeCell ref="X90:AO90"/>
    <mergeCell ref="X74:AO74"/>
    <mergeCell ref="X106:AO106"/>
    <mergeCell ref="X122:AO122"/>
    <mergeCell ref="B1:E1"/>
    <mergeCell ref="I1:L1"/>
    <mergeCell ref="P1:S1"/>
    <mergeCell ref="B74:U74"/>
    <mergeCell ref="B90:U90"/>
    <mergeCell ref="B106:U106"/>
    <mergeCell ref="B122:U122"/>
  </mergeCells>
  <conditionalFormatting sqref="X91:AO103">
    <cfRule type="colorScale" priority="5">
      <colorScale>
        <cfvo type="min"/>
        <cfvo type="max"/>
        <color rgb="FFFCFCFF"/>
        <color rgb="FF63BE7B"/>
      </colorScale>
    </cfRule>
  </conditionalFormatting>
  <conditionalFormatting sqref="X75:AO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3:AO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U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U103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07:U119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23:U13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V34" sqref="I34:V34"/>
    </sheetView>
  </sheetViews>
  <sheetFormatPr defaultRowHeight="13.8" x14ac:dyDescent="0.25"/>
  <cols>
    <col min="2" max="2" width="2.81640625" bestFit="1" customWidth="1"/>
    <col min="3" max="22" width="4.81640625" bestFit="1" customWidth="1"/>
  </cols>
  <sheetData>
    <row r="1" spans="1:22" x14ac:dyDescent="0.25">
      <c r="C1" s="41" t="s">
        <v>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25">
      <c r="A2" s="44" t="s">
        <v>63</v>
      </c>
      <c r="B2">
        <v>48</v>
      </c>
      <c r="C2" s="5">
        <v>4500</v>
      </c>
      <c r="D2" s="5">
        <v>4475</v>
      </c>
      <c r="E2" s="5">
        <v>4425</v>
      </c>
      <c r="F2" s="5">
        <v>4412.5</v>
      </c>
      <c r="G2" s="5">
        <v>4400</v>
      </c>
      <c r="H2" s="5">
        <v>4379.2592592592591</v>
      </c>
      <c r="I2" s="5">
        <v>4358.5185185185182</v>
      </c>
      <c r="J2" s="5">
        <v>4353.333333333333</v>
      </c>
      <c r="K2" s="5">
        <v>4344</v>
      </c>
      <c r="L2" s="5">
        <v>4330</v>
      </c>
      <c r="M2" s="5">
        <v>4316</v>
      </c>
      <c r="N2" s="5">
        <v>4306.6666666666661</v>
      </c>
      <c r="O2" s="5">
        <v>4283.3333333333321</v>
      </c>
      <c r="P2" s="5">
        <v>4259.9999999999991</v>
      </c>
      <c r="Q2" s="5">
        <v>4238.7878787878781</v>
      </c>
      <c r="R2" s="5">
        <v>4213.3333333333321</v>
      </c>
      <c r="S2" s="5">
        <v>4166.6666666666652</v>
      </c>
      <c r="T2" s="5">
        <v>4140</v>
      </c>
      <c r="U2" s="5">
        <v>4093.3333333333335</v>
      </c>
      <c r="V2" s="5">
        <v>4046.666666666667</v>
      </c>
    </row>
    <row r="3" spans="1:22" x14ac:dyDescent="0.25">
      <c r="A3" s="44"/>
      <c r="B3">
        <v>46</v>
      </c>
      <c r="C3" s="5">
        <v>4308.333333333333</v>
      </c>
      <c r="D3" s="5">
        <v>4285.7190476190481</v>
      </c>
      <c r="E3" s="5">
        <v>4240.166666666667</v>
      </c>
      <c r="F3" s="5">
        <v>4229.1833333333334</v>
      </c>
      <c r="G3" s="5">
        <v>4218.2</v>
      </c>
      <c r="H3" s="5">
        <v>4198.6493827160493</v>
      </c>
      <c r="I3" s="5">
        <v>4179.0987654320988</v>
      </c>
      <c r="J3" s="5">
        <v>4174.2626262626263</v>
      </c>
      <c r="K3" s="5">
        <v>4165.454545454546</v>
      </c>
      <c r="L3" s="5">
        <v>4152.242424242424</v>
      </c>
      <c r="M3" s="5">
        <v>4139.030303030303</v>
      </c>
      <c r="N3" s="5">
        <v>4130.2222222222217</v>
      </c>
      <c r="O3" s="5">
        <v>4107.9444444444434</v>
      </c>
      <c r="P3" s="5">
        <v>4085.6666666666661</v>
      </c>
      <c r="Q3" s="5">
        <v>4065.4141414141409</v>
      </c>
      <c r="R3" s="5">
        <v>4041.1111111111099</v>
      </c>
      <c r="S3" s="5">
        <v>3996.5555555555543</v>
      </c>
      <c r="T3" s="5">
        <v>3968.6666666666665</v>
      </c>
      <c r="U3" s="5">
        <v>3924.1111111111113</v>
      </c>
      <c r="V3" s="5">
        <v>3879.5555555555557</v>
      </c>
    </row>
    <row r="4" spans="1:22" x14ac:dyDescent="0.25">
      <c r="A4" s="44"/>
      <c r="B4">
        <v>44</v>
      </c>
      <c r="C4" s="5">
        <v>4116.6666666666661</v>
      </c>
      <c r="D4" s="5">
        <v>4096.4380952380961</v>
      </c>
      <c r="E4" s="5">
        <v>4055.3333333333335</v>
      </c>
      <c r="F4" s="5">
        <v>4045.8666666666668</v>
      </c>
      <c r="G4" s="5">
        <v>4036.3999999999996</v>
      </c>
      <c r="H4" s="5">
        <v>4018.0395061728395</v>
      </c>
      <c r="I4" s="5">
        <v>3999.679012345679</v>
      </c>
      <c r="J4" s="5">
        <v>3995.1919191919192</v>
      </c>
      <c r="K4" s="5">
        <v>3986.9090909090914</v>
      </c>
      <c r="L4" s="5">
        <v>3974.484848484848</v>
      </c>
      <c r="M4" s="5">
        <v>3962.060606060606</v>
      </c>
      <c r="N4" s="5">
        <v>3953.7777777777774</v>
      </c>
      <c r="O4" s="5">
        <v>3932.5555555555547</v>
      </c>
      <c r="P4" s="5">
        <v>3911.333333333333</v>
      </c>
      <c r="Q4" s="5">
        <v>3892.0404040404037</v>
      </c>
      <c r="R4" s="5">
        <v>3868.8888888888878</v>
      </c>
      <c r="S4" s="5">
        <v>3826.4444444444434</v>
      </c>
      <c r="T4" s="5">
        <v>3797.333333333333</v>
      </c>
      <c r="U4" s="5">
        <v>3754.8888888888891</v>
      </c>
      <c r="V4" s="5">
        <v>3712.4444444444443</v>
      </c>
    </row>
    <row r="5" spans="1:22" x14ac:dyDescent="0.25">
      <c r="A5" s="44"/>
      <c r="B5">
        <v>42</v>
      </c>
      <c r="C5" s="5">
        <v>3924.9999999999995</v>
      </c>
      <c r="D5" s="5">
        <v>3907.1571428571438</v>
      </c>
      <c r="E5" s="5">
        <v>3870.5</v>
      </c>
      <c r="F5" s="5">
        <v>3862.55</v>
      </c>
      <c r="G5" s="5">
        <v>3854.5999999999995</v>
      </c>
      <c r="H5" s="5">
        <v>3837.4296296296297</v>
      </c>
      <c r="I5" s="5">
        <v>3820.2592592592591</v>
      </c>
      <c r="J5" s="5">
        <v>3816.121212121212</v>
      </c>
      <c r="K5" s="5">
        <v>3808.3636363636369</v>
      </c>
      <c r="L5" s="5">
        <v>3796.7272727272721</v>
      </c>
      <c r="M5" s="5">
        <v>3785.090909090909</v>
      </c>
      <c r="N5" s="5">
        <v>3777.333333333333</v>
      </c>
      <c r="O5" s="5">
        <v>3757.1666666666661</v>
      </c>
      <c r="P5" s="5">
        <v>3737</v>
      </c>
      <c r="Q5" s="5">
        <v>3718.6666666666665</v>
      </c>
      <c r="R5" s="5">
        <v>3696.6666666666656</v>
      </c>
      <c r="S5" s="5">
        <v>3656.3333333333326</v>
      </c>
      <c r="T5" s="5">
        <v>3625.9999999999995</v>
      </c>
      <c r="U5" s="5">
        <v>3585.666666666667</v>
      </c>
      <c r="V5" s="5">
        <v>3545.333333333333</v>
      </c>
    </row>
    <row r="6" spans="1:22" x14ac:dyDescent="0.25">
      <c r="A6" s="44"/>
      <c r="B6">
        <v>40</v>
      </c>
      <c r="C6" s="5">
        <v>3733.333333333333</v>
      </c>
      <c r="D6" s="5">
        <v>3717.8761904761914</v>
      </c>
      <c r="E6" s="5">
        <v>3685.6666666666665</v>
      </c>
      <c r="F6" s="5">
        <v>3679.2333333333336</v>
      </c>
      <c r="G6" s="5">
        <v>3672.7999999999993</v>
      </c>
      <c r="H6" s="5">
        <v>3656.81975308642</v>
      </c>
      <c r="I6" s="5">
        <v>3640.8395061728393</v>
      </c>
      <c r="J6" s="5">
        <v>3637.0505050505049</v>
      </c>
      <c r="K6" s="5">
        <v>3629.8181818181824</v>
      </c>
      <c r="L6" s="5">
        <v>3618.9696969696961</v>
      </c>
      <c r="M6" s="5">
        <v>3608.121212121212</v>
      </c>
      <c r="N6" s="5">
        <v>3600.8888888888887</v>
      </c>
      <c r="O6" s="5">
        <v>3581.7777777777774</v>
      </c>
      <c r="P6" s="5">
        <v>3562.666666666667</v>
      </c>
      <c r="Q6" s="5">
        <v>3545.2929292929293</v>
      </c>
      <c r="R6" s="5">
        <v>3524.4444444444434</v>
      </c>
      <c r="S6" s="5">
        <v>3486.2222222222217</v>
      </c>
      <c r="T6" s="5">
        <v>3454.6666666666661</v>
      </c>
      <c r="U6" s="5">
        <v>3416.4444444444448</v>
      </c>
      <c r="V6" s="5">
        <v>3378.2222222222217</v>
      </c>
    </row>
    <row r="7" spans="1:22" x14ac:dyDescent="0.25">
      <c r="A7" s="44"/>
      <c r="B7">
        <v>38</v>
      </c>
      <c r="C7" s="5">
        <v>3541.6666666666665</v>
      </c>
      <c r="D7" s="5">
        <v>3528.595238095239</v>
      </c>
      <c r="E7" s="5">
        <v>3500.833333333333</v>
      </c>
      <c r="F7" s="5">
        <v>3495.916666666667</v>
      </c>
      <c r="G7" s="5">
        <v>3490.9999999999991</v>
      </c>
      <c r="H7" s="5">
        <v>3476.2098765432102</v>
      </c>
      <c r="I7" s="5">
        <v>3461.4197530864194</v>
      </c>
      <c r="J7" s="5">
        <v>3457.9797979797977</v>
      </c>
      <c r="K7" s="5">
        <v>3451.2727272727279</v>
      </c>
      <c r="L7" s="5">
        <v>3441.2121212121201</v>
      </c>
      <c r="M7" s="5">
        <v>3431.151515151515</v>
      </c>
      <c r="N7" s="5">
        <v>3424.4444444444443</v>
      </c>
      <c r="O7" s="5">
        <v>3406.3888888888887</v>
      </c>
      <c r="P7" s="5">
        <v>3388.3333333333339</v>
      </c>
      <c r="Q7" s="5">
        <v>3371.9191919191921</v>
      </c>
      <c r="R7" s="5">
        <v>3352.2222222222213</v>
      </c>
      <c r="S7" s="5">
        <v>3316.1111111111109</v>
      </c>
      <c r="T7" s="5">
        <v>3283.3333333333326</v>
      </c>
      <c r="U7" s="5">
        <v>3247.2222222222226</v>
      </c>
      <c r="V7" s="5">
        <v>3211.1111111111104</v>
      </c>
    </row>
    <row r="8" spans="1:22" x14ac:dyDescent="0.25">
      <c r="A8" s="44"/>
      <c r="B8">
        <v>36</v>
      </c>
      <c r="C8" s="5">
        <v>3350</v>
      </c>
      <c r="D8" s="5">
        <v>3339.3142857142857</v>
      </c>
      <c r="E8" s="5">
        <v>3316</v>
      </c>
      <c r="F8" s="5">
        <v>3312.6</v>
      </c>
      <c r="G8" s="5">
        <v>3309.2</v>
      </c>
      <c r="H8" s="5">
        <v>3295.6</v>
      </c>
      <c r="I8" s="5">
        <v>3282</v>
      </c>
      <c r="J8" s="5">
        <v>3278.909090909091</v>
      </c>
      <c r="K8" s="5">
        <v>3272.727272727273</v>
      </c>
      <c r="L8" s="5">
        <v>3263.4545454545455</v>
      </c>
      <c r="M8" s="5">
        <v>3254.181818181818</v>
      </c>
      <c r="N8" s="5">
        <v>3248</v>
      </c>
      <c r="O8" s="5">
        <v>3231</v>
      </c>
      <c r="P8" s="5">
        <v>3214</v>
      </c>
      <c r="Q8" s="5">
        <v>3198.5454545454545</v>
      </c>
      <c r="R8" s="5">
        <v>3180</v>
      </c>
      <c r="S8" s="5">
        <v>3146</v>
      </c>
      <c r="T8" s="5">
        <v>3112</v>
      </c>
      <c r="U8" s="5">
        <v>3078</v>
      </c>
      <c r="V8" s="5">
        <v>3044</v>
      </c>
    </row>
    <row r="9" spans="1:22" x14ac:dyDescent="0.25">
      <c r="A9" s="44"/>
      <c r="B9">
        <v>34</v>
      </c>
      <c r="C9" s="5">
        <v>3158.3333333333335</v>
      </c>
      <c r="D9" s="5">
        <v>3148.3174605952381</v>
      </c>
      <c r="E9" s="5">
        <v>3126.6666675000001</v>
      </c>
      <c r="F9" s="5">
        <v>3123.2777787499999</v>
      </c>
      <c r="G9" s="5">
        <v>3119.8888899999997</v>
      </c>
      <c r="H9" s="5">
        <v>3106.5802485185186</v>
      </c>
      <c r="I9" s="5">
        <v>3093.271607037037</v>
      </c>
      <c r="J9" s="5">
        <v>3090.2020224242424</v>
      </c>
      <c r="K9" s="5">
        <v>3084.161618606061</v>
      </c>
      <c r="L9" s="5">
        <v>3075.101012878788</v>
      </c>
      <c r="M9" s="5">
        <v>3066.040407151515</v>
      </c>
      <c r="N9" s="5">
        <v>3060.0000033333336</v>
      </c>
      <c r="O9" s="5">
        <v>3043.6111150000002</v>
      </c>
      <c r="P9" s="5">
        <v>3027.2222266666668</v>
      </c>
      <c r="Q9" s="5">
        <v>3012.3232372727275</v>
      </c>
      <c r="R9" s="5">
        <v>2994.44445</v>
      </c>
      <c r="S9" s="5">
        <v>2961.6666733333336</v>
      </c>
      <c r="T9" s="5">
        <v>2928.8888966666668</v>
      </c>
      <c r="U9" s="5">
        <v>2896.11112</v>
      </c>
      <c r="V9" s="5">
        <v>2863.3333433333332</v>
      </c>
    </row>
    <row r="10" spans="1:22" x14ac:dyDescent="0.25">
      <c r="A10" s="44"/>
      <c r="B10">
        <v>32</v>
      </c>
      <c r="C10" s="5">
        <v>2966.666666666667</v>
      </c>
      <c r="D10" s="5">
        <v>2957.3206354761905</v>
      </c>
      <c r="E10" s="5">
        <v>2937.3333350000003</v>
      </c>
      <c r="F10" s="5">
        <v>2933.9555574999999</v>
      </c>
      <c r="G10" s="5">
        <v>2930.5777799999996</v>
      </c>
      <c r="H10" s="5">
        <v>2917.5604970370373</v>
      </c>
      <c r="I10" s="5">
        <v>2904.5432140740741</v>
      </c>
      <c r="J10" s="5">
        <v>2901.4949539393938</v>
      </c>
      <c r="K10" s="5">
        <v>2895.595964484849</v>
      </c>
      <c r="L10" s="5">
        <v>2886.7474803030304</v>
      </c>
      <c r="M10" s="5">
        <v>2877.8989961212119</v>
      </c>
      <c r="N10" s="5">
        <v>2872.0000066666671</v>
      </c>
      <c r="O10" s="5">
        <v>2856.2222300000003</v>
      </c>
      <c r="P10" s="5">
        <v>2840.4444533333335</v>
      </c>
      <c r="Q10" s="5">
        <v>2826.1010200000005</v>
      </c>
      <c r="R10" s="5">
        <v>2808.8888999999999</v>
      </c>
      <c r="S10" s="5">
        <v>2777.3333466666672</v>
      </c>
      <c r="T10" s="5">
        <v>2745.7777933333336</v>
      </c>
      <c r="U10" s="5">
        <v>2714.2222400000001</v>
      </c>
      <c r="V10" s="5">
        <v>2682.6666866666665</v>
      </c>
    </row>
    <row r="11" spans="1:22" x14ac:dyDescent="0.25">
      <c r="A11" s="44"/>
      <c r="B11">
        <v>30</v>
      </c>
      <c r="C11" s="5">
        <v>2775.0000000000005</v>
      </c>
      <c r="D11" s="5">
        <v>2766.323810357143</v>
      </c>
      <c r="E11" s="5">
        <v>2748.0000025000004</v>
      </c>
      <c r="F11" s="5">
        <v>2744.63333625</v>
      </c>
      <c r="G11" s="5">
        <v>2741.2666699999995</v>
      </c>
      <c r="H11" s="5">
        <v>2728.540745555556</v>
      </c>
      <c r="I11" s="5">
        <v>2715.8148211111111</v>
      </c>
      <c r="J11" s="5">
        <v>2712.7878854545452</v>
      </c>
      <c r="K11" s="5">
        <v>2707.030310363637</v>
      </c>
      <c r="L11" s="5">
        <v>2698.3939477272729</v>
      </c>
      <c r="M11" s="5">
        <v>2689.7575850909088</v>
      </c>
      <c r="N11" s="5">
        <v>2684.0000100000007</v>
      </c>
      <c r="O11" s="5">
        <v>2668.8333450000005</v>
      </c>
      <c r="P11" s="5">
        <v>2653.6666800000003</v>
      </c>
      <c r="Q11" s="5">
        <v>2639.8788027272735</v>
      </c>
      <c r="R11" s="5">
        <v>2623.3333499999999</v>
      </c>
      <c r="S11" s="5">
        <v>2593.0000200000009</v>
      </c>
      <c r="T11" s="5">
        <v>2562.6666900000005</v>
      </c>
      <c r="U11" s="5">
        <v>2532.3333600000001</v>
      </c>
      <c r="V11" s="5">
        <v>2502.0000299999997</v>
      </c>
    </row>
    <row r="12" spans="1:22" x14ac:dyDescent="0.25">
      <c r="A12" s="44"/>
      <c r="B12">
        <v>28</v>
      </c>
      <c r="C12" s="5">
        <v>2583.3333333333339</v>
      </c>
      <c r="D12" s="5">
        <v>2575.3269852380954</v>
      </c>
      <c r="E12" s="5">
        <v>2558.6666700000005</v>
      </c>
      <c r="F12" s="5">
        <v>2555.311115</v>
      </c>
      <c r="G12" s="5">
        <v>2551.9555599999994</v>
      </c>
      <c r="H12" s="5">
        <v>2539.5209940740747</v>
      </c>
      <c r="I12" s="5">
        <v>2527.0864281481481</v>
      </c>
      <c r="J12" s="5">
        <v>2524.0808169696966</v>
      </c>
      <c r="K12" s="5">
        <v>2518.464656242425</v>
      </c>
      <c r="L12" s="5">
        <v>2510.0404151515154</v>
      </c>
      <c r="M12" s="5">
        <v>2501.6161740606058</v>
      </c>
      <c r="N12" s="5">
        <v>2496.0000133333342</v>
      </c>
      <c r="O12" s="5">
        <v>2481.4444600000006</v>
      </c>
      <c r="P12" s="5">
        <v>2466.888906666667</v>
      </c>
      <c r="Q12" s="5">
        <v>2453.6565854545465</v>
      </c>
      <c r="R12" s="5">
        <v>2437.7777999999998</v>
      </c>
      <c r="S12" s="5">
        <v>2408.6666933333345</v>
      </c>
      <c r="T12" s="5">
        <v>2379.5555866666673</v>
      </c>
      <c r="U12" s="5">
        <v>2350.4444800000001</v>
      </c>
      <c r="V12" s="5">
        <v>2321.3333733333329</v>
      </c>
    </row>
    <row r="13" spans="1:22" x14ac:dyDescent="0.25">
      <c r="A13" s="44"/>
      <c r="B13">
        <v>26</v>
      </c>
      <c r="C13" s="5">
        <v>2391.6666666666674</v>
      </c>
      <c r="D13" s="5">
        <v>2384.3301601190478</v>
      </c>
      <c r="E13" s="5">
        <v>2369.3333375000007</v>
      </c>
      <c r="F13" s="5">
        <v>2365.98889375</v>
      </c>
      <c r="G13" s="5">
        <v>2362.6444499999993</v>
      </c>
      <c r="H13" s="5">
        <v>2350.5012425925934</v>
      </c>
      <c r="I13" s="5">
        <v>2338.3580351851851</v>
      </c>
      <c r="J13" s="5">
        <v>2335.373748484848</v>
      </c>
      <c r="K13" s="5">
        <v>2329.899002121213</v>
      </c>
      <c r="L13" s="5">
        <v>2321.6868825757579</v>
      </c>
      <c r="M13" s="5">
        <v>2313.4747630303027</v>
      </c>
      <c r="N13" s="5">
        <v>2308.0000166666678</v>
      </c>
      <c r="O13" s="5">
        <v>2294.0555750000008</v>
      </c>
      <c r="P13" s="5">
        <v>2280.1111333333338</v>
      </c>
      <c r="Q13" s="5">
        <v>2267.4343681818195</v>
      </c>
      <c r="R13" s="5">
        <v>2252.2222499999998</v>
      </c>
      <c r="S13" s="5">
        <v>2224.3333666666681</v>
      </c>
      <c r="T13" s="5">
        <v>2196.4444833333341</v>
      </c>
      <c r="U13" s="5">
        <v>2168.5556000000001</v>
      </c>
      <c r="V13" s="5">
        <v>2140.6667166666662</v>
      </c>
    </row>
    <row r="14" spans="1:22" x14ac:dyDescent="0.25">
      <c r="A14" s="44"/>
      <c r="B14">
        <v>24</v>
      </c>
      <c r="C14" s="5">
        <v>2200</v>
      </c>
      <c r="D14" s="5">
        <v>2193.3333350000003</v>
      </c>
      <c r="E14" s="5">
        <v>2180.0000049999999</v>
      </c>
      <c r="F14" s="5">
        <v>2176.6666725</v>
      </c>
      <c r="G14" s="5">
        <v>2173.3333400000001</v>
      </c>
      <c r="H14" s="5">
        <v>2161.4814911111112</v>
      </c>
      <c r="I14" s="5">
        <v>2149.6296422222226</v>
      </c>
      <c r="J14" s="5">
        <v>2146.6666800000003</v>
      </c>
      <c r="K14" s="5">
        <v>2141.3333480000001</v>
      </c>
      <c r="L14" s="5">
        <v>2133.3333500000003</v>
      </c>
      <c r="M14" s="5">
        <v>2125.3333520000006</v>
      </c>
      <c r="N14" s="5">
        <v>2120.0000200000004</v>
      </c>
      <c r="O14" s="5">
        <v>2106.6666900000005</v>
      </c>
      <c r="P14" s="5">
        <v>2093.3333600000005</v>
      </c>
      <c r="Q14" s="5">
        <v>2081.2121509090916</v>
      </c>
      <c r="R14" s="5">
        <v>2066.6667000000007</v>
      </c>
      <c r="S14" s="5">
        <v>2040.0000400000006</v>
      </c>
      <c r="T14" s="5">
        <v>2013.3333800000005</v>
      </c>
      <c r="U14" s="5">
        <v>1986.6667200000004</v>
      </c>
      <c r="V14" s="5">
        <v>1960.0000600000003</v>
      </c>
    </row>
    <row r="15" spans="1:22" x14ac:dyDescent="0.25">
      <c r="C15">
        <v>8</v>
      </c>
      <c r="D15">
        <v>10</v>
      </c>
      <c r="E15">
        <v>14</v>
      </c>
      <c r="F15">
        <v>15</v>
      </c>
      <c r="G15">
        <v>16</v>
      </c>
      <c r="H15">
        <v>20</v>
      </c>
      <c r="I15">
        <v>24</v>
      </c>
      <c r="J15">
        <v>25</v>
      </c>
      <c r="K15">
        <v>27</v>
      </c>
      <c r="L15">
        <v>30</v>
      </c>
      <c r="M15">
        <v>33</v>
      </c>
      <c r="N15">
        <v>35</v>
      </c>
      <c r="O15">
        <v>40</v>
      </c>
      <c r="P15">
        <v>45</v>
      </c>
      <c r="Q15">
        <v>50</v>
      </c>
      <c r="R15">
        <v>56</v>
      </c>
      <c r="S15">
        <v>67</v>
      </c>
      <c r="T15">
        <v>78</v>
      </c>
      <c r="U15">
        <v>89</v>
      </c>
      <c r="V15">
        <v>100</v>
      </c>
    </row>
    <row r="16" spans="1:22" x14ac:dyDescent="0.25">
      <c r="C16" s="41" t="s">
        <v>28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x14ac:dyDescent="0.25">
      <c r="C18" s="41" t="s">
        <v>74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x14ac:dyDescent="0.25">
      <c r="A19" s="44" t="s">
        <v>63</v>
      </c>
      <c r="B19">
        <v>48</v>
      </c>
      <c r="C19" s="2">
        <v>0</v>
      </c>
      <c r="D19" s="2">
        <v>2.5</v>
      </c>
      <c r="E19" s="2">
        <v>7.5</v>
      </c>
      <c r="F19" s="2">
        <v>8.75</v>
      </c>
      <c r="G19" s="2">
        <v>10</v>
      </c>
      <c r="H19" s="2">
        <v>14.444444444444445</v>
      </c>
      <c r="I19" s="2">
        <v>18.888888888888889</v>
      </c>
      <c r="J19" s="2">
        <v>20</v>
      </c>
      <c r="K19" s="2">
        <v>22</v>
      </c>
      <c r="L19" s="2">
        <v>25</v>
      </c>
      <c r="M19" s="2">
        <v>28</v>
      </c>
      <c r="N19" s="2">
        <v>30</v>
      </c>
      <c r="O19" s="2">
        <v>35</v>
      </c>
      <c r="P19" s="2">
        <v>40</v>
      </c>
      <c r="Q19" s="2">
        <v>44.545454545454547</v>
      </c>
      <c r="R19" s="2">
        <v>50</v>
      </c>
      <c r="S19" s="2">
        <v>60</v>
      </c>
      <c r="T19" s="2">
        <v>70</v>
      </c>
      <c r="U19" s="2">
        <v>80</v>
      </c>
      <c r="V19" s="2">
        <v>90</v>
      </c>
    </row>
    <row r="20" spans="1:22" x14ac:dyDescent="0.25">
      <c r="A20" s="44"/>
      <c r="B20">
        <v>46</v>
      </c>
      <c r="C20" s="2">
        <v>0</v>
      </c>
      <c r="D20" s="2">
        <v>2.6071428571428572</v>
      </c>
      <c r="E20" s="2">
        <v>7.916666666666667</v>
      </c>
      <c r="F20" s="2">
        <v>9.125</v>
      </c>
      <c r="G20" s="2">
        <v>10.333333333333334</v>
      </c>
      <c r="H20" s="2">
        <v>14.703703703703704</v>
      </c>
      <c r="I20" s="2">
        <v>19.074074074074076</v>
      </c>
      <c r="J20" s="2">
        <v>20.151515151515152</v>
      </c>
      <c r="K20" s="2">
        <v>22.121212121212121</v>
      </c>
      <c r="L20" s="2">
        <v>25.075757575757574</v>
      </c>
      <c r="M20" s="2">
        <v>28.030303030303031</v>
      </c>
      <c r="N20" s="2">
        <v>30</v>
      </c>
      <c r="O20" s="2">
        <v>35</v>
      </c>
      <c r="P20" s="2">
        <v>40</v>
      </c>
      <c r="Q20" s="2">
        <v>44.545454545454547</v>
      </c>
      <c r="R20" s="2">
        <v>50</v>
      </c>
      <c r="S20" s="2">
        <v>60</v>
      </c>
      <c r="T20" s="2">
        <v>70</v>
      </c>
      <c r="U20" s="2">
        <v>80</v>
      </c>
      <c r="V20" s="2">
        <v>90</v>
      </c>
    </row>
    <row r="21" spans="1:22" x14ac:dyDescent="0.25">
      <c r="A21" s="44"/>
      <c r="B21">
        <v>44</v>
      </c>
      <c r="C21" s="2">
        <v>0</v>
      </c>
      <c r="D21" s="2">
        <v>2.7142857142857144</v>
      </c>
      <c r="E21" s="2">
        <v>8.3333333333333339</v>
      </c>
      <c r="F21" s="2">
        <v>9.5</v>
      </c>
      <c r="G21" s="2">
        <v>10.666666666666668</v>
      </c>
      <c r="H21" s="2">
        <v>14.962962962962964</v>
      </c>
      <c r="I21" s="2">
        <v>19.25925925925926</v>
      </c>
      <c r="J21" s="2">
        <v>20.303030303030305</v>
      </c>
      <c r="K21" s="2">
        <v>22.242424242424242</v>
      </c>
      <c r="L21" s="2">
        <v>25.151515151515149</v>
      </c>
      <c r="M21" s="2">
        <v>28.060606060606062</v>
      </c>
      <c r="N21" s="2">
        <v>30</v>
      </c>
      <c r="O21" s="2">
        <v>35</v>
      </c>
      <c r="P21" s="2">
        <v>40</v>
      </c>
      <c r="Q21" s="2">
        <v>44.545454545454547</v>
      </c>
      <c r="R21" s="2">
        <v>50</v>
      </c>
      <c r="S21" s="2">
        <v>60</v>
      </c>
      <c r="T21" s="2">
        <v>70</v>
      </c>
      <c r="U21" s="2">
        <v>80</v>
      </c>
      <c r="V21" s="2">
        <v>90</v>
      </c>
    </row>
    <row r="22" spans="1:22" x14ac:dyDescent="0.25">
      <c r="A22" s="44"/>
      <c r="B22">
        <v>42</v>
      </c>
      <c r="C22" s="2">
        <v>0</v>
      </c>
      <c r="D22" s="2">
        <v>2.8214285714285716</v>
      </c>
      <c r="E22" s="2">
        <v>8.75</v>
      </c>
      <c r="F22" s="2">
        <v>9.875</v>
      </c>
      <c r="G22" s="2">
        <v>11.000000000000002</v>
      </c>
      <c r="H22" s="2">
        <v>15.222222222222223</v>
      </c>
      <c r="I22" s="2">
        <v>19.444444444444443</v>
      </c>
      <c r="J22" s="2">
        <v>20.454545454545457</v>
      </c>
      <c r="K22" s="2">
        <v>22.363636363636363</v>
      </c>
      <c r="L22" s="2">
        <v>25.227272727272723</v>
      </c>
      <c r="M22" s="2">
        <v>28.090909090909093</v>
      </c>
      <c r="N22" s="2">
        <v>30</v>
      </c>
      <c r="O22" s="2">
        <v>35</v>
      </c>
      <c r="P22" s="2">
        <v>40</v>
      </c>
      <c r="Q22" s="2">
        <v>44.545454545454547</v>
      </c>
      <c r="R22" s="2">
        <v>50</v>
      </c>
      <c r="S22" s="2">
        <v>60</v>
      </c>
      <c r="T22" s="2">
        <v>70</v>
      </c>
      <c r="U22" s="2">
        <v>80</v>
      </c>
      <c r="V22" s="2">
        <v>90</v>
      </c>
    </row>
    <row r="23" spans="1:22" x14ac:dyDescent="0.25">
      <c r="A23" s="44"/>
      <c r="B23">
        <v>40</v>
      </c>
      <c r="C23" s="2">
        <v>0</v>
      </c>
      <c r="D23" s="2">
        <v>2.9285714285714288</v>
      </c>
      <c r="E23" s="2">
        <v>9.1666666666666661</v>
      </c>
      <c r="F23" s="2">
        <v>10.25</v>
      </c>
      <c r="G23" s="2">
        <v>11.333333333333336</v>
      </c>
      <c r="H23" s="2">
        <v>15.481481481481483</v>
      </c>
      <c r="I23" s="2">
        <v>19.629629629629626</v>
      </c>
      <c r="J23" s="2">
        <v>20.606060606060609</v>
      </c>
      <c r="K23" s="2">
        <v>22.484848484848484</v>
      </c>
      <c r="L23" s="2">
        <v>25.303030303030297</v>
      </c>
      <c r="M23" s="2">
        <v>28.121212121212125</v>
      </c>
      <c r="N23" s="2">
        <v>30</v>
      </c>
      <c r="O23" s="2">
        <v>35</v>
      </c>
      <c r="P23" s="2">
        <v>40</v>
      </c>
      <c r="Q23" s="2">
        <v>44.545454545454547</v>
      </c>
      <c r="R23" s="2">
        <v>50</v>
      </c>
      <c r="S23" s="2">
        <v>60</v>
      </c>
      <c r="T23" s="2">
        <v>70</v>
      </c>
      <c r="U23" s="2">
        <v>80</v>
      </c>
      <c r="V23" s="2">
        <v>90</v>
      </c>
    </row>
    <row r="24" spans="1:22" x14ac:dyDescent="0.25">
      <c r="A24" s="44"/>
      <c r="B24">
        <v>38</v>
      </c>
      <c r="C24" s="2">
        <v>0</v>
      </c>
      <c r="D24" s="2">
        <v>3.035714285714286</v>
      </c>
      <c r="E24" s="2">
        <v>9.5833333333333321</v>
      </c>
      <c r="F24" s="2">
        <v>10.625</v>
      </c>
      <c r="G24" s="2">
        <v>11.66666666666667</v>
      </c>
      <c r="H24" s="2">
        <v>15.740740740740742</v>
      </c>
      <c r="I24" s="2">
        <v>19.81481481481481</v>
      </c>
      <c r="J24" s="2">
        <v>20.757575757575761</v>
      </c>
      <c r="K24" s="2">
        <v>22.606060606060606</v>
      </c>
      <c r="L24" s="2">
        <v>25.378787878787872</v>
      </c>
      <c r="M24" s="2">
        <v>28.151515151515156</v>
      </c>
      <c r="N24" s="2">
        <v>30</v>
      </c>
      <c r="O24" s="2">
        <v>35</v>
      </c>
      <c r="P24" s="2">
        <v>40</v>
      </c>
      <c r="Q24" s="2">
        <v>44.545454545454547</v>
      </c>
      <c r="R24" s="2">
        <v>50</v>
      </c>
      <c r="S24" s="2">
        <v>60</v>
      </c>
      <c r="T24" s="2">
        <v>70</v>
      </c>
      <c r="U24" s="2">
        <v>80</v>
      </c>
      <c r="V24" s="2">
        <v>90</v>
      </c>
    </row>
    <row r="25" spans="1:22" x14ac:dyDescent="0.25">
      <c r="A25" s="44"/>
      <c r="B25">
        <v>36</v>
      </c>
      <c r="C25" s="2">
        <v>0</v>
      </c>
      <c r="D25" s="2">
        <v>3.1428571428571423</v>
      </c>
      <c r="E25" s="2">
        <v>10</v>
      </c>
      <c r="F25" s="2">
        <v>11</v>
      </c>
      <c r="G25" s="2">
        <v>12</v>
      </c>
      <c r="H25" s="2">
        <v>16</v>
      </c>
      <c r="I25" s="2">
        <v>20</v>
      </c>
      <c r="J25" s="2">
        <v>20.90909090909091</v>
      </c>
      <c r="K25" s="2">
        <v>22.727272727272727</v>
      </c>
      <c r="L25" s="2">
        <v>25.454545454545453</v>
      </c>
      <c r="M25" s="2">
        <v>28.18181818181818</v>
      </c>
      <c r="N25" s="2">
        <v>30</v>
      </c>
      <c r="O25" s="2">
        <v>35</v>
      </c>
      <c r="P25" s="2">
        <v>40</v>
      </c>
      <c r="Q25" s="2">
        <v>44.545454545454547</v>
      </c>
      <c r="R25" s="2">
        <v>50</v>
      </c>
      <c r="S25" s="2">
        <v>60</v>
      </c>
      <c r="T25" s="2">
        <v>70</v>
      </c>
      <c r="U25" s="2">
        <v>80</v>
      </c>
      <c r="V25" s="2">
        <v>90</v>
      </c>
    </row>
    <row r="26" spans="1:22" x14ac:dyDescent="0.25">
      <c r="A26" s="44"/>
      <c r="B26">
        <v>34</v>
      </c>
      <c r="C26" s="2">
        <v>0</v>
      </c>
      <c r="D26" s="2">
        <v>3.0357142857142851</v>
      </c>
      <c r="E26" s="2">
        <v>9.5833333333333339</v>
      </c>
      <c r="F26" s="2">
        <v>10.625</v>
      </c>
      <c r="G26" s="2">
        <v>11.666666666666666</v>
      </c>
      <c r="H26" s="2">
        <v>15.74074074074074</v>
      </c>
      <c r="I26" s="2">
        <v>19.814814814814817</v>
      </c>
      <c r="J26" s="2">
        <v>20.757575757575758</v>
      </c>
      <c r="K26" s="2">
        <v>22.606060606060606</v>
      </c>
      <c r="L26" s="2">
        <v>25.378787878787879</v>
      </c>
      <c r="M26" s="2">
        <v>28.151515151515149</v>
      </c>
      <c r="N26" s="2">
        <v>30</v>
      </c>
      <c r="O26" s="2">
        <v>35</v>
      </c>
      <c r="P26" s="2">
        <v>40</v>
      </c>
      <c r="Q26" s="2">
        <v>44.545454545454547</v>
      </c>
      <c r="R26" s="2">
        <v>50</v>
      </c>
      <c r="S26" s="2">
        <v>60</v>
      </c>
      <c r="T26" s="2">
        <v>70</v>
      </c>
      <c r="U26" s="2">
        <v>80</v>
      </c>
      <c r="V26" s="2">
        <v>90</v>
      </c>
    </row>
    <row r="27" spans="1:22" x14ac:dyDescent="0.25">
      <c r="A27" s="44"/>
      <c r="B27">
        <v>32</v>
      </c>
      <c r="C27" s="2">
        <v>0</v>
      </c>
      <c r="D27" s="2">
        <v>2.9285714285714279</v>
      </c>
      <c r="E27" s="2">
        <v>9.1666666666666679</v>
      </c>
      <c r="F27" s="2">
        <v>10.25</v>
      </c>
      <c r="G27" s="2">
        <v>11.333333333333332</v>
      </c>
      <c r="H27" s="2">
        <v>15.481481481481481</v>
      </c>
      <c r="I27" s="2">
        <v>19.629629629629633</v>
      </c>
      <c r="J27" s="2">
        <v>20.606060606060606</v>
      </c>
      <c r="K27" s="2">
        <v>22.484848484848484</v>
      </c>
      <c r="L27" s="2">
        <v>25.303030303030305</v>
      </c>
      <c r="M27" s="2">
        <v>28.121212121212118</v>
      </c>
      <c r="N27" s="2">
        <v>30</v>
      </c>
      <c r="O27" s="2">
        <v>35</v>
      </c>
      <c r="P27" s="2">
        <v>40</v>
      </c>
      <c r="Q27" s="2">
        <v>44.545454545454547</v>
      </c>
      <c r="R27" s="2">
        <v>50</v>
      </c>
      <c r="S27" s="2">
        <v>60</v>
      </c>
      <c r="T27" s="2">
        <v>70</v>
      </c>
      <c r="U27" s="2">
        <v>80</v>
      </c>
      <c r="V27" s="2">
        <v>90</v>
      </c>
    </row>
    <row r="28" spans="1:22" x14ac:dyDescent="0.25">
      <c r="A28" s="44"/>
      <c r="B28">
        <v>30</v>
      </c>
      <c r="C28" s="2">
        <v>0</v>
      </c>
      <c r="D28" s="2">
        <v>2.8214285714285707</v>
      </c>
      <c r="E28" s="2">
        <v>8.7500000000000018</v>
      </c>
      <c r="F28" s="2">
        <v>9.875</v>
      </c>
      <c r="G28" s="2">
        <v>10.999999999999998</v>
      </c>
      <c r="H28" s="2">
        <v>15.222222222222221</v>
      </c>
      <c r="I28" s="2">
        <v>19.44444444444445</v>
      </c>
      <c r="J28" s="2">
        <v>20.454545454545453</v>
      </c>
      <c r="K28" s="2">
        <v>22.363636363636363</v>
      </c>
      <c r="L28" s="2">
        <v>25.22727272727273</v>
      </c>
      <c r="M28" s="2">
        <v>28.090909090909086</v>
      </c>
      <c r="N28" s="2">
        <v>30</v>
      </c>
      <c r="O28" s="2">
        <v>35</v>
      </c>
      <c r="P28" s="2">
        <v>40</v>
      </c>
      <c r="Q28" s="2">
        <v>44.545454545454547</v>
      </c>
      <c r="R28" s="2">
        <v>50</v>
      </c>
      <c r="S28" s="2">
        <v>60</v>
      </c>
      <c r="T28" s="2">
        <v>70</v>
      </c>
      <c r="U28" s="2">
        <v>80</v>
      </c>
      <c r="V28" s="2">
        <v>90</v>
      </c>
    </row>
    <row r="29" spans="1:22" x14ac:dyDescent="0.25">
      <c r="A29" s="44"/>
      <c r="B29">
        <v>28</v>
      </c>
      <c r="C29" s="2">
        <v>0</v>
      </c>
      <c r="D29" s="2">
        <v>2.7142857142857135</v>
      </c>
      <c r="E29" s="2">
        <v>8.3333333333333357</v>
      </c>
      <c r="F29" s="2">
        <v>9.5</v>
      </c>
      <c r="G29" s="2">
        <v>10.666666666666664</v>
      </c>
      <c r="H29" s="2">
        <v>14.962962962962962</v>
      </c>
      <c r="I29" s="2">
        <v>19.259259259259267</v>
      </c>
      <c r="J29" s="2">
        <v>20.303030303030301</v>
      </c>
      <c r="K29" s="2">
        <v>22.242424242424242</v>
      </c>
      <c r="L29" s="2">
        <v>25.151515151515156</v>
      </c>
      <c r="M29" s="2">
        <v>28.060606060606055</v>
      </c>
      <c r="N29" s="2">
        <v>30</v>
      </c>
      <c r="O29" s="2">
        <v>35</v>
      </c>
      <c r="P29" s="2">
        <v>40</v>
      </c>
      <c r="Q29" s="2">
        <v>44.545454545454547</v>
      </c>
      <c r="R29" s="2">
        <v>50</v>
      </c>
      <c r="S29" s="2">
        <v>60</v>
      </c>
      <c r="T29" s="2">
        <v>70</v>
      </c>
      <c r="U29" s="2">
        <v>80</v>
      </c>
      <c r="V29" s="2">
        <v>90</v>
      </c>
    </row>
    <row r="30" spans="1:22" x14ac:dyDescent="0.25">
      <c r="A30" s="44"/>
      <c r="B30">
        <v>26</v>
      </c>
      <c r="C30" s="2">
        <v>0</v>
      </c>
      <c r="D30" s="2">
        <v>2.6071428571428563</v>
      </c>
      <c r="E30" s="2">
        <v>7.9166666666666687</v>
      </c>
      <c r="F30" s="2">
        <v>9.125</v>
      </c>
      <c r="G30" s="2">
        <v>10.33333333333333</v>
      </c>
      <c r="H30" s="2">
        <v>14.703703703703702</v>
      </c>
      <c r="I30" s="2">
        <v>19.074074074074083</v>
      </c>
      <c r="J30" s="2">
        <v>20.151515151515149</v>
      </c>
      <c r="K30" s="2">
        <v>22.121212121212121</v>
      </c>
      <c r="L30" s="2">
        <v>25.075757575757581</v>
      </c>
      <c r="M30" s="2">
        <v>28.030303030303024</v>
      </c>
      <c r="N30" s="2">
        <v>30</v>
      </c>
      <c r="O30" s="2">
        <v>35</v>
      </c>
      <c r="P30" s="2">
        <v>40</v>
      </c>
      <c r="Q30" s="2">
        <v>44.545454545454547</v>
      </c>
      <c r="R30" s="2">
        <v>50</v>
      </c>
      <c r="S30" s="2">
        <v>60</v>
      </c>
      <c r="T30" s="2">
        <v>70</v>
      </c>
      <c r="U30" s="2">
        <v>80</v>
      </c>
      <c r="V30" s="2">
        <v>90</v>
      </c>
    </row>
    <row r="31" spans="1:22" x14ac:dyDescent="0.25">
      <c r="A31" s="44"/>
      <c r="B31">
        <v>24</v>
      </c>
      <c r="C31" s="2">
        <v>0</v>
      </c>
      <c r="D31" s="2">
        <v>2.5</v>
      </c>
      <c r="E31" s="2">
        <v>7.5</v>
      </c>
      <c r="F31" s="2">
        <v>8.75</v>
      </c>
      <c r="G31" s="2">
        <v>10</v>
      </c>
      <c r="H31" s="2">
        <v>14.444444444444445</v>
      </c>
      <c r="I31" s="2">
        <v>18.888888888888889</v>
      </c>
      <c r="J31" s="2">
        <v>20</v>
      </c>
      <c r="K31" s="2">
        <v>22</v>
      </c>
      <c r="L31" s="2">
        <v>25</v>
      </c>
      <c r="M31" s="2">
        <v>28</v>
      </c>
      <c r="N31" s="2">
        <v>30</v>
      </c>
      <c r="O31" s="2">
        <v>35</v>
      </c>
      <c r="P31" s="2">
        <v>40</v>
      </c>
      <c r="Q31" s="2">
        <v>44.545454545454547</v>
      </c>
      <c r="R31" s="2">
        <v>50</v>
      </c>
      <c r="S31" s="2">
        <v>60</v>
      </c>
      <c r="T31" s="2">
        <v>70</v>
      </c>
      <c r="U31" s="2">
        <v>80</v>
      </c>
      <c r="V31" s="2">
        <v>90</v>
      </c>
    </row>
    <row r="32" spans="1:22" x14ac:dyDescent="0.25">
      <c r="C32">
        <v>8</v>
      </c>
      <c r="D32">
        <v>10</v>
      </c>
      <c r="E32">
        <v>14</v>
      </c>
      <c r="F32">
        <v>15</v>
      </c>
      <c r="G32">
        <v>16</v>
      </c>
      <c r="H32">
        <v>20</v>
      </c>
      <c r="I32">
        <v>24</v>
      </c>
      <c r="J32">
        <v>25</v>
      </c>
      <c r="K32">
        <v>27</v>
      </c>
      <c r="L32">
        <v>30</v>
      </c>
      <c r="M32">
        <v>33</v>
      </c>
      <c r="N32">
        <v>35</v>
      </c>
      <c r="O32">
        <v>40</v>
      </c>
      <c r="P32">
        <v>45</v>
      </c>
      <c r="Q32">
        <v>50</v>
      </c>
      <c r="R32">
        <v>56</v>
      </c>
      <c r="S32">
        <v>67</v>
      </c>
      <c r="T32">
        <v>78</v>
      </c>
      <c r="U32">
        <v>89</v>
      </c>
      <c r="V32">
        <v>100</v>
      </c>
    </row>
    <row r="33" spans="1:22" x14ac:dyDescent="0.25">
      <c r="C33" s="41" t="s">
        <v>28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x14ac:dyDescent="0.25">
      <c r="I34">
        <f t="shared" ref="I34:U34" si="0">I32/(AVERAGE(I19:I31))</f>
        <v>1.2370044052863434</v>
      </c>
      <c r="J34">
        <f t="shared" si="0"/>
        <v>1.2243150684931505</v>
      </c>
      <c r="K34">
        <f t="shared" si="0"/>
        <v>1.2088290544771445</v>
      </c>
      <c r="L34">
        <f t="shared" si="0"/>
        <v>1.1900138696255202</v>
      </c>
      <c r="M34">
        <f t="shared" si="0"/>
        <v>1.1750498007968129</v>
      </c>
      <c r="N34">
        <f t="shared" si="0"/>
        <v>1.1666666666666667</v>
      </c>
      <c r="O34">
        <f t="shared" si="0"/>
        <v>1.1428571428571428</v>
      </c>
      <c r="P34">
        <f t="shared" si="0"/>
        <v>1.125</v>
      </c>
      <c r="Q34">
        <f t="shared" si="0"/>
        <v>1.1224489795918366</v>
      </c>
      <c r="R34">
        <f t="shared" si="0"/>
        <v>1.1200000000000001</v>
      </c>
      <c r="S34">
        <f t="shared" si="0"/>
        <v>1.1166666666666667</v>
      </c>
      <c r="T34">
        <f t="shared" si="0"/>
        <v>1.1142857142857143</v>
      </c>
      <c r="U34">
        <f t="shared" si="0"/>
        <v>1.1125</v>
      </c>
      <c r="V34">
        <f>V32/(AVERAGE(V19:V31))</f>
        <v>1.1111111111111112</v>
      </c>
    </row>
    <row r="35" spans="1:22" x14ac:dyDescent="0.25">
      <c r="C35" s="41" t="s">
        <v>73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spans="1:22" x14ac:dyDescent="0.25">
      <c r="A36" s="44" t="s">
        <v>63</v>
      </c>
      <c r="B36">
        <v>48</v>
      </c>
      <c r="C36" s="2">
        <v>0</v>
      </c>
      <c r="D36" s="2">
        <v>18.75</v>
      </c>
      <c r="E36" s="2">
        <v>56.25</v>
      </c>
      <c r="F36" s="2">
        <v>65.625</v>
      </c>
      <c r="G36" s="2">
        <v>75</v>
      </c>
      <c r="H36" s="2">
        <v>79.888888888888886</v>
      </c>
      <c r="I36" s="2">
        <v>84.777777777777771</v>
      </c>
      <c r="J36" s="2">
        <v>86</v>
      </c>
      <c r="K36" s="2">
        <v>86.6</v>
      </c>
      <c r="L36" s="2">
        <v>87.5</v>
      </c>
      <c r="M36" s="2">
        <v>88.4</v>
      </c>
      <c r="N36" s="2">
        <v>89</v>
      </c>
      <c r="O36" s="2">
        <v>89.5</v>
      </c>
      <c r="P36" s="2">
        <v>90</v>
      </c>
      <c r="Q36" s="2">
        <v>89.545454545454547</v>
      </c>
      <c r="R36" s="2">
        <v>89</v>
      </c>
      <c r="S36" s="2">
        <v>89</v>
      </c>
      <c r="T36" s="2">
        <v>89</v>
      </c>
      <c r="U36" s="2">
        <v>89</v>
      </c>
      <c r="V36" s="2">
        <v>88</v>
      </c>
    </row>
    <row r="37" spans="1:22" x14ac:dyDescent="0.25">
      <c r="A37" s="44"/>
      <c r="B37">
        <v>46</v>
      </c>
      <c r="C37" s="2">
        <v>0</v>
      </c>
      <c r="D37" s="2">
        <v>19.791666666666668</v>
      </c>
      <c r="E37" s="2">
        <v>59.375</v>
      </c>
      <c r="F37" s="2">
        <v>67.4375</v>
      </c>
      <c r="G37" s="2">
        <v>75.5</v>
      </c>
      <c r="H37" s="2">
        <v>80.574074074074076</v>
      </c>
      <c r="I37" s="2">
        <v>85.648148148148138</v>
      </c>
      <c r="J37" s="2">
        <v>86.696969696969703</v>
      </c>
      <c r="K37" s="2">
        <v>87.257575757575751</v>
      </c>
      <c r="L37" s="2">
        <v>88.098484848484844</v>
      </c>
      <c r="M37" s="2">
        <v>88.939393939393938</v>
      </c>
      <c r="N37" s="2">
        <v>89.5</v>
      </c>
      <c r="O37" s="2">
        <v>89.916666666666671</v>
      </c>
      <c r="P37" s="2">
        <v>90.333333333333329</v>
      </c>
      <c r="Q37" s="2">
        <v>89.878787878787875</v>
      </c>
      <c r="R37" s="2">
        <v>89.333333333333329</v>
      </c>
      <c r="S37" s="2">
        <v>89.166666666666671</v>
      </c>
      <c r="T37" s="2">
        <v>89.166666666666671</v>
      </c>
      <c r="U37" s="2">
        <v>89.166666666666671</v>
      </c>
      <c r="V37" s="2">
        <v>88.166666666666671</v>
      </c>
    </row>
    <row r="38" spans="1:22" x14ac:dyDescent="0.25">
      <c r="A38" s="44"/>
      <c r="B38">
        <v>44</v>
      </c>
      <c r="C38" s="2">
        <v>0</v>
      </c>
      <c r="D38" s="2">
        <v>20.833333333333336</v>
      </c>
      <c r="E38" s="2">
        <v>62.5</v>
      </c>
      <c r="F38" s="2">
        <v>69.25</v>
      </c>
      <c r="G38" s="2">
        <v>76</v>
      </c>
      <c r="H38" s="2">
        <v>81.259259259259267</v>
      </c>
      <c r="I38" s="2">
        <v>86.518518518518505</v>
      </c>
      <c r="J38" s="2">
        <v>87.393939393939405</v>
      </c>
      <c r="K38" s="2">
        <v>87.915151515151507</v>
      </c>
      <c r="L38" s="2">
        <v>88.696969696969688</v>
      </c>
      <c r="M38" s="2">
        <v>89.47878787878787</v>
      </c>
      <c r="N38" s="2">
        <v>90</v>
      </c>
      <c r="O38" s="2">
        <v>90.333333333333343</v>
      </c>
      <c r="P38" s="2">
        <v>90.666666666666657</v>
      </c>
      <c r="Q38" s="2">
        <v>90.212121212121204</v>
      </c>
      <c r="R38" s="2">
        <v>89.666666666666657</v>
      </c>
      <c r="S38" s="2">
        <v>89.333333333333343</v>
      </c>
      <c r="T38" s="2">
        <v>89.333333333333343</v>
      </c>
      <c r="U38" s="2">
        <v>89.333333333333343</v>
      </c>
      <c r="V38" s="2">
        <v>88.333333333333343</v>
      </c>
    </row>
    <row r="39" spans="1:22" x14ac:dyDescent="0.25">
      <c r="A39" s="44"/>
      <c r="B39">
        <v>42</v>
      </c>
      <c r="C39" s="2">
        <v>0</v>
      </c>
      <c r="D39" s="2">
        <v>21.875000000000004</v>
      </c>
      <c r="E39" s="2">
        <v>65.625</v>
      </c>
      <c r="F39" s="2">
        <v>71.0625</v>
      </c>
      <c r="G39" s="2">
        <v>76.5</v>
      </c>
      <c r="H39" s="2">
        <v>81.944444444444457</v>
      </c>
      <c r="I39" s="2">
        <v>87.388888888888872</v>
      </c>
      <c r="J39" s="2">
        <v>88.090909090909108</v>
      </c>
      <c r="K39" s="2">
        <v>88.572727272727263</v>
      </c>
      <c r="L39" s="2">
        <v>89.295454545454533</v>
      </c>
      <c r="M39" s="2">
        <v>90.018181818181802</v>
      </c>
      <c r="N39" s="2">
        <v>90.5</v>
      </c>
      <c r="O39" s="2">
        <v>90.750000000000014</v>
      </c>
      <c r="P39" s="2">
        <v>90.999999999999986</v>
      </c>
      <c r="Q39" s="2">
        <v>90.545454545454533</v>
      </c>
      <c r="R39" s="2">
        <v>89.999999999999986</v>
      </c>
      <c r="S39" s="2">
        <v>89.500000000000014</v>
      </c>
      <c r="T39" s="2">
        <v>89.500000000000014</v>
      </c>
      <c r="U39" s="2">
        <v>89.500000000000014</v>
      </c>
      <c r="V39" s="2">
        <v>88.500000000000014</v>
      </c>
    </row>
    <row r="40" spans="1:22" x14ac:dyDescent="0.25">
      <c r="A40" s="44"/>
      <c r="B40">
        <v>40</v>
      </c>
      <c r="C40" s="2">
        <v>0</v>
      </c>
      <c r="D40" s="2">
        <v>22.916666666666671</v>
      </c>
      <c r="E40" s="2">
        <v>68.75</v>
      </c>
      <c r="F40" s="2">
        <v>72.875</v>
      </c>
      <c r="G40" s="2">
        <v>77</v>
      </c>
      <c r="H40" s="2">
        <v>82.629629629629648</v>
      </c>
      <c r="I40" s="2">
        <v>88.259259259259238</v>
      </c>
      <c r="J40" s="2">
        <v>88.78787878787881</v>
      </c>
      <c r="K40" s="2">
        <v>89.23030303030302</v>
      </c>
      <c r="L40" s="2">
        <v>89.893939393939377</v>
      </c>
      <c r="M40" s="2">
        <v>90.557575757575734</v>
      </c>
      <c r="N40" s="2">
        <v>91</v>
      </c>
      <c r="O40" s="2">
        <v>91.166666666666686</v>
      </c>
      <c r="P40" s="2">
        <v>91.333333333333314</v>
      </c>
      <c r="Q40" s="2">
        <v>90.878787878787861</v>
      </c>
      <c r="R40" s="2">
        <v>90.333333333333314</v>
      </c>
      <c r="S40" s="2">
        <v>89.666666666666686</v>
      </c>
      <c r="T40" s="2">
        <v>89.666666666666686</v>
      </c>
      <c r="U40" s="2">
        <v>89.666666666666686</v>
      </c>
      <c r="V40" s="2">
        <v>88.666666666666686</v>
      </c>
    </row>
    <row r="41" spans="1:22" x14ac:dyDescent="0.25">
      <c r="A41" s="44"/>
      <c r="B41">
        <v>38</v>
      </c>
      <c r="C41" s="2">
        <v>0</v>
      </c>
      <c r="D41" s="2">
        <v>23.958333333333339</v>
      </c>
      <c r="E41" s="2">
        <v>71.875</v>
      </c>
      <c r="F41" s="2">
        <v>74.6875</v>
      </c>
      <c r="G41" s="2">
        <v>77.5</v>
      </c>
      <c r="H41" s="2">
        <v>83.314814814814838</v>
      </c>
      <c r="I41" s="2">
        <v>89.129629629629605</v>
      </c>
      <c r="J41" s="2">
        <v>89.484848484848513</v>
      </c>
      <c r="K41" s="2">
        <v>89.887878787878776</v>
      </c>
      <c r="L41" s="2">
        <v>90.492424242424221</v>
      </c>
      <c r="M41" s="2">
        <v>91.096969696969666</v>
      </c>
      <c r="N41" s="2">
        <v>91.5</v>
      </c>
      <c r="O41" s="2">
        <v>91.583333333333357</v>
      </c>
      <c r="P41" s="2">
        <v>91.666666666666643</v>
      </c>
      <c r="Q41" s="2">
        <v>91.21212121212119</v>
      </c>
      <c r="R41" s="2">
        <v>90.666666666666643</v>
      </c>
      <c r="S41" s="2">
        <v>89.833333333333357</v>
      </c>
      <c r="T41" s="2">
        <v>89.833333333333357</v>
      </c>
      <c r="U41" s="2">
        <v>89.833333333333357</v>
      </c>
      <c r="V41" s="2">
        <v>88.833333333333357</v>
      </c>
    </row>
    <row r="42" spans="1:22" x14ac:dyDescent="0.25">
      <c r="A42" s="44"/>
      <c r="B42">
        <v>36</v>
      </c>
      <c r="C42" s="2">
        <v>0</v>
      </c>
      <c r="D42" s="2">
        <v>25</v>
      </c>
      <c r="E42" s="2">
        <v>75</v>
      </c>
      <c r="F42" s="2">
        <v>76.5</v>
      </c>
      <c r="G42" s="2">
        <v>78</v>
      </c>
      <c r="H42" s="2">
        <v>84</v>
      </c>
      <c r="I42" s="2">
        <v>90</v>
      </c>
      <c r="J42" s="2">
        <v>90.181818181818187</v>
      </c>
      <c r="K42" s="2">
        <v>90.545454545454547</v>
      </c>
      <c r="L42" s="2">
        <v>91.090909090909093</v>
      </c>
      <c r="M42" s="2">
        <v>91.63636363636364</v>
      </c>
      <c r="N42" s="2">
        <v>92</v>
      </c>
      <c r="O42" s="2">
        <v>92</v>
      </c>
      <c r="P42" s="2">
        <v>92</v>
      </c>
      <c r="Q42" s="2">
        <v>91.545454545454547</v>
      </c>
      <c r="R42" s="2">
        <v>91</v>
      </c>
      <c r="S42" s="2">
        <v>90</v>
      </c>
      <c r="T42" s="2">
        <v>90</v>
      </c>
      <c r="U42" s="2">
        <v>90</v>
      </c>
      <c r="V42" s="2">
        <v>89</v>
      </c>
    </row>
    <row r="43" spans="1:22" x14ac:dyDescent="0.25">
      <c r="A43" s="44"/>
      <c r="B43">
        <v>34</v>
      </c>
      <c r="C43" s="2">
        <v>0</v>
      </c>
      <c r="D43" s="2">
        <v>24.166666666666668</v>
      </c>
      <c r="E43" s="2">
        <v>72.5</v>
      </c>
      <c r="F43" s="2">
        <v>75.416666666666671</v>
      </c>
      <c r="G43" s="2">
        <v>78.333333333333329</v>
      </c>
      <c r="H43" s="2">
        <v>84.074074074074076</v>
      </c>
      <c r="I43" s="2">
        <v>89.81481481481481</v>
      </c>
      <c r="J43" s="2">
        <v>90.151515151515156</v>
      </c>
      <c r="K43" s="2">
        <v>90.454545454545453</v>
      </c>
      <c r="L43" s="2">
        <v>90.909090909090907</v>
      </c>
      <c r="M43" s="2">
        <v>91.363636363636374</v>
      </c>
      <c r="N43" s="2">
        <v>91.666666666666671</v>
      </c>
      <c r="O43" s="2">
        <v>91.666666666666671</v>
      </c>
      <c r="P43" s="2">
        <v>91.666666666666671</v>
      </c>
      <c r="Q43" s="2">
        <v>91.212121212121218</v>
      </c>
      <c r="R43" s="2">
        <v>90.666666666666671</v>
      </c>
      <c r="S43" s="2">
        <v>89.75</v>
      </c>
      <c r="T43" s="2">
        <v>89.666666666666671</v>
      </c>
      <c r="U43" s="2">
        <v>89.583333333333329</v>
      </c>
      <c r="V43" s="2">
        <v>88.666666666666671</v>
      </c>
    </row>
    <row r="44" spans="1:22" x14ac:dyDescent="0.25">
      <c r="A44" s="44"/>
      <c r="B44">
        <v>32</v>
      </c>
      <c r="C44" s="2">
        <v>0</v>
      </c>
      <c r="D44" s="2">
        <v>23.333333333333336</v>
      </c>
      <c r="E44" s="2">
        <v>70</v>
      </c>
      <c r="F44" s="2">
        <v>74.333333333333343</v>
      </c>
      <c r="G44" s="2">
        <v>78.666666666666657</v>
      </c>
      <c r="H44" s="2">
        <v>84.148148148148152</v>
      </c>
      <c r="I44" s="2">
        <v>89.629629629629619</v>
      </c>
      <c r="J44" s="2">
        <v>90.121212121212125</v>
      </c>
      <c r="K44" s="2">
        <v>90.36363636363636</v>
      </c>
      <c r="L44" s="2">
        <v>90.72727272727272</v>
      </c>
      <c r="M44" s="2">
        <v>91.090909090909093</v>
      </c>
      <c r="N44" s="2">
        <v>91.333333333333343</v>
      </c>
      <c r="O44" s="2">
        <v>91.333333333333343</v>
      </c>
      <c r="P44" s="2">
        <v>91.333333333333343</v>
      </c>
      <c r="Q44" s="2">
        <v>90.87878787878789</v>
      </c>
      <c r="R44" s="2">
        <v>90.333333333333343</v>
      </c>
      <c r="S44" s="2">
        <v>89.5</v>
      </c>
      <c r="T44" s="2">
        <v>89.333333333333343</v>
      </c>
      <c r="U44" s="2">
        <v>89.166666666666657</v>
      </c>
      <c r="V44" s="2">
        <v>88.333333333333343</v>
      </c>
    </row>
    <row r="45" spans="1:22" x14ac:dyDescent="0.25">
      <c r="A45" s="44"/>
      <c r="B45">
        <v>30</v>
      </c>
      <c r="C45" s="2">
        <v>0</v>
      </c>
      <c r="D45" s="2">
        <v>22.500000000000004</v>
      </c>
      <c r="E45" s="2">
        <v>67.5</v>
      </c>
      <c r="F45" s="2">
        <v>73.250000000000014</v>
      </c>
      <c r="G45" s="2">
        <v>78.999999999999986</v>
      </c>
      <c r="H45" s="2">
        <v>84.222222222222229</v>
      </c>
      <c r="I45" s="2">
        <v>89.444444444444429</v>
      </c>
      <c r="J45" s="2">
        <v>90.090909090909093</v>
      </c>
      <c r="K45" s="2">
        <v>90.272727272727266</v>
      </c>
      <c r="L45" s="2">
        <v>90.545454545454533</v>
      </c>
      <c r="M45" s="2">
        <v>90.818181818181813</v>
      </c>
      <c r="N45" s="2">
        <v>91.000000000000014</v>
      </c>
      <c r="O45" s="2">
        <v>91.000000000000014</v>
      </c>
      <c r="P45" s="2">
        <v>91.000000000000014</v>
      </c>
      <c r="Q45" s="2">
        <v>90.545454545454561</v>
      </c>
      <c r="R45" s="2">
        <v>90.000000000000014</v>
      </c>
      <c r="S45" s="2">
        <v>89.25</v>
      </c>
      <c r="T45" s="2">
        <v>89.000000000000014</v>
      </c>
      <c r="U45" s="2">
        <v>88.749999999999986</v>
      </c>
      <c r="V45" s="2">
        <v>88.000000000000014</v>
      </c>
    </row>
    <row r="46" spans="1:22" x14ac:dyDescent="0.25">
      <c r="A46" s="44"/>
      <c r="B46">
        <v>28</v>
      </c>
      <c r="C46" s="2">
        <v>0</v>
      </c>
      <c r="D46" s="2">
        <v>21.666666666666671</v>
      </c>
      <c r="E46" s="2">
        <v>65</v>
      </c>
      <c r="F46" s="2">
        <v>72.166666666666686</v>
      </c>
      <c r="G46" s="2">
        <v>79.333333333333314</v>
      </c>
      <c r="H46" s="2">
        <v>84.296296296296305</v>
      </c>
      <c r="I46" s="2">
        <v>89.259259259259238</v>
      </c>
      <c r="J46" s="2">
        <v>90.060606060606062</v>
      </c>
      <c r="K46" s="2">
        <v>90.181818181818173</v>
      </c>
      <c r="L46" s="2">
        <v>90.363636363636346</v>
      </c>
      <c r="M46" s="2">
        <v>90.545454545454533</v>
      </c>
      <c r="N46" s="2">
        <v>90.666666666666686</v>
      </c>
      <c r="O46" s="2">
        <v>90.666666666666686</v>
      </c>
      <c r="P46" s="2">
        <v>90.666666666666686</v>
      </c>
      <c r="Q46" s="2">
        <v>90.212121212121232</v>
      </c>
      <c r="R46" s="2">
        <v>89.666666666666686</v>
      </c>
      <c r="S46" s="2">
        <v>89</v>
      </c>
      <c r="T46" s="2">
        <v>88.666666666666686</v>
      </c>
      <c r="U46" s="2">
        <v>88.333333333333314</v>
      </c>
      <c r="V46" s="2">
        <v>87.666666666666686</v>
      </c>
    </row>
    <row r="47" spans="1:22" x14ac:dyDescent="0.25">
      <c r="A47" s="44"/>
      <c r="B47">
        <v>26</v>
      </c>
      <c r="C47" s="2">
        <v>0</v>
      </c>
      <c r="D47" s="2">
        <v>20.833333333333339</v>
      </c>
      <c r="E47" s="2">
        <v>62.5</v>
      </c>
      <c r="F47" s="2">
        <v>71.083333333333357</v>
      </c>
      <c r="G47" s="2">
        <v>79.666666666666643</v>
      </c>
      <c r="H47" s="2">
        <v>84.370370370370381</v>
      </c>
      <c r="I47" s="2">
        <v>89.074074074074048</v>
      </c>
      <c r="J47" s="2">
        <v>90.030303030303031</v>
      </c>
      <c r="K47" s="2">
        <v>90.090909090909079</v>
      </c>
      <c r="L47" s="2">
        <v>90.181818181818159</v>
      </c>
      <c r="M47" s="2">
        <v>90.272727272727252</v>
      </c>
      <c r="N47" s="2">
        <v>90.333333333333357</v>
      </c>
      <c r="O47" s="2">
        <v>90.333333333333357</v>
      </c>
      <c r="P47" s="2">
        <v>90.333333333333357</v>
      </c>
      <c r="Q47" s="2">
        <v>89.878787878787904</v>
      </c>
      <c r="R47" s="2">
        <v>89.333333333333357</v>
      </c>
      <c r="S47" s="2">
        <v>88.75</v>
      </c>
      <c r="T47" s="2">
        <v>88.333333333333357</v>
      </c>
      <c r="U47" s="2">
        <v>87.916666666666643</v>
      </c>
      <c r="V47" s="2">
        <v>87.333333333333357</v>
      </c>
    </row>
    <row r="48" spans="1:22" x14ac:dyDescent="0.25">
      <c r="A48" s="44"/>
      <c r="B48">
        <v>24</v>
      </c>
      <c r="C48" s="2">
        <v>0</v>
      </c>
      <c r="D48" s="2">
        <v>20</v>
      </c>
      <c r="E48" s="2">
        <v>60</v>
      </c>
      <c r="F48" s="2">
        <v>70</v>
      </c>
      <c r="G48" s="2">
        <v>80</v>
      </c>
      <c r="H48" s="2">
        <v>84.444444444444443</v>
      </c>
      <c r="I48" s="2">
        <v>88.888888888888886</v>
      </c>
      <c r="J48" s="2">
        <v>90</v>
      </c>
      <c r="K48" s="2">
        <v>90</v>
      </c>
      <c r="L48" s="2">
        <v>90</v>
      </c>
      <c r="M48" s="2">
        <v>90</v>
      </c>
      <c r="N48" s="2">
        <v>90</v>
      </c>
      <c r="O48" s="2">
        <v>90</v>
      </c>
      <c r="P48" s="2">
        <v>90</v>
      </c>
      <c r="Q48" s="2">
        <v>89.545454545454547</v>
      </c>
      <c r="R48" s="2">
        <v>89</v>
      </c>
      <c r="S48" s="2">
        <v>88.5</v>
      </c>
      <c r="T48" s="2">
        <v>88</v>
      </c>
      <c r="U48" s="2">
        <v>87.5</v>
      </c>
      <c r="V48" s="2">
        <v>87</v>
      </c>
    </row>
    <row r="49" spans="1:22" x14ac:dyDescent="0.25">
      <c r="C49">
        <v>8</v>
      </c>
      <c r="D49">
        <v>10</v>
      </c>
      <c r="E49">
        <v>14</v>
      </c>
      <c r="F49">
        <v>15</v>
      </c>
      <c r="G49">
        <v>16</v>
      </c>
      <c r="H49">
        <v>20</v>
      </c>
      <c r="I49">
        <v>24</v>
      </c>
      <c r="J49">
        <v>25</v>
      </c>
      <c r="K49">
        <v>27</v>
      </c>
      <c r="L49">
        <v>30</v>
      </c>
      <c r="M49">
        <v>33</v>
      </c>
      <c r="N49">
        <v>35</v>
      </c>
      <c r="O49">
        <v>40</v>
      </c>
      <c r="P49">
        <v>45</v>
      </c>
      <c r="Q49">
        <v>50</v>
      </c>
      <c r="R49">
        <v>56</v>
      </c>
      <c r="S49">
        <v>67</v>
      </c>
      <c r="T49">
        <v>78</v>
      </c>
      <c r="U49">
        <v>89</v>
      </c>
      <c r="V49">
        <v>100</v>
      </c>
    </row>
    <row r="50" spans="1:22" x14ac:dyDescent="0.25">
      <c r="C50" s="41" t="s">
        <v>28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</row>
    <row r="51" spans="1:22" x14ac:dyDescent="0.25"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25">
      <c r="C52" s="41" t="s">
        <v>62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25">
      <c r="A53" s="44" t="s">
        <v>63</v>
      </c>
      <c r="B53">
        <v>48</v>
      </c>
      <c r="C53" s="5">
        <v>0</v>
      </c>
      <c r="D53" s="5">
        <v>114.28571428571428</v>
      </c>
      <c r="E53" s="5">
        <v>342.85714285714283</v>
      </c>
      <c r="F53" s="5">
        <v>400</v>
      </c>
      <c r="G53" s="5">
        <v>457.14285714285717</v>
      </c>
      <c r="H53" s="5">
        <v>660.31746031746036</v>
      </c>
      <c r="I53" s="5">
        <v>863.49206349206349</v>
      </c>
      <c r="J53" s="5">
        <v>914.28571428571433</v>
      </c>
      <c r="K53" s="5">
        <v>1007.4285714285714</v>
      </c>
      <c r="L53" s="5">
        <v>1147.1428571428571</v>
      </c>
      <c r="M53" s="5">
        <v>1286.8571428571429</v>
      </c>
      <c r="N53" s="5">
        <v>1380</v>
      </c>
      <c r="O53" s="5">
        <v>1635</v>
      </c>
      <c r="P53" s="5">
        <v>1890</v>
      </c>
      <c r="Q53" s="5">
        <v>2121.818181818182</v>
      </c>
      <c r="R53" s="5">
        <v>2400</v>
      </c>
      <c r="S53" s="5">
        <v>2900</v>
      </c>
      <c r="T53" s="5">
        <v>3357.1428571428573</v>
      </c>
      <c r="U53" s="5">
        <v>3814.2857142857147</v>
      </c>
      <c r="V53" s="5">
        <v>4271.4285714285716</v>
      </c>
    </row>
    <row r="54" spans="1:22" x14ac:dyDescent="0.25">
      <c r="A54" s="44"/>
      <c r="B54">
        <v>46</v>
      </c>
      <c r="C54" s="5">
        <v>0</v>
      </c>
      <c r="D54" s="5">
        <v>115.23809523809523</v>
      </c>
      <c r="E54" s="5">
        <v>345.71428571428567</v>
      </c>
      <c r="F54" s="5">
        <v>399.66666666666669</v>
      </c>
      <c r="G54" s="5">
        <v>453.61904761904765</v>
      </c>
      <c r="H54" s="5">
        <v>648.26455026455028</v>
      </c>
      <c r="I54" s="5">
        <v>842.91005291005285</v>
      </c>
      <c r="J54" s="5">
        <v>891.2987012987013</v>
      </c>
      <c r="K54" s="5">
        <v>981.03896103896102</v>
      </c>
      <c r="L54" s="5">
        <v>1115.6493506493507</v>
      </c>
      <c r="M54" s="5">
        <v>1250.2597402597403</v>
      </c>
      <c r="N54" s="5">
        <v>1340</v>
      </c>
      <c r="O54" s="5">
        <v>1582.5</v>
      </c>
      <c r="P54" s="5">
        <v>1825</v>
      </c>
      <c r="Q54" s="5">
        <v>2046.969696969697</v>
      </c>
      <c r="R54" s="5">
        <v>2313.3333333333335</v>
      </c>
      <c r="S54" s="5">
        <v>2785.5555555555557</v>
      </c>
      <c r="T54" s="5">
        <v>3222.063492063492</v>
      </c>
      <c r="U54" s="5">
        <v>3658.5714285714289</v>
      </c>
      <c r="V54" s="5">
        <v>4095.0793650793653</v>
      </c>
    </row>
    <row r="55" spans="1:22" x14ac:dyDescent="0.25">
      <c r="A55" s="44"/>
      <c r="B55">
        <v>44</v>
      </c>
      <c r="C55" s="5">
        <v>0</v>
      </c>
      <c r="D55" s="5">
        <v>116.19047619047618</v>
      </c>
      <c r="E55" s="5">
        <v>348.57142857142856</v>
      </c>
      <c r="F55" s="5">
        <v>399.33333333333337</v>
      </c>
      <c r="G55" s="5">
        <v>450.09523809523813</v>
      </c>
      <c r="H55" s="5">
        <v>636.2116402116402</v>
      </c>
      <c r="I55" s="5">
        <v>822.32804232804233</v>
      </c>
      <c r="J55" s="5">
        <v>868.31168831168827</v>
      </c>
      <c r="K55" s="5">
        <v>954.64935064935059</v>
      </c>
      <c r="L55" s="5">
        <v>1084.1558441558443</v>
      </c>
      <c r="M55" s="5">
        <v>1213.6623376623377</v>
      </c>
      <c r="N55" s="5">
        <v>1300</v>
      </c>
      <c r="O55" s="5">
        <v>1530</v>
      </c>
      <c r="P55" s="5">
        <v>1760</v>
      </c>
      <c r="Q55" s="5">
        <v>1972.121212121212</v>
      </c>
      <c r="R55" s="5">
        <v>2226.666666666667</v>
      </c>
      <c r="S55" s="5">
        <v>2671.1111111111113</v>
      </c>
      <c r="T55" s="5">
        <v>3086.9841269841272</v>
      </c>
      <c r="U55" s="5">
        <v>3502.8571428571431</v>
      </c>
      <c r="V55" s="5">
        <v>3918.730158730159</v>
      </c>
    </row>
    <row r="56" spans="1:22" x14ac:dyDescent="0.25">
      <c r="A56" s="44"/>
      <c r="B56">
        <v>42</v>
      </c>
      <c r="C56" s="5">
        <v>0</v>
      </c>
      <c r="D56" s="5">
        <v>117.14285714285712</v>
      </c>
      <c r="E56" s="5">
        <v>351.42857142857144</v>
      </c>
      <c r="F56" s="5">
        <v>399.00000000000006</v>
      </c>
      <c r="G56" s="5">
        <v>446.57142857142861</v>
      </c>
      <c r="H56" s="5">
        <v>624.15873015873012</v>
      </c>
      <c r="I56" s="5">
        <v>801.7460317460318</v>
      </c>
      <c r="J56" s="5">
        <v>845.32467532467524</v>
      </c>
      <c r="K56" s="5">
        <v>928.25974025974017</v>
      </c>
      <c r="L56" s="5">
        <v>1052.6623376623379</v>
      </c>
      <c r="M56" s="5">
        <v>1177.0649350649351</v>
      </c>
      <c r="N56" s="5">
        <v>1260</v>
      </c>
      <c r="O56" s="5">
        <v>1477.5</v>
      </c>
      <c r="P56" s="5">
        <v>1695</v>
      </c>
      <c r="Q56" s="5">
        <v>1897.272727272727</v>
      </c>
      <c r="R56" s="5">
        <v>2140.0000000000005</v>
      </c>
      <c r="S56" s="5">
        <v>2556.666666666667</v>
      </c>
      <c r="T56" s="5">
        <v>2951.9047619047624</v>
      </c>
      <c r="U56" s="5">
        <v>3347.1428571428573</v>
      </c>
      <c r="V56" s="5">
        <v>3742.3809523809527</v>
      </c>
    </row>
    <row r="57" spans="1:22" x14ac:dyDescent="0.25">
      <c r="A57" s="44"/>
      <c r="B57">
        <v>40</v>
      </c>
      <c r="C57" s="5">
        <v>0</v>
      </c>
      <c r="D57" s="5">
        <v>118.09523809523807</v>
      </c>
      <c r="E57" s="5">
        <v>354.28571428571433</v>
      </c>
      <c r="F57" s="5">
        <v>398.66666666666674</v>
      </c>
      <c r="G57" s="5">
        <v>443.04761904761909</v>
      </c>
      <c r="H57" s="5">
        <v>612.10582010582004</v>
      </c>
      <c r="I57" s="5">
        <v>781.16402116402128</v>
      </c>
      <c r="J57" s="5">
        <v>822.33766233766221</v>
      </c>
      <c r="K57" s="5">
        <v>901.87012987012974</v>
      </c>
      <c r="L57" s="5">
        <v>1021.1688311688314</v>
      </c>
      <c r="M57" s="5">
        <v>1140.4675324675325</v>
      </c>
      <c r="N57" s="5">
        <v>1220</v>
      </c>
      <c r="O57" s="5">
        <v>1425</v>
      </c>
      <c r="P57" s="5">
        <v>1630</v>
      </c>
      <c r="Q57" s="5">
        <v>1822.424242424242</v>
      </c>
      <c r="R57" s="5">
        <v>2053.3333333333339</v>
      </c>
      <c r="S57" s="5">
        <v>2442.2222222222226</v>
      </c>
      <c r="T57" s="5">
        <v>2816.8253968253975</v>
      </c>
      <c r="U57" s="5">
        <v>3191.4285714285716</v>
      </c>
      <c r="V57" s="5">
        <v>3566.0317460317465</v>
      </c>
    </row>
    <row r="58" spans="1:22" x14ac:dyDescent="0.25">
      <c r="A58" s="44"/>
      <c r="B58">
        <v>38</v>
      </c>
      <c r="C58" s="5">
        <v>0</v>
      </c>
      <c r="D58" s="5">
        <v>119.04761904761902</v>
      </c>
      <c r="E58" s="5">
        <v>357.14285714285722</v>
      </c>
      <c r="F58" s="5">
        <v>398.33333333333343</v>
      </c>
      <c r="G58" s="5">
        <v>439.52380952380958</v>
      </c>
      <c r="H58" s="5">
        <v>600.05291005290997</v>
      </c>
      <c r="I58" s="5">
        <v>760.58201058201075</v>
      </c>
      <c r="J58" s="5">
        <v>799.35064935064918</v>
      </c>
      <c r="K58" s="5">
        <v>875.48051948051932</v>
      </c>
      <c r="L58" s="5">
        <v>989.67532467532487</v>
      </c>
      <c r="M58" s="5">
        <v>1103.8701298701299</v>
      </c>
      <c r="N58" s="5">
        <v>1180</v>
      </c>
      <c r="O58" s="5">
        <v>1372.5</v>
      </c>
      <c r="P58" s="5">
        <v>1565</v>
      </c>
      <c r="Q58" s="5">
        <v>1747.5757575757571</v>
      </c>
      <c r="R58" s="5">
        <v>1966.6666666666672</v>
      </c>
      <c r="S58" s="5">
        <v>2327.7777777777783</v>
      </c>
      <c r="T58" s="5">
        <v>2681.7460317460327</v>
      </c>
      <c r="U58" s="5">
        <v>3035.7142857142858</v>
      </c>
      <c r="V58" s="5">
        <v>3389.6825396825402</v>
      </c>
    </row>
    <row r="59" spans="1:22" x14ac:dyDescent="0.25">
      <c r="A59" s="44"/>
      <c r="B59">
        <v>36</v>
      </c>
      <c r="C59" s="5">
        <v>0</v>
      </c>
      <c r="D59" s="5">
        <v>120</v>
      </c>
      <c r="E59" s="5">
        <v>360</v>
      </c>
      <c r="F59" s="5">
        <v>398</v>
      </c>
      <c r="G59" s="5">
        <v>436</v>
      </c>
      <c r="H59" s="5">
        <v>588</v>
      </c>
      <c r="I59" s="5">
        <v>740</v>
      </c>
      <c r="J59" s="5">
        <v>776.36363636363637</v>
      </c>
      <c r="K59" s="5">
        <v>849.09090909090912</v>
      </c>
      <c r="L59" s="5">
        <v>958.18181818181824</v>
      </c>
      <c r="M59" s="5">
        <v>1067.2727272727273</v>
      </c>
      <c r="N59" s="5">
        <v>1140</v>
      </c>
      <c r="O59" s="5">
        <v>1320</v>
      </c>
      <c r="P59" s="5">
        <v>1500</v>
      </c>
      <c r="Q59" s="5">
        <v>1672.7272727272727</v>
      </c>
      <c r="R59" s="5">
        <v>1880</v>
      </c>
      <c r="S59" s="5">
        <v>2213.3333333333335</v>
      </c>
      <c r="T59" s="5">
        <v>2546.666666666667</v>
      </c>
      <c r="U59" s="5">
        <v>2880.0000000000005</v>
      </c>
      <c r="V59" s="5">
        <v>3213.3333333333339</v>
      </c>
    </row>
    <row r="60" spans="1:22" x14ac:dyDescent="0.25">
      <c r="A60" s="44"/>
      <c r="B60">
        <v>34</v>
      </c>
      <c r="C60" s="5">
        <v>0</v>
      </c>
      <c r="D60" s="5">
        <v>110.41666666666667</v>
      </c>
      <c r="E60" s="5">
        <v>331.25</v>
      </c>
      <c r="F60" s="5">
        <v>368.125</v>
      </c>
      <c r="G60" s="5">
        <v>405</v>
      </c>
      <c r="H60" s="5">
        <v>550.18518518518522</v>
      </c>
      <c r="I60" s="5">
        <v>695.37037037037032</v>
      </c>
      <c r="J60" s="5">
        <v>730.30303030303025</v>
      </c>
      <c r="K60" s="5">
        <v>798.90909090909099</v>
      </c>
      <c r="L60" s="5">
        <v>901.81818181818187</v>
      </c>
      <c r="M60" s="5">
        <v>1004.7272727272727</v>
      </c>
      <c r="N60" s="5">
        <v>1073.3333333333333</v>
      </c>
      <c r="O60" s="5">
        <v>1244.1666666666667</v>
      </c>
      <c r="P60" s="5">
        <v>1415</v>
      </c>
      <c r="Q60" s="5">
        <v>1576.3636363636365</v>
      </c>
      <c r="R60" s="5">
        <v>1770</v>
      </c>
      <c r="S60" s="5">
        <v>2085.2777777777778</v>
      </c>
      <c r="T60" s="5">
        <v>2401.3888888888891</v>
      </c>
      <c r="U60" s="5">
        <v>2714.166666666667</v>
      </c>
      <c r="V60" s="5">
        <v>3027.5000000000005</v>
      </c>
    </row>
    <row r="61" spans="1:22" x14ac:dyDescent="0.25">
      <c r="A61" s="44"/>
      <c r="B61">
        <v>32</v>
      </c>
      <c r="C61" s="5">
        <v>0</v>
      </c>
      <c r="D61" s="5">
        <v>100.83333333333334</v>
      </c>
      <c r="E61" s="5">
        <v>302.5</v>
      </c>
      <c r="F61" s="5">
        <v>338.25</v>
      </c>
      <c r="G61" s="5">
        <v>374</v>
      </c>
      <c r="H61" s="5">
        <v>512.37037037037044</v>
      </c>
      <c r="I61" s="5">
        <v>650.74074074074065</v>
      </c>
      <c r="J61" s="5">
        <v>684.24242424242425</v>
      </c>
      <c r="K61" s="5">
        <v>748.72727272727275</v>
      </c>
      <c r="L61" s="5">
        <v>845.4545454545455</v>
      </c>
      <c r="M61" s="5">
        <v>942.18181818181824</v>
      </c>
      <c r="N61" s="5">
        <v>1006.6666666666666</v>
      </c>
      <c r="O61" s="5">
        <v>1168.3333333333335</v>
      </c>
      <c r="P61" s="5">
        <v>1330</v>
      </c>
      <c r="Q61" s="5">
        <v>1480</v>
      </c>
      <c r="R61" s="5">
        <v>1660</v>
      </c>
      <c r="S61" s="5">
        <v>1957.2222222222222</v>
      </c>
      <c r="T61" s="5">
        <v>2256.1111111111113</v>
      </c>
      <c r="U61" s="5">
        <v>2548.3333333333335</v>
      </c>
      <c r="V61" s="5">
        <v>2841.666666666667</v>
      </c>
    </row>
    <row r="62" spans="1:22" x14ac:dyDescent="0.25">
      <c r="A62" s="44"/>
      <c r="B62">
        <v>30</v>
      </c>
      <c r="C62" s="5">
        <v>0</v>
      </c>
      <c r="D62" s="5">
        <v>91.250000000000014</v>
      </c>
      <c r="E62" s="5">
        <v>273.75</v>
      </c>
      <c r="F62" s="5">
        <v>308.375</v>
      </c>
      <c r="G62" s="5">
        <v>343</v>
      </c>
      <c r="H62" s="5">
        <v>474.5555555555556</v>
      </c>
      <c r="I62" s="5">
        <v>606.11111111111097</v>
      </c>
      <c r="J62" s="5">
        <v>638.18181818181824</v>
      </c>
      <c r="K62" s="5">
        <v>698.5454545454545</v>
      </c>
      <c r="L62" s="5">
        <v>789.09090909090912</v>
      </c>
      <c r="M62" s="5">
        <v>879.63636363636374</v>
      </c>
      <c r="N62" s="5">
        <v>940</v>
      </c>
      <c r="O62" s="5">
        <v>1092.5000000000002</v>
      </c>
      <c r="P62" s="5">
        <v>1245</v>
      </c>
      <c r="Q62" s="5">
        <v>1383.6363636363635</v>
      </c>
      <c r="R62" s="5">
        <v>1550</v>
      </c>
      <c r="S62" s="5">
        <v>1829.1666666666665</v>
      </c>
      <c r="T62" s="5">
        <v>2110.8333333333335</v>
      </c>
      <c r="U62" s="5">
        <v>2382.5</v>
      </c>
      <c r="V62" s="5">
        <v>2655.8333333333335</v>
      </c>
    </row>
    <row r="63" spans="1:22" x14ac:dyDescent="0.25">
      <c r="A63" s="44"/>
      <c r="B63">
        <v>28</v>
      </c>
      <c r="C63" s="5">
        <v>0</v>
      </c>
      <c r="D63" s="5">
        <v>81.666666666666686</v>
      </c>
      <c r="E63" s="5">
        <v>245</v>
      </c>
      <c r="F63" s="5">
        <v>278.5</v>
      </c>
      <c r="G63" s="5">
        <v>312</v>
      </c>
      <c r="H63" s="5">
        <v>436.74074074074076</v>
      </c>
      <c r="I63" s="5">
        <v>561.4814814814813</v>
      </c>
      <c r="J63" s="5">
        <v>592.12121212121224</v>
      </c>
      <c r="K63" s="5">
        <v>648.36363636363626</v>
      </c>
      <c r="L63" s="5">
        <v>732.72727272727275</v>
      </c>
      <c r="M63" s="5">
        <v>817.09090909090924</v>
      </c>
      <c r="N63" s="5">
        <v>873.33333333333337</v>
      </c>
      <c r="O63" s="5">
        <v>1016.6666666666669</v>
      </c>
      <c r="P63" s="5">
        <v>1160</v>
      </c>
      <c r="Q63" s="5">
        <v>1287.272727272727</v>
      </c>
      <c r="R63" s="5">
        <v>1440</v>
      </c>
      <c r="S63" s="5">
        <v>1701.1111111111109</v>
      </c>
      <c r="T63" s="5">
        <v>1965.5555555555557</v>
      </c>
      <c r="U63" s="5">
        <v>2216.6666666666665</v>
      </c>
      <c r="V63" s="5">
        <v>2470</v>
      </c>
    </row>
    <row r="64" spans="1:22" x14ac:dyDescent="0.25">
      <c r="A64" s="44"/>
      <c r="B64">
        <v>26</v>
      </c>
      <c r="C64" s="5">
        <v>0</v>
      </c>
      <c r="D64" s="5">
        <v>72.083333333333357</v>
      </c>
      <c r="E64" s="5">
        <v>216.25</v>
      </c>
      <c r="F64" s="5">
        <v>248.625</v>
      </c>
      <c r="G64" s="5">
        <v>281</v>
      </c>
      <c r="H64" s="5">
        <v>398.92592592592592</v>
      </c>
      <c r="I64" s="5">
        <v>516.85185185185162</v>
      </c>
      <c r="J64" s="5">
        <v>546.06060606060623</v>
      </c>
      <c r="K64" s="5">
        <v>598.18181818181802</v>
      </c>
      <c r="L64" s="5">
        <v>676.36363636363637</v>
      </c>
      <c r="M64" s="5">
        <v>754.54545454545473</v>
      </c>
      <c r="N64" s="5">
        <v>806.66666666666674</v>
      </c>
      <c r="O64" s="5">
        <v>940.83333333333348</v>
      </c>
      <c r="P64" s="5">
        <v>1075</v>
      </c>
      <c r="Q64" s="5">
        <v>1190.9090909090905</v>
      </c>
      <c r="R64" s="5">
        <v>1330</v>
      </c>
      <c r="S64" s="5">
        <v>1573.0555555555552</v>
      </c>
      <c r="T64" s="5">
        <v>1820.2777777777778</v>
      </c>
      <c r="U64" s="5">
        <v>2050.833333333333</v>
      </c>
      <c r="V64" s="5">
        <v>2284.1666666666665</v>
      </c>
    </row>
    <row r="65" spans="1:22" x14ac:dyDescent="0.25">
      <c r="A65" s="44"/>
      <c r="B65">
        <v>24</v>
      </c>
      <c r="C65" s="5">
        <v>0</v>
      </c>
      <c r="D65" s="5">
        <v>62.5</v>
      </c>
      <c r="E65" s="5">
        <v>187.5</v>
      </c>
      <c r="F65" s="5">
        <v>218.75</v>
      </c>
      <c r="G65" s="5">
        <v>250</v>
      </c>
      <c r="H65" s="5">
        <v>361.11111111111109</v>
      </c>
      <c r="I65" s="5">
        <v>472.22222222222223</v>
      </c>
      <c r="J65" s="5">
        <v>500</v>
      </c>
      <c r="K65" s="5">
        <v>548</v>
      </c>
      <c r="L65" s="5">
        <v>620</v>
      </c>
      <c r="M65" s="5">
        <v>692</v>
      </c>
      <c r="N65" s="5">
        <v>740</v>
      </c>
      <c r="O65" s="5">
        <v>865</v>
      </c>
      <c r="P65" s="5">
        <v>990</v>
      </c>
      <c r="Q65" s="5">
        <v>1094.5454545454545</v>
      </c>
      <c r="R65" s="5">
        <v>1220</v>
      </c>
      <c r="S65" s="5">
        <v>1445</v>
      </c>
      <c r="T65" s="5">
        <v>1675</v>
      </c>
      <c r="U65" s="5">
        <v>1885</v>
      </c>
      <c r="V65" s="5">
        <v>2098.3333333333335</v>
      </c>
    </row>
    <row r="66" spans="1:22" x14ac:dyDescent="0.25">
      <c r="C66">
        <v>8</v>
      </c>
      <c r="D66">
        <v>10</v>
      </c>
      <c r="E66">
        <v>14</v>
      </c>
      <c r="F66">
        <v>15</v>
      </c>
      <c r="G66">
        <v>16</v>
      </c>
      <c r="H66">
        <v>20</v>
      </c>
      <c r="I66">
        <v>24</v>
      </c>
      <c r="J66">
        <v>25</v>
      </c>
      <c r="K66">
        <v>27</v>
      </c>
      <c r="L66">
        <v>30</v>
      </c>
      <c r="M66">
        <v>33</v>
      </c>
      <c r="N66">
        <v>35</v>
      </c>
      <c r="O66">
        <v>40</v>
      </c>
      <c r="P66">
        <v>45</v>
      </c>
      <c r="Q66">
        <v>50</v>
      </c>
      <c r="R66">
        <v>56</v>
      </c>
      <c r="S66">
        <v>67</v>
      </c>
      <c r="T66">
        <v>78</v>
      </c>
      <c r="U66">
        <v>89</v>
      </c>
      <c r="V66">
        <v>100</v>
      </c>
    </row>
    <row r="67" spans="1:22" x14ac:dyDescent="0.25">
      <c r="C67" s="41" t="s">
        <v>28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</sheetData>
  <mergeCells count="12">
    <mergeCell ref="A53:A65"/>
    <mergeCell ref="A2:A14"/>
    <mergeCell ref="A19:A31"/>
    <mergeCell ref="A36:A48"/>
    <mergeCell ref="C35:V35"/>
    <mergeCell ref="C52:V52"/>
    <mergeCell ref="C1:V1"/>
    <mergeCell ref="C18:V18"/>
    <mergeCell ref="C33:V33"/>
    <mergeCell ref="C16:V16"/>
    <mergeCell ref="C67:V67"/>
    <mergeCell ref="C50:V50"/>
  </mergeCells>
  <conditionalFormatting sqref="C2:V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9:V3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6:V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V65">
    <cfRule type="colorScale" priority="9">
      <colorScale>
        <cfvo type="min"/>
        <cfvo type="max"/>
        <color rgb="FFFCFCFF"/>
        <color rgb="FF63BE7B"/>
      </colorScale>
    </cfRule>
  </conditionalFormatting>
  <conditionalFormatting sqref="B53: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4">
      <colorScale>
        <cfvo type="min"/>
        <cfvo type="max"/>
        <color rgb="FFFCFCFF"/>
        <color rgb="FFF8696B"/>
      </colorScale>
    </cfRule>
  </conditionalFormatting>
  <conditionalFormatting sqref="C32:V32">
    <cfRule type="colorScale" priority="3">
      <colorScale>
        <cfvo type="min"/>
        <cfvo type="max"/>
        <color rgb="FFFCFCFF"/>
        <color rgb="FFF8696B"/>
      </colorScale>
    </cfRule>
  </conditionalFormatting>
  <conditionalFormatting sqref="C49:V49">
    <cfRule type="colorScale" priority="2">
      <colorScale>
        <cfvo type="min"/>
        <cfvo type="max"/>
        <color rgb="FFFCFCFF"/>
        <color rgb="FFF8696B"/>
      </colorScale>
    </cfRule>
  </conditionalFormatting>
  <conditionalFormatting sqref="C66:V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opLeftCell="A25" workbookViewId="0">
      <selection activeCell="Z21" sqref="Z21"/>
    </sheetView>
  </sheetViews>
  <sheetFormatPr defaultRowHeight="13.8" x14ac:dyDescent="0.25"/>
  <cols>
    <col min="1" max="1" width="16.54296875" bestFit="1" customWidth="1"/>
    <col min="2" max="16" width="7.6328125" customWidth="1"/>
  </cols>
  <sheetData>
    <row r="1" spans="1:35" x14ac:dyDescent="0.25">
      <c r="A1" t="s">
        <v>117</v>
      </c>
      <c r="B1">
        <v>2.4500000000000002</v>
      </c>
    </row>
    <row r="2" spans="1:35" x14ac:dyDescent="0.25">
      <c r="A2" t="s">
        <v>118</v>
      </c>
      <c r="B2" s="9">
        <f>4/18</f>
        <v>0.22222222222222221</v>
      </c>
    </row>
    <row r="3" spans="1:35" x14ac:dyDescent="0.25">
      <c r="A3" t="s">
        <v>113</v>
      </c>
      <c r="B3" s="9">
        <f>B1-B2</f>
        <v>2.2277777777777779</v>
      </c>
    </row>
    <row r="4" spans="1:35" x14ac:dyDescent="0.25">
      <c r="A4" t="s">
        <v>116</v>
      </c>
      <c r="B4">
        <v>1.75</v>
      </c>
    </row>
    <row r="6" spans="1:35" x14ac:dyDescent="0.25">
      <c r="A6" s="41" t="s">
        <v>89</v>
      </c>
      <c r="B6" s="41"/>
      <c r="C6" s="41"/>
      <c r="D6" s="41"/>
      <c r="S6" t="s">
        <v>90</v>
      </c>
    </row>
    <row r="7" spans="1:35" x14ac:dyDescent="0.25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 t="s">
        <v>98</v>
      </c>
      <c r="I7" t="s">
        <v>99</v>
      </c>
      <c r="J7" t="s">
        <v>100</v>
      </c>
      <c r="K7" t="s">
        <v>101</v>
      </c>
      <c r="L7" t="s">
        <v>102</v>
      </c>
      <c r="M7" t="s">
        <v>103</v>
      </c>
      <c r="N7" t="s">
        <v>104</v>
      </c>
      <c r="O7" t="s">
        <v>105</v>
      </c>
      <c r="P7" t="s">
        <v>106</v>
      </c>
      <c r="T7" t="s">
        <v>92</v>
      </c>
      <c r="U7" t="s">
        <v>93</v>
      </c>
      <c r="V7" t="s">
        <v>94</v>
      </c>
      <c r="W7" t="s">
        <v>95</v>
      </c>
      <c r="X7" t="s">
        <v>96</v>
      </c>
      <c r="Y7" t="s">
        <v>97</v>
      </c>
      <c r="Z7" t="s">
        <v>98</v>
      </c>
      <c r="AA7" t="s">
        <v>99</v>
      </c>
      <c r="AB7" t="s">
        <v>100</v>
      </c>
      <c r="AC7" t="s">
        <v>101</v>
      </c>
      <c r="AD7" t="s">
        <v>102</v>
      </c>
      <c r="AE7" t="s">
        <v>103</v>
      </c>
      <c r="AF7" t="s">
        <v>104</v>
      </c>
      <c r="AG7" t="s">
        <v>105</v>
      </c>
      <c r="AH7" t="s">
        <v>106</v>
      </c>
    </row>
    <row r="8" spans="1:35" x14ac:dyDescent="0.25">
      <c r="A8" t="s">
        <v>91</v>
      </c>
      <c r="B8">
        <v>300</v>
      </c>
      <c r="C8">
        <v>600</v>
      </c>
      <c r="D8">
        <v>900</v>
      </c>
      <c r="E8">
        <v>1200</v>
      </c>
      <c r="F8">
        <v>1800</v>
      </c>
      <c r="G8">
        <v>2700</v>
      </c>
      <c r="H8">
        <v>3600</v>
      </c>
      <c r="I8">
        <v>7200</v>
      </c>
      <c r="J8">
        <v>10800</v>
      </c>
      <c r="K8">
        <v>14400</v>
      </c>
      <c r="L8">
        <v>18000</v>
      </c>
      <c r="M8">
        <v>21600</v>
      </c>
      <c r="N8">
        <v>28800</v>
      </c>
      <c r="O8">
        <v>36000</v>
      </c>
      <c r="P8">
        <v>72000</v>
      </c>
      <c r="Q8" t="s">
        <v>114</v>
      </c>
      <c r="S8" t="s">
        <v>91</v>
      </c>
      <c r="T8">
        <v>300</v>
      </c>
      <c r="U8">
        <v>600</v>
      </c>
      <c r="V8">
        <v>900</v>
      </c>
      <c r="W8">
        <v>1200</v>
      </c>
      <c r="X8">
        <v>1800</v>
      </c>
      <c r="Y8">
        <v>2700</v>
      </c>
      <c r="Z8">
        <v>3600</v>
      </c>
      <c r="AA8">
        <v>7200</v>
      </c>
      <c r="AB8">
        <v>10800</v>
      </c>
      <c r="AC8">
        <v>14400</v>
      </c>
      <c r="AD8">
        <v>18000</v>
      </c>
      <c r="AE8">
        <v>21600</v>
      </c>
      <c r="AF8">
        <v>28800</v>
      </c>
      <c r="AG8">
        <v>36000</v>
      </c>
      <c r="AH8">
        <v>72000</v>
      </c>
      <c r="AI8" t="s">
        <v>114</v>
      </c>
    </row>
    <row r="9" spans="1:35" x14ac:dyDescent="0.25">
      <c r="A9" t="s">
        <v>107</v>
      </c>
      <c r="B9" s="2">
        <v>102.3</v>
      </c>
      <c r="C9" s="2">
        <v>73.7</v>
      </c>
      <c r="D9" s="2">
        <v>59.1</v>
      </c>
      <c r="E9" s="2">
        <v>49.4</v>
      </c>
      <c r="F9" s="2">
        <v>37.9</v>
      </c>
      <c r="G9" s="2">
        <v>28.3</v>
      </c>
      <c r="H9" s="2">
        <v>22.6</v>
      </c>
      <c r="I9" s="2">
        <v>12.7</v>
      </c>
      <c r="J9" s="9">
        <v>9.0399999999999991</v>
      </c>
      <c r="K9" s="9">
        <v>7.06</v>
      </c>
      <c r="L9" s="9">
        <v>5.85</v>
      </c>
      <c r="M9" s="9">
        <v>5.01</v>
      </c>
      <c r="N9" s="9">
        <v>3.93</v>
      </c>
      <c r="O9" s="9">
        <v>3.26</v>
      </c>
      <c r="P9" s="9">
        <v>1.72</v>
      </c>
      <c r="S9" t="s">
        <v>107</v>
      </c>
      <c r="T9" s="2">
        <v>199</v>
      </c>
      <c r="U9" s="2">
        <v>144.19999999999999</v>
      </c>
      <c r="V9" s="2">
        <v>116.2</v>
      </c>
      <c r="W9" s="2">
        <v>97.6</v>
      </c>
      <c r="X9" s="2">
        <v>75.400000000000006</v>
      </c>
      <c r="Y9" s="2">
        <v>56.4</v>
      </c>
      <c r="Z9" s="2">
        <v>45.2</v>
      </c>
      <c r="AA9" s="2">
        <v>25.6</v>
      </c>
      <c r="AB9" s="2">
        <v>18.3</v>
      </c>
      <c r="AC9" s="2">
        <v>14.3</v>
      </c>
      <c r="AD9" s="2">
        <v>11.9</v>
      </c>
      <c r="AE9" s="2">
        <v>10.199999999999999</v>
      </c>
      <c r="AF9" s="2">
        <v>8.0500000000000007</v>
      </c>
      <c r="AG9" s="2">
        <v>6.71</v>
      </c>
      <c r="AH9" s="2">
        <v>3.55</v>
      </c>
    </row>
    <row r="10" spans="1:35" x14ac:dyDescent="0.25">
      <c r="A10" t="s">
        <v>108</v>
      </c>
      <c r="B10" s="2">
        <v>118.2</v>
      </c>
      <c r="C10" s="2">
        <v>82.7</v>
      </c>
      <c r="D10" s="2">
        <v>65.2</v>
      </c>
      <c r="E10" s="2">
        <v>53.7</v>
      </c>
      <c r="F10" s="2">
        <v>40.700000000000003</v>
      </c>
      <c r="G10" s="2">
        <v>29.9</v>
      </c>
      <c r="H10" s="2">
        <v>23.8</v>
      </c>
      <c r="I10" s="2">
        <v>13.2</v>
      </c>
      <c r="J10" s="9">
        <v>9.31</v>
      </c>
      <c r="K10" s="9">
        <v>7.28</v>
      </c>
      <c r="L10" s="9">
        <v>6.02</v>
      </c>
      <c r="M10" s="9">
        <v>5.15</v>
      </c>
      <c r="N10" s="9">
        <v>4.03</v>
      </c>
      <c r="O10" s="9">
        <v>3.35</v>
      </c>
      <c r="P10" s="9">
        <v>1.75</v>
      </c>
      <c r="S10" t="s">
        <v>108</v>
      </c>
      <c r="T10" s="2">
        <v>227.6</v>
      </c>
      <c r="U10" s="2">
        <v>160.19999999999999</v>
      </c>
      <c r="V10" s="2">
        <v>127.1</v>
      </c>
      <c r="W10" s="2">
        <v>105.1</v>
      </c>
      <c r="X10" s="2">
        <v>80.099999999999994</v>
      </c>
      <c r="Y10" s="2">
        <v>59.3</v>
      </c>
      <c r="Z10" s="2">
        <v>47.4</v>
      </c>
      <c r="AA10" s="2">
        <v>26.3</v>
      </c>
      <c r="AB10" s="2">
        <v>18.7</v>
      </c>
      <c r="AC10" s="2">
        <v>14.7</v>
      </c>
      <c r="AD10" s="2">
        <v>12.2</v>
      </c>
      <c r="AE10" s="2">
        <v>10.4</v>
      </c>
      <c r="AF10" s="2">
        <v>8.2200000000000006</v>
      </c>
      <c r="AG10" s="2">
        <v>6.85</v>
      </c>
      <c r="AH10" s="2">
        <v>3.59</v>
      </c>
    </row>
    <row r="11" spans="1:35" x14ac:dyDescent="0.25">
      <c r="A11" t="s">
        <v>109</v>
      </c>
      <c r="B11" s="2">
        <v>132.80000000000001</v>
      </c>
      <c r="C11" s="2">
        <v>89.9</v>
      </c>
      <c r="D11" s="2">
        <v>70.3</v>
      </c>
      <c r="E11" s="2">
        <v>57.2</v>
      </c>
      <c r="F11" s="2">
        <v>42.7</v>
      </c>
      <c r="G11" s="2">
        <v>31.2</v>
      </c>
      <c r="H11" s="2">
        <v>24.7</v>
      </c>
      <c r="I11" s="2">
        <v>13.5</v>
      </c>
      <c r="J11" s="9">
        <v>9.5399999999999991</v>
      </c>
      <c r="K11" s="9">
        <v>7.46</v>
      </c>
      <c r="L11" s="9">
        <v>6.15</v>
      </c>
      <c r="M11" s="9">
        <v>5.25</v>
      </c>
      <c r="N11" s="9">
        <v>4.1100000000000003</v>
      </c>
      <c r="O11" s="9">
        <v>3.41</v>
      </c>
      <c r="P11" s="9">
        <v>1.79</v>
      </c>
      <c r="S11" t="s">
        <v>109</v>
      </c>
      <c r="T11" s="2">
        <v>253</v>
      </c>
      <c r="U11" s="2">
        <v>172.4</v>
      </c>
      <c r="V11" s="2">
        <v>135.69999999999999</v>
      </c>
      <c r="W11" s="2">
        <v>111.1</v>
      </c>
      <c r="X11" s="2">
        <v>83.4</v>
      </c>
      <c r="Y11" s="2">
        <v>61.2</v>
      </c>
      <c r="Z11" s="2">
        <v>48.9</v>
      </c>
      <c r="AA11" s="2">
        <v>26.9</v>
      </c>
      <c r="AB11" s="2">
        <v>19</v>
      </c>
      <c r="AC11" s="2">
        <v>14.9</v>
      </c>
      <c r="AD11" s="2">
        <v>12.4</v>
      </c>
      <c r="AE11" s="2">
        <v>10.6</v>
      </c>
      <c r="AF11" s="2">
        <v>8.33</v>
      </c>
      <c r="AG11" s="2">
        <v>6.94</v>
      </c>
      <c r="AH11" s="2">
        <v>3.66</v>
      </c>
    </row>
    <row r="12" spans="1:35" x14ac:dyDescent="0.25">
      <c r="A12" t="s">
        <v>110</v>
      </c>
      <c r="B12" s="2">
        <v>144</v>
      </c>
      <c r="C12" s="2">
        <v>96.6</v>
      </c>
      <c r="D12" s="2">
        <v>74.900000000000006</v>
      </c>
      <c r="E12" s="2">
        <v>60.5</v>
      </c>
      <c r="F12" s="2">
        <v>44.6</v>
      </c>
      <c r="G12" s="2">
        <v>32.299999999999997</v>
      </c>
      <c r="H12" s="2">
        <v>25.5</v>
      </c>
      <c r="I12" s="2">
        <v>13.9</v>
      </c>
      <c r="J12" s="9">
        <v>9.6999999999999993</v>
      </c>
      <c r="K12" s="9">
        <v>7.6</v>
      </c>
      <c r="L12" s="9">
        <v>6.27</v>
      </c>
      <c r="M12" s="9">
        <v>5.37</v>
      </c>
      <c r="N12" s="9">
        <v>4.2</v>
      </c>
      <c r="O12" s="9">
        <v>3.48</v>
      </c>
      <c r="P12" s="9">
        <v>1.82</v>
      </c>
      <c r="S12" t="s">
        <v>110</v>
      </c>
      <c r="T12" s="2">
        <v>271.2</v>
      </c>
      <c r="U12" s="2">
        <v>183.3</v>
      </c>
      <c r="V12" s="2">
        <v>142.9</v>
      </c>
      <c r="W12" s="2">
        <v>116.2</v>
      </c>
      <c r="X12" s="2">
        <v>86.3</v>
      </c>
      <c r="Y12" s="2">
        <v>62.9</v>
      </c>
      <c r="Z12" s="2">
        <v>49.9</v>
      </c>
      <c r="AA12" s="2">
        <v>27.4</v>
      </c>
      <c r="AB12" s="2">
        <v>19.3</v>
      </c>
      <c r="AC12" s="2">
        <v>15.1</v>
      </c>
      <c r="AD12" s="2">
        <v>12.5</v>
      </c>
      <c r="AE12" s="2">
        <v>10.8</v>
      </c>
      <c r="AF12" s="2">
        <v>8.4499999999999993</v>
      </c>
      <c r="AG12" s="2">
        <v>7.03</v>
      </c>
      <c r="AH12" s="2">
        <v>3.7</v>
      </c>
    </row>
    <row r="13" spans="1:35" x14ac:dyDescent="0.25">
      <c r="A13" t="s">
        <v>111</v>
      </c>
      <c r="B13" s="2">
        <v>156</v>
      </c>
      <c r="C13" s="2">
        <v>103.3</v>
      </c>
      <c r="D13" s="2">
        <v>79.099999999999994</v>
      </c>
      <c r="E13" s="2">
        <v>63.6</v>
      </c>
      <c r="F13" s="2">
        <v>46.4</v>
      </c>
      <c r="G13" s="2">
        <v>33.299999999999997</v>
      </c>
      <c r="H13" s="2">
        <v>26.2</v>
      </c>
      <c r="I13" s="2">
        <v>14.2</v>
      </c>
      <c r="J13" s="9">
        <v>10</v>
      </c>
      <c r="K13" s="9">
        <v>7.78</v>
      </c>
      <c r="L13" s="9">
        <v>6.41</v>
      </c>
      <c r="M13" s="9">
        <v>5.48</v>
      </c>
      <c r="N13" s="9">
        <v>4.3099999999999996</v>
      </c>
      <c r="O13" s="9">
        <v>3.54</v>
      </c>
      <c r="P13" s="9">
        <v>1.85</v>
      </c>
      <c r="S13" t="s">
        <v>111</v>
      </c>
      <c r="T13" s="2">
        <v>291.5</v>
      </c>
      <c r="U13" s="2">
        <v>194.5</v>
      </c>
      <c r="V13" s="2">
        <v>150</v>
      </c>
      <c r="W13" s="2">
        <v>121.4</v>
      </c>
      <c r="X13" s="2">
        <v>89.3</v>
      </c>
      <c r="Y13" s="2">
        <v>64.5</v>
      </c>
      <c r="Z13" s="2">
        <v>51.2</v>
      </c>
      <c r="AA13" s="2">
        <v>28</v>
      </c>
      <c r="AB13" s="2">
        <v>19.7</v>
      </c>
      <c r="AC13" s="2">
        <v>15.4</v>
      </c>
      <c r="AD13" s="2">
        <v>12.7</v>
      </c>
      <c r="AE13" s="2">
        <v>10.9</v>
      </c>
      <c r="AF13" s="2">
        <v>8.6199999999999992</v>
      </c>
      <c r="AG13" s="2">
        <v>7.12</v>
      </c>
      <c r="AH13" s="2">
        <v>3.75</v>
      </c>
    </row>
    <row r="14" spans="1:35" x14ac:dyDescent="0.25">
      <c r="A14" t="s">
        <v>112</v>
      </c>
      <c r="B14" s="2">
        <v>166.8</v>
      </c>
      <c r="C14" s="2">
        <v>109.2</v>
      </c>
      <c r="D14" s="2">
        <v>82.7</v>
      </c>
      <c r="E14" s="2">
        <v>66.599999999999994</v>
      </c>
      <c r="F14" s="2">
        <v>48.4</v>
      </c>
      <c r="G14" s="2">
        <v>34.4</v>
      </c>
      <c r="H14" s="2">
        <v>26.8</v>
      </c>
      <c r="I14" s="2">
        <v>14.6</v>
      </c>
      <c r="J14" s="9">
        <v>10.199999999999999</v>
      </c>
      <c r="K14" s="9">
        <v>7.98</v>
      </c>
      <c r="L14" s="9">
        <v>6.58</v>
      </c>
      <c r="M14" s="9">
        <v>5.63</v>
      </c>
      <c r="N14" s="9">
        <v>4.4000000000000004</v>
      </c>
      <c r="O14" s="9">
        <v>3.62</v>
      </c>
      <c r="P14" s="9">
        <v>1.9</v>
      </c>
      <c r="S14" t="s">
        <v>112</v>
      </c>
      <c r="T14" s="2">
        <v>308.10000000000002</v>
      </c>
      <c r="U14" s="2">
        <v>203.4</v>
      </c>
      <c r="V14" s="2">
        <v>155.19999999999999</v>
      </c>
      <c r="W14" s="2">
        <v>125.9</v>
      </c>
      <c r="X14" s="2">
        <v>92.2</v>
      </c>
      <c r="Y14" s="2">
        <v>65.900000000000006</v>
      </c>
      <c r="Z14" s="2">
        <v>51.7</v>
      </c>
      <c r="AA14" s="2">
        <v>28.3</v>
      </c>
      <c r="AB14" s="2">
        <v>20</v>
      </c>
      <c r="AC14" s="2">
        <v>15.7</v>
      </c>
      <c r="AD14" s="2">
        <v>13</v>
      </c>
      <c r="AE14" s="2">
        <v>11.1</v>
      </c>
      <c r="AF14" s="2">
        <v>8.73</v>
      </c>
      <c r="AG14" s="2">
        <v>7.21</v>
      </c>
      <c r="AH14" s="2">
        <v>3.81</v>
      </c>
    </row>
    <row r="16" spans="1:35" x14ac:dyDescent="0.25">
      <c r="A16" s="41" t="s">
        <v>115</v>
      </c>
      <c r="B16" s="41"/>
      <c r="C16" s="41"/>
      <c r="D16" s="41"/>
      <c r="E16" s="41"/>
      <c r="F16" s="41"/>
      <c r="G16" s="41"/>
      <c r="H16" s="41"/>
      <c r="I16" s="41"/>
      <c r="J16" s="41"/>
      <c r="S16" t="s">
        <v>90</v>
      </c>
    </row>
    <row r="17" spans="1:35" x14ac:dyDescent="0.25">
      <c r="A17" t="s">
        <v>91</v>
      </c>
      <c r="B17">
        <v>300</v>
      </c>
      <c r="C17">
        <v>600</v>
      </c>
      <c r="D17">
        <v>900</v>
      </c>
      <c r="E17">
        <v>1200</v>
      </c>
      <c r="F17">
        <v>1800</v>
      </c>
      <c r="G17">
        <v>2700</v>
      </c>
      <c r="H17">
        <v>3600</v>
      </c>
      <c r="I17">
        <v>7200</v>
      </c>
      <c r="J17">
        <v>10800</v>
      </c>
      <c r="K17">
        <v>14400</v>
      </c>
      <c r="L17">
        <v>18000</v>
      </c>
      <c r="M17">
        <v>21600</v>
      </c>
      <c r="N17">
        <v>28800</v>
      </c>
      <c r="O17">
        <v>36000</v>
      </c>
      <c r="P17">
        <v>72000</v>
      </c>
      <c r="Q17" t="s">
        <v>114</v>
      </c>
      <c r="T17" t="s">
        <v>92</v>
      </c>
      <c r="U17" t="s">
        <v>93</v>
      </c>
      <c r="V17" t="s">
        <v>94</v>
      </c>
      <c r="W17" t="s">
        <v>95</v>
      </c>
      <c r="X17" t="s">
        <v>96</v>
      </c>
      <c r="Y17" t="s">
        <v>97</v>
      </c>
      <c r="Z17" t="s">
        <v>98</v>
      </c>
      <c r="AA17" t="s">
        <v>99</v>
      </c>
      <c r="AB17" t="s">
        <v>100</v>
      </c>
      <c r="AC17" t="s">
        <v>101</v>
      </c>
      <c r="AD17" t="s">
        <v>102</v>
      </c>
      <c r="AE17" t="s">
        <v>103</v>
      </c>
      <c r="AF17" t="s">
        <v>104</v>
      </c>
      <c r="AG17" t="s">
        <v>105</v>
      </c>
      <c r="AH17" t="s">
        <v>106</v>
      </c>
    </row>
    <row r="18" spans="1:35" x14ac:dyDescent="0.25">
      <c r="A18" s="9">
        <v>1.85</v>
      </c>
      <c r="B18" s="2">
        <f>B$17*$A18*B9/1000</f>
        <v>56.776499999999999</v>
      </c>
      <c r="C18" s="2">
        <f t="shared" ref="C18:P18" si="0">C$17*$A18*C9/1000</f>
        <v>81.807000000000002</v>
      </c>
      <c r="D18" s="2">
        <f t="shared" si="0"/>
        <v>98.401499999999999</v>
      </c>
      <c r="E18" s="2">
        <f t="shared" si="0"/>
        <v>109.66800000000001</v>
      </c>
      <c r="F18" s="2">
        <f t="shared" si="0"/>
        <v>126.20699999999999</v>
      </c>
      <c r="G18" s="2">
        <f t="shared" si="0"/>
        <v>141.35849999999999</v>
      </c>
      <c r="H18" s="2">
        <f t="shared" si="0"/>
        <v>150.51599999999999</v>
      </c>
      <c r="I18" s="2">
        <f t="shared" si="0"/>
        <v>169.16399999999999</v>
      </c>
      <c r="J18" s="2">
        <f t="shared" si="0"/>
        <v>180.61919999999998</v>
      </c>
      <c r="K18" s="2">
        <f t="shared" si="0"/>
        <v>188.07839999999999</v>
      </c>
      <c r="L18" s="2">
        <f t="shared" si="0"/>
        <v>194.80500000000001</v>
      </c>
      <c r="M18" s="2">
        <f t="shared" si="0"/>
        <v>200.1996</v>
      </c>
      <c r="N18" s="2">
        <f t="shared" si="0"/>
        <v>209.3904</v>
      </c>
      <c r="O18" s="2">
        <f t="shared" si="0"/>
        <v>217.11600000000001</v>
      </c>
      <c r="P18" s="2">
        <f t="shared" si="0"/>
        <v>229.10400000000001</v>
      </c>
      <c r="S18" t="s">
        <v>91</v>
      </c>
      <c r="T18">
        <v>300</v>
      </c>
      <c r="U18">
        <v>600</v>
      </c>
      <c r="V18">
        <v>900</v>
      </c>
      <c r="W18">
        <v>1200</v>
      </c>
      <c r="X18">
        <v>1800</v>
      </c>
      <c r="Y18">
        <v>2700</v>
      </c>
      <c r="Z18">
        <v>3600</v>
      </c>
      <c r="AA18">
        <v>7200</v>
      </c>
      <c r="AB18">
        <v>10800</v>
      </c>
      <c r="AC18">
        <v>14400</v>
      </c>
      <c r="AD18">
        <v>18000</v>
      </c>
      <c r="AE18">
        <v>21600</v>
      </c>
      <c r="AF18">
        <v>28800</v>
      </c>
      <c r="AG18">
        <v>36000</v>
      </c>
      <c r="AH18">
        <v>72000</v>
      </c>
      <c r="AI18" t="s">
        <v>114</v>
      </c>
    </row>
    <row r="19" spans="1:35" x14ac:dyDescent="0.25">
      <c r="A19" s="9">
        <v>1.8</v>
      </c>
      <c r="B19" s="2">
        <f t="shared" ref="B19:P23" si="1">B$17*$A19*B10/1000</f>
        <v>63.828000000000003</v>
      </c>
      <c r="C19" s="2">
        <f t="shared" si="1"/>
        <v>89.316000000000003</v>
      </c>
      <c r="D19" s="2">
        <f t="shared" si="1"/>
        <v>105.624</v>
      </c>
      <c r="E19" s="2">
        <f t="shared" si="1"/>
        <v>115.992</v>
      </c>
      <c r="F19" s="2">
        <f t="shared" si="1"/>
        <v>131.86799999999999</v>
      </c>
      <c r="G19" s="2">
        <f t="shared" si="1"/>
        <v>145.31399999999999</v>
      </c>
      <c r="H19" s="2">
        <f t="shared" si="1"/>
        <v>154.22399999999999</v>
      </c>
      <c r="I19" s="2">
        <f t="shared" si="1"/>
        <v>171.072</v>
      </c>
      <c r="J19" s="2">
        <f t="shared" si="1"/>
        <v>180.98640000000003</v>
      </c>
      <c r="K19" s="2">
        <f t="shared" si="1"/>
        <v>188.69759999999999</v>
      </c>
      <c r="L19" s="2">
        <f t="shared" si="1"/>
        <v>195.048</v>
      </c>
      <c r="M19" s="2">
        <f t="shared" si="1"/>
        <v>200.232</v>
      </c>
      <c r="N19" s="2">
        <f t="shared" si="1"/>
        <v>208.9152</v>
      </c>
      <c r="O19" s="2">
        <f t="shared" si="1"/>
        <v>217.08</v>
      </c>
      <c r="P19" s="2">
        <f t="shared" si="1"/>
        <v>226.8</v>
      </c>
      <c r="S19" t="s">
        <v>107</v>
      </c>
      <c r="T19" s="2">
        <f>T9*T$8/1000</f>
        <v>59.7</v>
      </c>
      <c r="U19" s="2">
        <f t="shared" ref="U19:AH19" si="2">U9*U$8/1000</f>
        <v>86.52</v>
      </c>
      <c r="V19" s="2">
        <f t="shared" si="2"/>
        <v>104.58</v>
      </c>
      <c r="W19" s="2">
        <f t="shared" si="2"/>
        <v>117.12</v>
      </c>
      <c r="X19" s="2">
        <f t="shared" si="2"/>
        <v>135.72</v>
      </c>
      <c r="Y19" s="2">
        <f t="shared" si="2"/>
        <v>152.28</v>
      </c>
      <c r="Z19" s="2">
        <f t="shared" si="2"/>
        <v>162.72</v>
      </c>
      <c r="AA19" s="2">
        <f t="shared" si="2"/>
        <v>184.32</v>
      </c>
      <c r="AB19" s="2">
        <f t="shared" si="2"/>
        <v>197.64</v>
      </c>
      <c r="AC19" s="2">
        <f t="shared" si="2"/>
        <v>205.92</v>
      </c>
      <c r="AD19" s="2">
        <f t="shared" si="2"/>
        <v>214.2</v>
      </c>
      <c r="AE19" s="2">
        <f t="shared" si="2"/>
        <v>220.31999999999996</v>
      </c>
      <c r="AF19" s="2">
        <f t="shared" si="2"/>
        <v>231.84000000000003</v>
      </c>
      <c r="AG19" s="2">
        <f t="shared" si="2"/>
        <v>241.56</v>
      </c>
      <c r="AH19" s="2">
        <f t="shared" si="2"/>
        <v>255.6</v>
      </c>
    </row>
    <row r="20" spans="1:35" x14ac:dyDescent="0.25">
      <c r="A20" s="9">
        <v>1.75</v>
      </c>
      <c r="B20" s="2">
        <f t="shared" si="1"/>
        <v>69.72</v>
      </c>
      <c r="C20" s="2">
        <f t="shared" si="1"/>
        <v>94.394999999999996</v>
      </c>
      <c r="D20" s="2">
        <f t="shared" si="1"/>
        <v>110.7225</v>
      </c>
      <c r="E20" s="2">
        <f t="shared" si="1"/>
        <v>120.12</v>
      </c>
      <c r="F20" s="2">
        <f t="shared" si="1"/>
        <v>134.505</v>
      </c>
      <c r="G20" s="2">
        <f t="shared" si="1"/>
        <v>147.41999999999999</v>
      </c>
      <c r="H20" s="2">
        <f t="shared" si="1"/>
        <v>155.61000000000001</v>
      </c>
      <c r="I20" s="2">
        <f t="shared" si="1"/>
        <v>170.1</v>
      </c>
      <c r="J20" s="2">
        <f t="shared" si="1"/>
        <v>180.30599999999998</v>
      </c>
      <c r="K20" s="2">
        <f t="shared" si="1"/>
        <v>187.99199999999999</v>
      </c>
      <c r="L20" s="2">
        <f t="shared" si="1"/>
        <v>193.72499999999999</v>
      </c>
      <c r="M20" s="2">
        <f t="shared" si="1"/>
        <v>198.45</v>
      </c>
      <c r="N20" s="2">
        <f t="shared" si="1"/>
        <v>207.14400000000003</v>
      </c>
      <c r="O20" s="2">
        <f t="shared" si="1"/>
        <v>214.83</v>
      </c>
      <c r="P20" s="2">
        <f t="shared" si="1"/>
        <v>225.54</v>
      </c>
      <c r="S20" t="s">
        <v>108</v>
      </c>
      <c r="T20" s="2">
        <f t="shared" ref="T20:AH24" si="3">T10*T$8/1000</f>
        <v>68.28</v>
      </c>
      <c r="U20" s="2">
        <f t="shared" si="3"/>
        <v>96.12</v>
      </c>
      <c r="V20" s="2">
        <f t="shared" si="3"/>
        <v>114.39</v>
      </c>
      <c r="W20" s="2">
        <f t="shared" si="3"/>
        <v>126.12</v>
      </c>
      <c r="X20" s="2">
        <f t="shared" si="3"/>
        <v>144.18</v>
      </c>
      <c r="Y20" s="2">
        <f t="shared" si="3"/>
        <v>160.11000000000001</v>
      </c>
      <c r="Z20" s="2">
        <f t="shared" si="3"/>
        <v>170.64</v>
      </c>
      <c r="AA20" s="2">
        <f t="shared" si="3"/>
        <v>189.36</v>
      </c>
      <c r="AB20" s="2">
        <f t="shared" si="3"/>
        <v>201.96</v>
      </c>
      <c r="AC20" s="2">
        <f t="shared" si="3"/>
        <v>211.68</v>
      </c>
      <c r="AD20" s="2">
        <f t="shared" si="3"/>
        <v>219.6</v>
      </c>
      <c r="AE20" s="2">
        <f t="shared" si="3"/>
        <v>224.64</v>
      </c>
      <c r="AF20" s="2">
        <f t="shared" si="3"/>
        <v>236.73600000000002</v>
      </c>
      <c r="AG20" s="2">
        <f t="shared" si="3"/>
        <v>246.6</v>
      </c>
      <c r="AH20" s="2">
        <f t="shared" si="3"/>
        <v>258.48</v>
      </c>
    </row>
    <row r="21" spans="1:35" x14ac:dyDescent="0.25">
      <c r="A21" s="9">
        <v>1.7</v>
      </c>
      <c r="B21" s="2">
        <f t="shared" si="1"/>
        <v>73.44</v>
      </c>
      <c r="C21" s="2">
        <f t="shared" si="1"/>
        <v>98.531999999999996</v>
      </c>
      <c r="D21" s="2">
        <f t="shared" si="1"/>
        <v>114.59700000000001</v>
      </c>
      <c r="E21" s="2">
        <f t="shared" si="1"/>
        <v>123.42</v>
      </c>
      <c r="F21" s="2">
        <f t="shared" si="1"/>
        <v>136.476</v>
      </c>
      <c r="G21" s="2">
        <f t="shared" si="1"/>
        <v>148.25700000000001</v>
      </c>
      <c r="H21" s="2">
        <f t="shared" si="1"/>
        <v>156.06</v>
      </c>
      <c r="I21" s="2">
        <f t="shared" si="1"/>
        <v>170.136</v>
      </c>
      <c r="J21" s="2">
        <f t="shared" si="1"/>
        <v>178.09200000000001</v>
      </c>
      <c r="K21" s="2">
        <f t="shared" si="1"/>
        <v>186.048</v>
      </c>
      <c r="L21" s="2">
        <f t="shared" si="1"/>
        <v>191.86199999999999</v>
      </c>
      <c r="M21" s="2">
        <f t="shared" si="1"/>
        <v>197.18639999999999</v>
      </c>
      <c r="N21" s="2">
        <f t="shared" si="1"/>
        <v>205.63200000000001</v>
      </c>
      <c r="O21" s="2">
        <f t="shared" si="1"/>
        <v>212.976</v>
      </c>
      <c r="P21" s="2">
        <f t="shared" si="1"/>
        <v>222.768</v>
      </c>
      <c r="S21" t="s">
        <v>109</v>
      </c>
      <c r="T21" s="2">
        <f t="shared" si="3"/>
        <v>75.900000000000006</v>
      </c>
      <c r="U21" s="2">
        <f t="shared" si="3"/>
        <v>103.44</v>
      </c>
      <c r="V21" s="2">
        <f t="shared" si="3"/>
        <v>122.12999999999998</v>
      </c>
      <c r="W21" s="2">
        <f t="shared" si="3"/>
        <v>133.32</v>
      </c>
      <c r="X21" s="2">
        <f t="shared" si="3"/>
        <v>150.12</v>
      </c>
      <c r="Y21" s="2">
        <f t="shared" si="3"/>
        <v>165.24</v>
      </c>
      <c r="Z21" s="2">
        <f t="shared" si="3"/>
        <v>176.04</v>
      </c>
      <c r="AA21" s="2">
        <f t="shared" si="3"/>
        <v>193.68</v>
      </c>
      <c r="AB21" s="2">
        <f t="shared" si="3"/>
        <v>205.2</v>
      </c>
      <c r="AC21" s="2">
        <f t="shared" si="3"/>
        <v>214.56</v>
      </c>
      <c r="AD21" s="2">
        <f t="shared" si="3"/>
        <v>223.2</v>
      </c>
      <c r="AE21" s="2">
        <f t="shared" si="3"/>
        <v>228.96</v>
      </c>
      <c r="AF21" s="2">
        <f t="shared" si="3"/>
        <v>239.904</v>
      </c>
      <c r="AG21" s="2">
        <f t="shared" si="3"/>
        <v>249.84</v>
      </c>
      <c r="AH21" s="2">
        <f t="shared" si="3"/>
        <v>263.52</v>
      </c>
    </row>
    <row r="22" spans="1:35" x14ac:dyDescent="0.25">
      <c r="A22" s="9">
        <v>1.65</v>
      </c>
      <c r="B22" s="2">
        <f t="shared" si="1"/>
        <v>77.22</v>
      </c>
      <c r="C22" s="2">
        <f t="shared" si="1"/>
        <v>102.267</v>
      </c>
      <c r="D22" s="2">
        <f t="shared" si="1"/>
        <v>117.46349999999998</v>
      </c>
      <c r="E22" s="2">
        <f t="shared" si="1"/>
        <v>125.928</v>
      </c>
      <c r="F22" s="2">
        <f t="shared" si="1"/>
        <v>137.80799999999999</v>
      </c>
      <c r="G22" s="2">
        <f t="shared" si="1"/>
        <v>148.35149999999999</v>
      </c>
      <c r="H22" s="2">
        <f t="shared" si="1"/>
        <v>155.62799999999999</v>
      </c>
      <c r="I22" s="2">
        <f t="shared" si="1"/>
        <v>168.696</v>
      </c>
      <c r="J22" s="2">
        <f t="shared" si="1"/>
        <v>178.2</v>
      </c>
      <c r="K22" s="2">
        <f t="shared" si="1"/>
        <v>184.85280000000003</v>
      </c>
      <c r="L22" s="2">
        <f t="shared" si="1"/>
        <v>190.37700000000001</v>
      </c>
      <c r="M22" s="2">
        <f t="shared" si="1"/>
        <v>195.30720000000002</v>
      </c>
      <c r="N22" s="2">
        <f t="shared" si="1"/>
        <v>204.81119999999999</v>
      </c>
      <c r="O22" s="2">
        <f t="shared" si="1"/>
        <v>210.27600000000001</v>
      </c>
      <c r="P22" s="2">
        <f t="shared" si="1"/>
        <v>219.78</v>
      </c>
      <c r="S22" t="s">
        <v>110</v>
      </c>
      <c r="T22" s="2">
        <f t="shared" si="3"/>
        <v>81.36</v>
      </c>
      <c r="U22" s="2">
        <f t="shared" si="3"/>
        <v>109.98</v>
      </c>
      <c r="V22" s="2">
        <f t="shared" si="3"/>
        <v>128.61000000000001</v>
      </c>
      <c r="W22" s="2">
        <f t="shared" si="3"/>
        <v>139.44</v>
      </c>
      <c r="X22" s="2">
        <f t="shared" si="3"/>
        <v>155.34</v>
      </c>
      <c r="Y22" s="2">
        <f t="shared" si="3"/>
        <v>169.83</v>
      </c>
      <c r="Z22" s="2">
        <f t="shared" si="3"/>
        <v>179.64</v>
      </c>
      <c r="AA22" s="2">
        <f t="shared" si="3"/>
        <v>197.28</v>
      </c>
      <c r="AB22" s="2">
        <f t="shared" si="3"/>
        <v>208.44</v>
      </c>
      <c r="AC22" s="2">
        <f t="shared" si="3"/>
        <v>217.44</v>
      </c>
      <c r="AD22" s="2">
        <f t="shared" si="3"/>
        <v>225</v>
      </c>
      <c r="AE22" s="2">
        <f t="shared" si="3"/>
        <v>233.28000000000003</v>
      </c>
      <c r="AF22" s="2">
        <f t="shared" si="3"/>
        <v>243.35999999999996</v>
      </c>
      <c r="AG22" s="2">
        <f t="shared" si="3"/>
        <v>253.08</v>
      </c>
      <c r="AH22" s="2">
        <f t="shared" si="3"/>
        <v>266.39999999999998</v>
      </c>
    </row>
    <row r="23" spans="1:35" x14ac:dyDescent="0.25">
      <c r="A23" s="9">
        <v>1.6</v>
      </c>
      <c r="B23" s="2">
        <f t="shared" si="1"/>
        <v>80.063999999999993</v>
      </c>
      <c r="C23" s="2">
        <f t="shared" si="1"/>
        <v>104.83199999999999</v>
      </c>
      <c r="D23" s="2">
        <f t="shared" si="1"/>
        <v>119.08799999999999</v>
      </c>
      <c r="E23" s="2">
        <f t="shared" si="1"/>
        <v>127.87199999999999</v>
      </c>
      <c r="F23" s="2">
        <f t="shared" si="1"/>
        <v>139.392</v>
      </c>
      <c r="G23" s="2">
        <f t="shared" si="1"/>
        <v>148.608</v>
      </c>
      <c r="H23" s="2">
        <f t="shared" si="1"/>
        <v>154.36799999999999</v>
      </c>
      <c r="I23" s="2">
        <f t="shared" si="1"/>
        <v>168.19200000000001</v>
      </c>
      <c r="J23" s="2">
        <f t="shared" si="1"/>
        <v>176.256</v>
      </c>
      <c r="K23" s="2">
        <f t="shared" si="1"/>
        <v>183.85920000000002</v>
      </c>
      <c r="L23" s="2">
        <f t="shared" si="1"/>
        <v>189.50399999999999</v>
      </c>
      <c r="M23" s="2">
        <f t="shared" si="1"/>
        <v>194.5728</v>
      </c>
      <c r="N23" s="2">
        <f t="shared" si="1"/>
        <v>202.75200000000004</v>
      </c>
      <c r="O23" s="2">
        <f t="shared" si="1"/>
        <v>208.512</v>
      </c>
      <c r="P23" s="2">
        <f t="shared" si="1"/>
        <v>218.88</v>
      </c>
      <c r="S23" t="s">
        <v>111</v>
      </c>
      <c r="T23" s="2">
        <f t="shared" si="3"/>
        <v>87.45</v>
      </c>
      <c r="U23" s="2">
        <f t="shared" si="3"/>
        <v>116.7</v>
      </c>
      <c r="V23" s="2">
        <f t="shared" si="3"/>
        <v>135</v>
      </c>
      <c r="W23" s="2">
        <f t="shared" si="3"/>
        <v>145.68</v>
      </c>
      <c r="X23" s="2">
        <f t="shared" si="3"/>
        <v>160.74</v>
      </c>
      <c r="Y23" s="2">
        <f t="shared" si="3"/>
        <v>174.15</v>
      </c>
      <c r="Z23" s="2">
        <f t="shared" si="3"/>
        <v>184.32</v>
      </c>
      <c r="AA23" s="2">
        <f t="shared" si="3"/>
        <v>201.6</v>
      </c>
      <c r="AB23" s="2">
        <f t="shared" si="3"/>
        <v>212.76</v>
      </c>
      <c r="AC23" s="2">
        <f t="shared" si="3"/>
        <v>221.76</v>
      </c>
      <c r="AD23" s="2">
        <f t="shared" si="3"/>
        <v>228.6</v>
      </c>
      <c r="AE23" s="2">
        <f t="shared" si="3"/>
        <v>235.44</v>
      </c>
      <c r="AF23" s="2">
        <f t="shared" si="3"/>
        <v>248.25599999999997</v>
      </c>
      <c r="AG23" s="2">
        <f t="shared" si="3"/>
        <v>256.32</v>
      </c>
      <c r="AH23" s="2">
        <f t="shared" si="3"/>
        <v>270</v>
      </c>
    </row>
    <row r="24" spans="1:35" x14ac:dyDescent="0.25">
      <c r="S24" t="s">
        <v>112</v>
      </c>
      <c r="T24" s="2">
        <f t="shared" si="3"/>
        <v>92.43</v>
      </c>
      <c r="U24" s="2">
        <f t="shared" si="3"/>
        <v>122.04</v>
      </c>
      <c r="V24" s="2">
        <f t="shared" si="3"/>
        <v>139.68</v>
      </c>
      <c r="W24" s="2">
        <f t="shared" si="3"/>
        <v>151.08000000000001</v>
      </c>
      <c r="X24" s="2">
        <f t="shared" si="3"/>
        <v>165.96</v>
      </c>
      <c r="Y24" s="2">
        <f t="shared" si="3"/>
        <v>177.93000000000004</v>
      </c>
      <c r="Z24" s="2">
        <f t="shared" si="3"/>
        <v>186.12</v>
      </c>
      <c r="AA24" s="2">
        <f t="shared" si="3"/>
        <v>203.76</v>
      </c>
      <c r="AB24" s="2">
        <f t="shared" si="3"/>
        <v>216</v>
      </c>
      <c r="AC24" s="2">
        <f t="shared" si="3"/>
        <v>226.08</v>
      </c>
      <c r="AD24" s="2">
        <f t="shared" si="3"/>
        <v>234</v>
      </c>
      <c r="AE24" s="2">
        <f t="shared" si="3"/>
        <v>239.76</v>
      </c>
      <c r="AF24" s="2">
        <f t="shared" si="3"/>
        <v>251.42400000000001</v>
      </c>
      <c r="AG24" s="2">
        <f t="shared" si="3"/>
        <v>259.56</v>
      </c>
      <c r="AH24" s="2">
        <f t="shared" si="3"/>
        <v>274.32</v>
      </c>
    </row>
    <row r="25" spans="1:35" x14ac:dyDescent="0.25">
      <c r="A25" s="41" t="s">
        <v>119</v>
      </c>
      <c r="B25" s="41"/>
      <c r="C25" s="41"/>
      <c r="D25" s="41"/>
      <c r="E25" s="41"/>
      <c r="F25" s="41"/>
      <c r="G25" s="41"/>
      <c r="H25" s="41"/>
      <c r="I25" s="41"/>
      <c r="J25" s="41"/>
    </row>
    <row r="26" spans="1:35" x14ac:dyDescent="0.25">
      <c r="A26" t="s">
        <v>91</v>
      </c>
      <c r="B26">
        <v>300</v>
      </c>
      <c r="C26">
        <v>600</v>
      </c>
      <c r="D26">
        <v>900</v>
      </c>
      <c r="E26">
        <v>1200</v>
      </c>
      <c r="F26">
        <v>1800</v>
      </c>
      <c r="G26">
        <v>2700</v>
      </c>
      <c r="H26">
        <v>3600</v>
      </c>
      <c r="I26">
        <v>7200</v>
      </c>
      <c r="J26">
        <v>10800</v>
      </c>
      <c r="K26">
        <v>14400</v>
      </c>
      <c r="L26">
        <v>18000</v>
      </c>
      <c r="M26">
        <v>21600</v>
      </c>
      <c r="N26">
        <v>28800</v>
      </c>
      <c r="O26">
        <v>36000</v>
      </c>
      <c r="P26">
        <v>72000</v>
      </c>
      <c r="Q26" t="s">
        <v>114</v>
      </c>
    </row>
    <row r="27" spans="1:35" x14ac:dyDescent="0.25">
      <c r="A27" s="9">
        <v>1.85</v>
      </c>
      <c r="B27" s="2">
        <f>($B$3-$A27)*B$26*B9/2000</f>
        <v>5.7969999999999997</v>
      </c>
      <c r="C27" s="2">
        <f t="shared" ref="C27:P27" si="4">($B$3-$A27)*C$26*C9/2000</f>
        <v>8.352666666666666</v>
      </c>
      <c r="D27" s="2">
        <f t="shared" si="4"/>
        <v>10.047000000000001</v>
      </c>
      <c r="E27" s="2">
        <f t="shared" si="4"/>
        <v>11.197333333333333</v>
      </c>
      <c r="F27" s="2">
        <f t="shared" si="4"/>
        <v>12.885999999999999</v>
      </c>
      <c r="G27" s="2">
        <f t="shared" si="4"/>
        <v>14.433</v>
      </c>
      <c r="H27" s="2">
        <f t="shared" si="4"/>
        <v>15.368000000000002</v>
      </c>
      <c r="I27" s="2">
        <f t="shared" si="4"/>
        <v>17.271999999999998</v>
      </c>
      <c r="J27" s="2">
        <f t="shared" si="4"/>
        <v>18.441599999999998</v>
      </c>
      <c r="K27" s="2">
        <f t="shared" si="4"/>
        <v>19.203200000000002</v>
      </c>
      <c r="L27" s="2">
        <f t="shared" si="4"/>
        <v>19.89</v>
      </c>
      <c r="M27" s="2">
        <f t="shared" si="4"/>
        <v>20.440799999999999</v>
      </c>
      <c r="N27" s="2">
        <f t="shared" si="4"/>
        <v>21.379200000000001</v>
      </c>
      <c r="O27" s="2">
        <f t="shared" si="4"/>
        <v>22.167999999999999</v>
      </c>
      <c r="P27" s="2">
        <f t="shared" si="4"/>
        <v>23.391999999999999</v>
      </c>
    </row>
    <row r="28" spans="1:35" x14ac:dyDescent="0.25">
      <c r="A28" s="9">
        <v>1.8</v>
      </c>
      <c r="B28" s="2">
        <f t="shared" ref="B28:P32" si="5">($B$3-$A28)*B$26*B10/2000</f>
        <v>7.5845000000000011</v>
      </c>
      <c r="C28" s="2">
        <f t="shared" si="5"/>
        <v>10.613166666666668</v>
      </c>
      <c r="D28" s="2">
        <f t="shared" si="5"/>
        <v>12.551000000000002</v>
      </c>
      <c r="E28" s="2">
        <f t="shared" si="5"/>
        <v>13.783000000000001</v>
      </c>
      <c r="F28" s="2">
        <f t="shared" si="5"/>
        <v>15.669500000000003</v>
      </c>
      <c r="G28" s="2">
        <f t="shared" si="5"/>
        <v>17.267250000000001</v>
      </c>
      <c r="H28" s="2">
        <f t="shared" si="5"/>
        <v>18.326000000000004</v>
      </c>
      <c r="I28" s="2">
        <f t="shared" si="5"/>
        <v>20.328000000000003</v>
      </c>
      <c r="J28" s="2">
        <f t="shared" si="5"/>
        <v>21.506100000000004</v>
      </c>
      <c r="K28" s="2">
        <f t="shared" si="5"/>
        <v>22.422400000000007</v>
      </c>
      <c r="L28" s="2">
        <f t="shared" si="5"/>
        <v>23.177</v>
      </c>
      <c r="M28" s="2">
        <f t="shared" si="5"/>
        <v>23.792999999999999</v>
      </c>
      <c r="N28" s="2">
        <f t="shared" si="5"/>
        <v>24.824800000000007</v>
      </c>
      <c r="O28" s="2">
        <f t="shared" si="5"/>
        <v>25.795000000000005</v>
      </c>
      <c r="P28" s="2">
        <f t="shared" si="5"/>
        <v>26.950000000000003</v>
      </c>
    </row>
    <row r="29" spans="1:35" x14ac:dyDescent="0.25">
      <c r="A29" s="9">
        <v>1.75</v>
      </c>
      <c r="B29" s="2">
        <f t="shared" si="5"/>
        <v>9.517333333333335</v>
      </c>
      <c r="C29" s="2">
        <f t="shared" si="5"/>
        <v>12.885666666666671</v>
      </c>
      <c r="D29" s="2">
        <f t="shared" si="5"/>
        <v>15.114500000000001</v>
      </c>
      <c r="E29" s="2">
        <f t="shared" si="5"/>
        <v>16.397333333333339</v>
      </c>
      <c r="F29" s="2">
        <f t="shared" si="5"/>
        <v>18.361000000000004</v>
      </c>
      <c r="G29" s="2">
        <f t="shared" si="5"/>
        <v>20.124000000000002</v>
      </c>
      <c r="H29" s="2">
        <f t="shared" si="5"/>
        <v>21.242000000000004</v>
      </c>
      <c r="I29" s="2">
        <f t="shared" si="5"/>
        <v>23.220000000000002</v>
      </c>
      <c r="J29" s="2">
        <f t="shared" si="5"/>
        <v>24.613199999999999</v>
      </c>
      <c r="K29" s="2">
        <f t="shared" si="5"/>
        <v>25.662400000000002</v>
      </c>
      <c r="L29" s="2">
        <f t="shared" si="5"/>
        <v>26.445000000000007</v>
      </c>
      <c r="M29" s="2">
        <f t="shared" si="5"/>
        <v>27.090000000000003</v>
      </c>
      <c r="N29" s="2">
        <f t="shared" si="5"/>
        <v>28.276800000000005</v>
      </c>
      <c r="O29" s="2">
        <f t="shared" si="5"/>
        <v>29.326000000000008</v>
      </c>
      <c r="P29" s="2">
        <f t="shared" si="5"/>
        <v>30.788000000000007</v>
      </c>
    </row>
    <row r="30" spans="1:35" x14ac:dyDescent="0.25">
      <c r="A30" s="9">
        <v>1.7</v>
      </c>
      <c r="B30" s="2">
        <f t="shared" si="5"/>
        <v>11.400000000000004</v>
      </c>
      <c r="C30" s="2">
        <f t="shared" si="5"/>
        <v>15.295000000000003</v>
      </c>
      <c r="D30" s="2">
        <f t="shared" si="5"/>
        <v>17.788750000000007</v>
      </c>
      <c r="E30" s="2">
        <f t="shared" si="5"/>
        <v>19.158333333333339</v>
      </c>
      <c r="F30" s="2">
        <f t="shared" si="5"/>
        <v>21.185000000000006</v>
      </c>
      <c r="G30" s="2">
        <f t="shared" si="5"/>
        <v>23.013750000000002</v>
      </c>
      <c r="H30" s="2">
        <f t="shared" si="5"/>
        <v>24.225000000000009</v>
      </c>
      <c r="I30" s="2">
        <f t="shared" si="5"/>
        <v>26.410000000000007</v>
      </c>
      <c r="J30" s="2">
        <f t="shared" si="5"/>
        <v>27.645000000000003</v>
      </c>
      <c r="K30" s="2">
        <f t="shared" si="5"/>
        <v>28.880000000000006</v>
      </c>
      <c r="L30" s="2">
        <f t="shared" si="5"/>
        <v>29.782500000000002</v>
      </c>
      <c r="M30" s="2">
        <f t="shared" si="5"/>
        <v>30.609000000000009</v>
      </c>
      <c r="N30" s="2">
        <f t="shared" si="5"/>
        <v>31.920000000000009</v>
      </c>
      <c r="O30" s="2">
        <f t="shared" si="5"/>
        <v>33.060000000000009</v>
      </c>
      <c r="P30" s="2">
        <f t="shared" si="5"/>
        <v>34.580000000000005</v>
      </c>
    </row>
    <row r="31" spans="1:35" x14ac:dyDescent="0.25">
      <c r="A31" s="9">
        <v>1.65</v>
      </c>
      <c r="B31" s="2">
        <f t="shared" si="5"/>
        <v>13.520000000000003</v>
      </c>
      <c r="C31" s="2">
        <f t="shared" si="5"/>
        <v>17.905333333333335</v>
      </c>
      <c r="D31" s="2">
        <f t="shared" si="5"/>
        <v>20.566000000000003</v>
      </c>
      <c r="E31" s="2">
        <f t="shared" si="5"/>
        <v>22.048000000000005</v>
      </c>
      <c r="F31" s="2">
        <f t="shared" si="5"/>
        <v>24.128000000000004</v>
      </c>
      <c r="G31" s="2">
        <f t="shared" si="5"/>
        <v>25.974000000000004</v>
      </c>
      <c r="H31" s="2">
        <f t="shared" si="5"/>
        <v>27.248000000000005</v>
      </c>
      <c r="I31" s="2">
        <f t="shared" si="5"/>
        <v>29.536000000000005</v>
      </c>
      <c r="J31" s="2">
        <f t="shared" si="5"/>
        <v>31.200000000000006</v>
      </c>
      <c r="K31" s="2">
        <f t="shared" si="5"/>
        <v>32.36480000000001</v>
      </c>
      <c r="L31" s="2">
        <f t="shared" si="5"/>
        <v>33.332000000000015</v>
      </c>
      <c r="M31" s="2">
        <f t="shared" si="5"/>
        <v>34.195200000000014</v>
      </c>
      <c r="N31" s="2">
        <f t="shared" si="5"/>
        <v>35.859200000000001</v>
      </c>
      <c r="O31" s="2">
        <f t="shared" si="5"/>
        <v>36.816000000000017</v>
      </c>
      <c r="P31" s="2">
        <f t="shared" si="5"/>
        <v>38.480000000000011</v>
      </c>
    </row>
    <row r="32" spans="1:35" x14ac:dyDescent="0.25">
      <c r="A32" s="9">
        <v>1.6</v>
      </c>
      <c r="B32" s="2">
        <f t="shared" si="5"/>
        <v>15.707000000000003</v>
      </c>
      <c r="C32" s="2">
        <f t="shared" si="5"/>
        <v>20.565999999999999</v>
      </c>
      <c r="D32" s="2">
        <f t="shared" si="5"/>
        <v>23.362749999999998</v>
      </c>
      <c r="E32" s="2">
        <f t="shared" si="5"/>
        <v>25.085999999999999</v>
      </c>
      <c r="F32" s="2">
        <f t="shared" si="5"/>
        <v>27.346</v>
      </c>
      <c r="G32" s="2">
        <f t="shared" si="5"/>
        <v>29.154</v>
      </c>
      <c r="H32" s="2">
        <f t="shared" si="5"/>
        <v>30.283999999999999</v>
      </c>
      <c r="I32" s="2">
        <f t="shared" si="5"/>
        <v>32.996000000000002</v>
      </c>
      <c r="J32" s="2">
        <f t="shared" si="5"/>
        <v>34.578000000000003</v>
      </c>
      <c r="K32" s="2">
        <f t="shared" si="5"/>
        <v>36.069600000000001</v>
      </c>
      <c r="L32" s="2">
        <f t="shared" si="5"/>
        <v>37.177</v>
      </c>
      <c r="M32" s="2">
        <f t="shared" si="5"/>
        <v>38.171399999999998</v>
      </c>
      <c r="N32" s="2">
        <f t="shared" si="5"/>
        <v>39.776000000000003</v>
      </c>
      <c r="O32" s="2">
        <f t="shared" si="5"/>
        <v>40.905999999999999</v>
      </c>
      <c r="P32" s="2">
        <f t="shared" si="5"/>
        <v>42.94</v>
      </c>
    </row>
    <row r="34" spans="1:18" x14ac:dyDescent="0.25">
      <c r="A34" s="41" t="s">
        <v>120</v>
      </c>
      <c r="B34" s="41"/>
      <c r="C34" s="41"/>
      <c r="D34" s="41"/>
      <c r="E34" s="41"/>
      <c r="F34" s="41"/>
      <c r="G34" s="41"/>
      <c r="H34" s="41"/>
      <c r="I34" s="41"/>
      <c r="J34" s="41"/>
    </row>
    <row r="35" spans="1:18" x14ac:dyDescent="0.25">
      <c r="A35" t="s">
        <v>91</v>
      </c>
      <c r="B35">
        <v>300</v>
      </c>
      <c r="C35">
        <v>600</v>
      </c>
      <c r="D35">
        <v>900</v>
      </c>
      <c r="E35">
        <v>1200</v>
      </c>
      <c r="F35">
        <v>1800</v>
      </c>
      <c r="G35">
        <v>2700</v>
      </c>
      <c r="H35">
        <v>3600</v>
      </c>
      <c r="I35">
        <v>7200</v>
      </c>
      <c r="J35">
        <v>10800</v>
      </c>
      <c r="K35">
        <v>14400</v>
      </c>
      <c r="L35">
        <v>18000</v>
      </c>
      <c r="M35">
        <v>21600</v>
      </c>
      <c r="N35">
        <v>28800</v>
      </c>
      <c r="O35">
        <v>36000</v>
      </c>
      <c r="P35">
        <v>72000</v>
      </c>
      <c r="Q35" t="s">
        <v>114</v>
      </c>
    </row>
    <row r="36" spans="1:18" x14ac:dyDescent="0.25">
      <c r="A36" s="9">
        <v>1.85</v>
      </c>
      <c r="B36" s="2">
        <f>B18+B27</f>
        <v>62.573499999999996</v>
      </c>
      <c r="C36" s="2">
        <f t="shared" ref="C36:P36" si="6">C18+C27</f>
        <v>90.159666666666666</v>
      </c>
      <c r="D36" s="2">
        <f t="shared" si="6"/>
        <v>108.4485</v>
      </c>
      <c r="E36" s="2">
        <f t="shared" si="6"/>
        <v>120.86533333333334</v>
      </c>
      <c r="F36" s="2">
        <f t="shared" si="6"/>
        <v>139.09299999999999</v>
      </c>
      <c r="G36" s="2">
        <f t="shared" si="6"/>
        <v>155.79149999999998</v>
      </c>
      <c r="H36" s="2">
        <f t="shared" si="6"/>
        <v>165.88399999999999</v>
      </c>
      <c r="I36" s="2">
        <f t="shared" si="6"/>
        <v>186.43599999999998</v>
      </c>
      <c r="J36" s="2">
        <f t="shared" si="6"/>
        <v>199.06079999999997</v>
      </c>
      <c r="K36" s="2">
        <f t="shared" si="6"/>
        <v>207.2816</v>
      </c>
      <c r="L36" s="2">
        <f t="shared" si="6"/>
        <v>214.69499999999999</v>
      </c>
      <c r="M36" s="2">
        <f t="shared" si="6"/>
        <v>220.6404</v>
      </c>
      <c r="N36" s="2">
        <f t="shared" si="6"/>
        <v>230.7696</v>
      </c>
      <c r="O36" s="2">
        <f t="shared" si="6"/>
        <v>239.28400000000002</v>
      </c>
      <c r="P36" s="2">
        <f t="shared" si="6"/>
        <v>252.49600000000001</v>
      </c>
    </row>
    <row r="37" spans="1:18" x14ac:dyDescent="0.25">
      <c r="A37" s="9">
        <v>1.8</v>
      </c>
      <c r="B37" s="2">
        <f t="shared" ref="B37:P41" si="7">B19+B28</f>
        <v>71.412500000000009</v>
      </c>
      <c r="C37" s="2">
        <f t="shared" si="7"/>
        <v>99.929166666666674</v>
      </c>
      <c r="D37" s="2">
        <f t="shared" si="7"/>
        <v>118.175</v>
      </c>
      <c r="E37" s="2">
        <f t="shared" si="7"/>
        <v>129.77500000000001</v>
      </c>
      <c r="F37" s="2">
        <f t="shared" si="7"/>
        <v>147.53749999999999</v>
      </c>
      <c r="G37" s="2">
        <f t="shared" si="7"/>
        <v>162.58124999999998</v>
      </c>
      <c r="H37" s="2">
        <f t="shared" si="7"/>
        <v>172.54999999999998</v>
      </c>
      <c r="I37" s="2">
        <f t="shared" si="7"/>
        <v>191.4</v>
      </c>
      <c r="J37" s="2">
        <f t="shared" si="7"/>
        <v>202.49250000000004</v>
      </c>
      <c r="K37" s="2">
        <f t="shared" si="7"/>
        <v>211.12</v>
      </c>
      <c r="L37" s="2">
        <f t="shared" si="7"/>
        <v>218.22499999999999</v>
      </c>
      <c r="M37" s="2">
        <f t="shared" si="7"/>
        <v>224.02500000000001</v>
      </c>
      <c r="N37" s="2">
        <f t="shared" si="7"/>
        <v>233.74</v>
      </c>
      <c r="O37" s="2">
        <f t="shared" si="7"/>
        <v>242.87500000000003</v>
      </c>
      <c r="P37" s="2">
        <f t="shared" si="7"/>
        <v>253.75</v>
      </c>
    </row>
    <row r="38" spans="1:18" x14ac:dyDescent="0.25">
      <c r="A38" s="9">
        <v>1.75</v>
      </c>
      <c r="B38" s="2">
        <f t="shared" si="7"/>
        <v>79.237333333333339</v>
      </c>
      <c r="C38" s="2">
        <f t="shared" si="7"/>
        <v>107.28066666666666</v>
      </c>
      <c r="D38" s="2">
        <f t="shared" si="7"/>
        <v>125.837</v>
      </c>
      <c r="E38" s="2">
        <f t="shared" si="7"/>
        <v>136.51733333333334</v>
      </c>
      <c r="F38" s="2">
        <f t="shared" si="7"/>
        <v>152.86599999999999</v>
      </c>
      <c r="G38" s="2">
        <f t="shared" si="7"/>
        <v>167.54399999999998</v>
      </c>
      <c r="H38" s="2">
        <f t="shared" si="7"/>
        <v>176.85200000000003</v>
      </c>
      <c r="I38" s="2">
        <f t="shared" si="7"/>
        <v>193.32</v>
      </c>
      <c r="J38" s="2">
        <f t="shared" si="7"/>
        <v>204.91919999999999</v>
      </c>
      <c r="K38" s="2">
        <f t="shared" si="7"/>
        <v>213.65439999999998</v>
      </c>
      <c r="L38" s="2">
        <f t="shared" si="7"/>
        <v>220.17000000000002</v>
      </c>
      <c r="M38" s="2">
        <f t="shared" si="7"/>
        <v>225.54</v>
      </c>
      <c r="N38" s="2">
        <f t="shared" si="7"/>
        <v>235.42080000000004</v>
      </c>
      <c r="O38" s="2">
        <f t="shared" si="7"/>
        <v>244.15600000000001</v>
      </c>
      <c r="P38" s="2">
        <f t="shared" si="7"/>
        <v>256.32799999999997</v>
      </c>
    </row>
    <row r="39" spans="1:18" x14ac:dyDescent="0.25">
      <c r="A39" s="9">
        <v>1.7</v>
      </c>
      <c r="B39" s="2">
        <f t="shared" si="7"/>
        <v>84.84</v>
      </c>
      <c r="C39" s="2">
        <f t="shared" si="7"/>
        <v>113.827</v>
      </c>
      <c r="D39" s="2">
        <f t="shared" si="7"/>
        <v>132.38575000000003</v>
      </c>
      <c r="E39" s="2">
        <f t="shared" si="7"/>
        <v>142.57833333333335</v>
      </c>
      <c r="F39" s="2">
        <f t="shared" si="7"/>
        <v>157.661</v>
      </c>
      <c r="G39" s="2">
        <f t="shared" si="7"/>
        <v>171.27075000000002</v>
      </c>
      <c r="H39" s="2">
        <f t="shared" si="7"/>
        <v>180.28500000000003</v>
      </c>
      <c r="I39" s="2">
        <f t="shared" si="7"/>
        <v>196.54599999999999</v>
      </c>
      <c r="J39" s="2">
        <f t="shared" si="7"/>
        <v>205.73700000000002</v>
      </c>
      <c r="K39" s="2">
        <f t="shared" si="7"/>
        <v>214.928</v>
      </c>
      <c r="L39" s="2">
        <f t="shared" si="7"/>
        <v>221.64449999999999</v>
      </c>
      <c r="M39" s="2">
        <f t="shared" si="7"/>
        <v>227.7954</v>
      </c>
      <c r="N39" s="2">
        <f t="shared" si="7"/>
        <v>237.55200000000002</v>
      </c>
      <c r="O39" s="2">
        <f t="shared" si="7"/>
        <v>246.036</v>
      </c>
      <c r="P39" s="2">
        <f t="shared" si="7"/>
        <v>257.34800000000001</v>
      </c>
    </row>
    <row r="40" spans="1:18" x14ac:dyDescent="0.25">
      <c r="A40" s="9">
        <v>1.65</v>
      </c>
      <c r="B40" s="2">
        <f t="shared" si="7"/>
        <v>90.740000000000009</v>
      </c>
      <c r="C40" s="2">
        <f t="shared" si="7"/>
        <v>120.17233333333333</v>
      </c>
      <c r="D40" s="2">
        <f t="shared" si="7"/>
        <v>138.02949999999998</v>
      </c>
      <c r="E40" s="2">
        <f t="shared" si="7"/>
        <v>147.976</v>
      </c>
      <c r="F40" s="2">
        <f t="shared" si="7"/>
        <v>161.93600000000001</v>
      </c>
      <c r="G40" s="2">
        <f t="shared" si="7"/>
        <v>174.32549999999998</v>
      </c>
      <c r="H40" s="2">
        <f t="shared" si="7"/>
        <v>182.87599999999998</v>
      </c>
      <c r="I40" s="2">
        <f t="shared" si="7"/>
        <v>198.232</v>
      </c>
      <c r="J40" s="2">
        <f t="shared" si="7"/>
        <v>209.4</v>
      </c>
      <c r="K40" s="2">
        <f t="shared" si="7"/>
        <v>217.21760000000003</v>
      </c>
      <c r="L40" s="2">
        <f t="shared" si="7"/>
        <v>223.70900000000003</v>
      </c>
      <c r="M40" s="2">
        <f t="shared" si="7"/>
        <v>229.50240000000002</v>
      </c>
      <c r="N40" s="2">
        <f t="shared" si="7"/>
        <v>240.67039999999997</v>
      </c>
      <c r="O40" s="2">
        <f t="shared" si="7"/>
        <v>247.09200000000004</v>
      </c>
      <c r="P40" s="2">
        <f t="shared" si="7"/>
        <v>258.26</v>
      </c>
    </row>
    <row r="41" spans="1:18" x14ac:dyDescent="0.25">
      <c r="A41" s="9">
        <v>1.6</v>
      </c>
      <c r="B41" s="2">
        <f t="shared" si="7"/>
        <v>95.771000000000001</v>
      </c>
      <c r="C41" s="2">
        <f t="shared" si="7"/>
        <v>125.398</v>
      </c>
      <c r="D41" s="2">
        <f t="shared" si="7"/>
        <v>142.45075</v>
      </c>
      <c r="E41" s="2">
        <f t="shared" si="7"/>
        <v>152.95799999999997</v>
      </c>
      <c r="F41" s="2">
        <f t="shared" si="7"/>
        <v>166.738</v>
      </c>
      <c r="G41" s="2">
        <f t="shared" si="7"/>
        <v>177.762</v>
      </c>
      <c r="H41" s="2">
        <f t="shared" si="7"/>
        <v>184.65199999999999</v>
      </c>
      <c r="I41" s="2">
        <f t="shared" si="7"/>
        <v>201.18800000000002</v>
      </c>
      <c r="J41" s="2">
        <f t="shared" si="7"/>
        <v>210.834</v>
      </c>
      <c r="K41" s="2">
        <f t="shared" si="7"/>
        <v>219.92880000000002</v>
      </c>
      <c r="L41" s="2">
        <f t="shared" si="7"/>
        <v>226.68099999999998</v>
      </c>
      <c r="M41" s="2">
        <f t="shared" si="7"/>
        <v>232.74420000000001</v>
      </c>
      <c r="N41" s="2">
        <f t="shared" si="7"/>
        <v>242.52800000000005</v>
      </c>
      <c r="O41" s="2">
        <f t="shared" si="7"/>
        <v>249.41800000000001</v>
      </c>
      <c r="P41" s="2">
        <f t="shared" si="7"/>
        <v>261.82</v>
      </c>
    </row>
    <row r="45" spans="1:18" x14ac:dyDescent="0.25">
      <c r="A45" s="22" t="s">
        <v>121</v>
      </c>
    </row>
    <row r="46" spans="1:18" x14ac:dyDescent="0.25">
      <c r="D46" s="2">
        <v>132.80000000000001</v>
      </c>
      <c r="E46" s="2">
        <v>89.9</v>
      </c>
      <c r="F46" s="2">
        <v>70.3</v>
      </c>
      <c r="G46" s="2">
        <v>57.2</v>
      </c>
      <c r="H46" s="2">
        <v>42.7</v>
      </c>
      <c r="I46" s="2">
        <v>31.2</v>
      </c>
      <c r="J46" s="2">
        <v>24.7</v>
      </c>
      <c r="K46" s="2">
        <v>13.5</v>
      </c>
      <c r="L46" s="9">
        <v>9.5399999999999991</v>
      </c>
      <c r="M46" s="9">
        <v>7.46</v>
      </c>
      <c r="N46" s="9">
        <v>6.15</v>
      </c>
      <c r="O46" s="9">
        <v>5.25</v>
      </c>
      <c r="P46" s="9">
        <v>4.1100000000000003</v>
      </c>
      <c r="Q46" s="9">
        <v>3.41</v>
      </c>
      <c r="R46" s="9">
        <v>1.79</v>
      </c>
    </row>
    <row r="47" spans="1:18" x14ac:dyDescent="0.25">
      <c r="B47">
        <v>-40</v>
      </c>
      <c r="C47">
        <v>295</v>
      </c>
      <c r="D47">
        <f>$B47*LN(D46)+$C47</f>
        <v>99.446230518306635</v>
      </c>
      <c r="E47">
        <f t="shared" ref="E47:R47" si="8">$B47*LN(E46)+$C47</f>
        <v>115.05208234089702</v>
      </c>
      <c r="F47">
        <f t="shared" si="8"/>
        <v>124.88912804733525</v>
      </c>
      <c r="G47">
        <f t="shared" si="8"/>
        <v>133.13784406456992</v>
      </c>
      <c r="H47">
        <f t="shared" si="8"/>
        <v>144.83204319061684</v>
      </c>
      <c r="I47">
        <f t="shared" si="8"/>
        <v>157.38327620738255</v>
      </c>
      <c r="J47">
        <f t="shared" si="8"/>
        <v>166.72787025464274</v>
      </c>
      <c r="K47">
        <f t="shared" si="8"/>
        <v>190.89241258222467</v>
      </c>
      <c r="L47">
        <f t="shared" si="8"/>
        <v>204.78026058159219</v>
      </c>
      <c r="M47">
        <f t="shared" si="8"/>
        <v>214.61778343137323</v>
      </c>
      <c r="N47">
        <f t="shared" si="8"/>
        <v>222.34191672726294</v>
      </c>
      <c r="O47">
        <f t="shared" si="8"/>
        <v>228.6708769358587</v>
      </c>
      <c r="P47">
        <f t="shared" si="8"/>
        <v>238.46307885967428</v>
      </c>
      <c r="Q47">
        <f t="shared" si="8"/>
        <v>245.931508348183</v>
      </c>
      <c r="R47">
        <f t="shared" si="8"/>
        <v>271.71137520589343</v>
      </c>
    </row>
  </sheetData>
  <mergeCells count="4">
    <mergeCell ref="A6:D6"/>
    <mergeCell ref="A16:J16"/>
    <mergeCell ref="A25:J25"/>
    <mergeCell ref="A34:J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9" sqref="B19"/>
    </sheetView>
  </sheetViews>
  <sheetFormatPr defaultRowHeight="13.8" x14ac:dyDescent="0.25"/>
  <cols>
    <col min="9" max="9" width="9.7265625" bestFit="1" customWidth="1"/>
  </cols>
  <sheetData>
    <row r="1" spans="1:12" x14ac:dyDescent="0.25">
      <c r="A1" s="29" t="s">
        <v>178</v>
      </c>
    </row>
    <row r="2" spans="1:12" ht="20.399999999999999" x14ac:dyDescent="0.25">
      <c r="A2" s="45" t="s">
        <v>122</v>
      </c>
      <c r="B2" s="23" t="s">
        <v>123</v>
      </c>
      <c r="C2" s="23" t="s">
        <v>123</v>
      </c>
      <c r="D2" s="45" t="s">
        <v>126</v>
      </c>
      <c r="E2" s="45" t="s">
        <v>127</v>
      </c>
      <c r="F2" s="45" t="s">
        <v>128</v>
      </c>
      <c r="G2" s="23"/>
      <c r="H2" s="23"/>
      <c r="I2" s="45" t="s">
        <v>129</v>
      </c>
      <c r="J2" s="23" t="s">
        <v>130</v>
      </c>
      <c r="K2" s="23" t="s">
        <v>132</v>
      </c>
      <c r="L2" s="45" t="s">
        <v>134</v>
      </c>
    </row>
    <row r="3" spans="1:12" ht="40.799999999999997" x14ac:dyDescent="0.25">
      <c r="A3" s="46"/>
      <c r="B3" s="24" t="s">
        <v>124</v>
      </c>
      <c r="C3" s="24" t="s">
        <v>125</v>
      </c>
      <c r="D3" s="46"/>
      <c r="E3" s="46"/>
      <c r="F3" s="46"/>
      <c r="G3" s="24" t="s">
        <v>179</v>
      </c>
      <c r="H3" s="24" t="s">
        <v>180</v>
      </c>
      <c r="I3" s="46"/>
      <c r="J3" s="24" t="s">
        <v>131</v>
      </c>
      <c r="K3" s="24" t="s">
        <v>133</v>
      </c>
      <c r="L3" s="46"/>
    </row>
    <row r="4" spans="1:12" x14ac:dyDescent="0.25">
      <c r="A4" s="27" t="s">
        <v>177</v>
      </c>
      <c r="B4" s="26">
        <v>0.46</v>
      </c>
      <c r="C4" s="26">
        <v>11.683999999999999</v>
      </c>
      <c r="D4" s="26">
        <v>107</v>
      </c>
      <c r="E4" s="26">
        <v>4.9000000000000002E-2</v>
      </c>
      <c r="F4" s="26">
        <v>0.16072</v>
      </c>
      <c r="G4" s="26">
        <f>F4/500</f>
        <v>3.2143999999999999E-4</v>
      </c>
      <c r="H4" s="30">
        <f>900*G4</f>
        <v>0.289296</v>
      </c>
      <c r="I4" s="26">
        <v>380</v>
      </c>
      <c r="J4" s="26">
        <v>302</v>
      </c>
      <c r="K4" s="26" t="s">
        <v>135</v>
      </c>
      <c r="L4" s="26" t="s">
        <v>136</v>
      </c>
    </row>
    <row r="5" spans="1:12" x14ac:dyDescent="0.25">
      <c r="A5" s="27" t="s">
        <v>176</v>
      </c>
      <c r="B5" s="26">
        <v>0.40960000000000002</v>
      </c>
      <c r="C5" s="26">
        <v>10.403840000000001</v>
      </c>
      <c r="D5" s="26">
        <v>84.9</v>
      </c>
      <c r="E5" s="26">
        <v>6.1800000000000001E-2</v>
      </c>
      <c r="F5" s="26">
        <v>0.202704</v>
      </c>
      <c r="G5" s="26">
        <f t="shared" ref="G5:G23" si="0">F5/500</f>
        <v>4.0540800000000001E-4</v>
      </c>
      <c r="H5" s="30">
        <f t="shared" ref="H5:H23" si="1">900*G5</f>
        <v>0.3648672</v>
      </c>
      <c r="I5" s="26">
        <v>328</v>
      </c>
      <c r="J5" s="26">
        <v>239</v>
      </c>
      <c r="K5" s="26" t="s">
        <v>137</v>
      </c>
      <c r="L5" s="26" t="s">
        <v>138</v>
      </c>
    </row>
    <row r="6" spans="1:12" x14ac:dyDescent="0.25">
      <c r="A6" s="28" t="s">
        <v>175</v>
      </c>
      <c r="B6" s="26">
        <v>0.36480000000000001</v>
      </c>
      <c r="C6" s="26">
        <v>9.2659199999999995</v>
      </c>
      <c r="D6" s="26">
        <v>67.400000000000006</v>
      </c>
      <c r="E6" s="26">
        <v>7.7899999999999997E-2</v>
      </c>
      <c r="F6" s="26">
        <v>0.25551200000000002</v>
      </c>
      <c r="G6" s="26">
        <f t="shared" si="0"/>
        <v>5.1102400000000001E-4</v>
      </c>
      <c r="H6" s="30">
        <f t="shared" si="1"/>
        <v>0.45992159999999999</v>
      </c>
      <c r="I6" s="26">
        <v>283</v>
      </c>
      <c r="J6" s="26">
        <v>190</v>
      </c>
      <c r="K6" s="26" t="s">
        <v>139</v>
      </c>
      <c r="L6" s="26" t="s">
        <v>140</v>
      </c>
    </row>
    <row r="7" spans="1:12" x14ac:dyDescent="0.25">
      <c r="A7" s="25">
        <v>0</v>
      </c>
      <c r="B7" s="26">
        <v>0.32490000000000002</v>
      </c>
      <c r="C7" s="26">
        <v>8.2524599999999992</v>
      </c>
      <c r="D7" s="26">
        <v>53.5</v>
      </c>
      <c r="E7" s="26">
        <v>9.8299999999999998E-2</v>
      </c>
      <c r="F7" s="26">
        <v>0.32242399999999999</v>
      </c>
      <c r="G7" s="26">
        <f t="shared" si="0"/>
        <v>6.4484799999999995E-4</v>
      </c>
      <c r="H7" s="30">
        <f t="shared" si="1"/>
        <v>0.58036319999999997</v>
      </c>
      <c r="I7" s="26">
        <v>245</v>
      </c>
      <c r="J7" s="26">
        <v>150</v>
      </c>
      <c r="K7" s="26" t="s">
        <v>141</v>
      </c>
      <c r="L7" s="26" t="s">
        <v>142</v>
      </c>
    </row>
    <row r="8" spans="1:12" x14ac:dyDescent="0.25">
      <c r="A8" s="25">
        <v>1</v>
      </c>
      <c r="B8" s="26">
        <v>0.2893</v>
      </c>
      <c r="C8" s="26">
        <v>7.3482200000000004</v>
      </c>
      <c r="D8" s="26">
        <v>42.4</v>
      </c>
      <c r="E8" s="26">
        <v>0.1239</v>
      </c>
      <c r="F8" s="26">
        <v>0.40639199999999998</v>
      </c>
      <c r="G8" s="26">
        <f t="shared" si="0"/>
        <v>8.1278399999999999E-4</v>
      </c>
      <c r="H8" s="30">
        <f t="shared" si="1"/>
        <v>0.73150559999999998</v>
      </c>
      <c r="I8" s="26">
        <v>211</v>
      </c>
      <c r="J8" s="26">
        <v>119</v>
      </c>
      <c r="K8" s="26" t="s">
        <v>143</v>
      </c>
      <c r="L8" s="26" t="s">
        <v>144</v>
      </c>
    </row>
    <row r="9" spans="1:12" x14ac:dyDescent="0.25">
      <c r="A9" s="25">
        <v>2</v>
      </c>
      <c r="B9" s="26">
        <v>0.2576</v>
      </c>
      <c r="C9" s="26">
        <v>6.5430400000000004</v>
      </c>
      <c r="D9" s="26">
        <v>33.6</v>
      </c>
      <c r="E9" s="26">
        <v>0.15629999999999999</v>
      </c>
      <c r="F9" s="26">
        <v>0.51266400000000001</v>
      </c>
      <c r="G9" s="26">
        <f t="shared" si="0"/>
        <v>1.025328E-3</v>
      </c>
      <c r="H9" s="30">
        <f t="shared" si="1"/>
        <v>0.92279520000000004</v>
      </c>
      <c r="I9" s="26">
        <v>181</v>
      </c>
      <c r="J9" s="26">
        <v>94</v>
      </c>
      <c r="K9" s="26" t="s">
        <v>145</v>
      </c>
      <c r="L9" s="26" t="s">
        <v>146</v>
      </c>
    </row>
    <row r="10" spans="1:12" x14ac:dyDescent="0.25">
      <c r="A10" s="25">
        <v>3</v>
      </c>
      <c r="B10" s="26">
        <v>0.22939999999999999</v>
      </c>
      <c r="C10" s="26">
        <v>5.8267600000000002</v>
      </c>
      <c r="D10" s="26">
        <v>26.7</v>
      </c>
      <c r="E10" s="26">
        <v>0.19700000000000001</v>
      </c>
      <c r="F10" s="26">
        <v>0.64615999999999996</v>
      </c>
      <c r="G10" s="26">
        <f t="shared" si="0"/>
        <v>1.29232E-3</v>
      </c>
      <c r="H10" s="30">
        <f t="shared" si="1"/>
        <v>1.1630880000000001</v>
      </c>
      <c r="I10" s="26">
        <v>158</v>
      </c>
      <c r="J10" s="26">
        <v>75</v>
      </c>
      <c r="K10" s="26" t="s">
        <v>147</v>
      </c>
      <c r="L10" s="26" t="s">
        <v>148</v>
      </c>
    </row>
    <row r="11" spans="1:12" x14ac:dyDescent="0.25">
      <c r="A11" s="25">
        <v>4</v>
      </c>
      <c r="B11" s="26">
        <v>0.20430000000000001</v>
      </c>
      <c r="C11" s="26">
        <v>5.1892199999999997</v>
      </c>
      <c r="D11" s="26">
        <v>21.1</v>
      </c>
      <c r="E11" s="26">
        <v>0.2485</v>
      </c>
      <c r="F11" s="26">
        <v>0.81508000000000003</v>
      </c>
      <c r="G11" s="26">
        <f t="shared" si="0"/>
        <v>1.6301600000000001E-3</v>
      </c>
      <c r="H11" s="30">
        <f t="shared" si="1"/>
        <v>1.467144</v>
      </c>
      <c r="I11" s="26">
        <v>135</v>
      </c>
      <c r="J11" s="26">
        <v>60</v>
      </c>
      <c r="K11" s="26" t="s">
        <v>149</v>
      </c>
      <c r="L11" s="26" t="s">
        <v>150</v>
      </c>
    </row>
    <row r="12" spans="1:12" x14ac:dyDescent="0.25">
      <c r="A12" s="25">
        <v>5</v>
      </c>
      <c r="B12" s="26">
        <v>0.18190000000000001</v>
      </c>
      <c r="C12" s="26">
        <v>4.62026</v>
      </c>
      <c r="D12" s="26">
        <v>16.8</v>
      </c>
      <c r="E12" s="26">
        <v>0.31330000000000002</v>
      </c>
      <c r="F12" s="26">
        <v>1.0276240000000001</v>
      </c>
      <c r="G12" s="26">
        <f t="shared" si="0"/>
        <v>2.055248E-3</v>
      </c>
      <c r="H12" s="30">
        <f t="shared" si="1"/>
        <v>1.8497231999999999</v>
      </c>
      <c r="I12" s="26">
        <v>118</v>
      </c>
      <c r="J12" s="26">
        <v>47</v>
      </c>
      <c r="K12" s="26" t="s">
        <v>151</v>
      </c>
      <c r="L12" s="26" t="s">
        <v>152</v>
      </c>
    </row>
    <row r="13" spans="1:12" x14ac:dyDescent="0.25">
      <c r="A13" s="25">
        <v>6</v>
      </c>
      <c r="B13" s="26">
        <v>0.16200000000000001</v>
      </c>
      <c r="C13" s="26">
        <v>4.1147999999999998</v>
      </c>
      <c r="D13" s="26">
        <v>13.3</v>
      </c>
      <c r="E13" s="26">
        <v>0.39510000000000001</v>
      </c>
      <c r="F13" s="26">
        <v>1.295928</v>
      </c>
      <c r="G13" s="26">
        <f t="shared" si="0"/>
        <v>2.591856E-3</v>
      </c>
      <c r="H13" s="30">
        <f t="shared" si="1"/>
        <v>2.3326704</v>
      </c>
      <c r="I13" s="26">
        <v>101</v>
      </c>
      <c r="J13" s="26">
        <v>37</v>
      </c>
      <c r="K13" s="26" t="s">
        <v>153</v>
      </c>
      <c r="L13" s="26" t="s">
        <v>154</v>
      </c>
    </row>
    <row r="14" spans="1:12" x14ac:dyDescent="0.25">
      <c r="A14" s="25">
        <v>7</v>
      </c>
      <c r="B14" s="26">
        <v>0.14430000000000001</v>
      </c>
      <c r="C14" s="26">
        <v>3.6652200000000001</v>
      </c>
      <c r="D14" s="26">
        <v>10.6</v>
      </c>
      <c r="E14" s="26">
        <v>0.49819999999999998</v>
      </c>
      <c r="F14" s="26">
        <v>1.634096</v>
      </c>
      <c r="G14" s="26">
        <f t="shared" si="0"/>
        <v>3.2681920000000001E-3</v>
      </c>
      <c r="H14" s="30">
        <f t="shared" si="1"/>
        <v>2.9413727999999999</v>
      </c>
      <c r="I14" s="26">
        <v>89</v>
      </c>
      <c r="J14" s="26">
        <v>30</v>
      </c>
      <c r="K14" s="26" t="s">
        <v>155</v>
      </c>
      <c r="L14" s="26" t="s">
        <v>156</v>
      </c>
    </row>
    <row r="15" spans="1:12" x14ac:dyDescent="0.25">
      <c r="A15" s="25">
        <v>8</v>
      </c>
      <c r="B15" s="26">
        <v>0.1285</v>
      </c>
      <c r="C15" s="26">
        <v>3.2639</v>
      </c>
      <c r="D15" s="26">
        <v>8.3699999999999992</v>
      </c>
      <c r="E15" s="26">
        <v>0.62819999999999998</v>
      </c>
      <c r="F15" s="26">
        <v>2.0604960000000001</v>
      </c>
      <c r="G15" s="26">
        <f t="shared" si="0"/>
        <v>4.1209920000000004E-3</v>
      </c>
      <c r="H15" s="30">
        <f t="shared" si="1"/>
        <v>3.7088928000000005</v>
      </c>
      <c r="I15" s="26">
        <v>73</v>
      </c>
      <c r="J15" s="26">
        <v>24</v>
      </c>
      <c r="K15" s="26" t="s">
        <v>157</v>
      </c>
      <c r="L15" s="26" t="s">
        <v>158</v>
      </c>
    </row>
    <row r="16" spans="1:12" x14ac:dyDescent="0.25">
      <c r="A16" s="25">
        <v>9</v>
      </c>
      <c r="B16" s="26">
        <v>0.1144</v>
      </c>
      <c r="C16" s="26">
        <v>2.9057599999999999</v>
      </c>
      <c r="D16" s="26">
        <v>6.63</v>
      </c>
      <c r="E16" s="26">
        <v>0.79210000000000003</v>
      </c>
      <c r="F16" s="26">
        <v>2.5980880000000002</v>
      </c>
      <c r="G16" s="26">
        <f t="shared" si="0"/>
        <v>5.1961760000000003E-3</v>
      </c>
      <c r="H16" s="30">
        <f t="shared" si="1"/>
        <v>4.6765584000000002</v>
      </c>
      <c r="I16" s="26">
        <v>64</v>
      </c>
      <c r="J16" s="26">
        <v>19</v>
      </c>
      <c r="K16" s="26" t="s">
        <v>159</v>
      </c>
      <c r="L16" s="26" t="s">
        <v>160</v>
      </c>
    </row>
    <row r="17" spans="1:12" x14ac:dyDescent="0.25">
      <c r="A17" s="25">
        <v>10</v>
      </c>
      <c r="B17" s="26">
        <v>0.1019</v>
      </c>
      <c r="C17" s="26">
        <v>2.58826</v>
      </c>
      <c r="D17" s="26">
        <v>5.26</v>
      </c>
      <c r="E17" s="26">
        <v>0.99890000000000001</v>
      </c>
      <c r="F17" s="26">
        <v>3.276392</v>
      </c>
      <c r="G17" s="26">
        <f t="shared" si="0"/>
        <v>6.5527839999999999E-3</v>
      </c>
      <c r="H17" s="30">
        <f t="shared" si="1"/>
        <v>5.8975055999999997</v>
      </c>
      <c r="I17" s="26">
        <v>55</v>
      </c>
      <c r="J17" s="26">
        <v>15</v>
      </c>
      <c r="K17" s="26" t="s">
        <v>161</v>
      </c>
      <c r="L17" s="26" t="s">
        <v>162</v>
      </c>
    </row>
    <row r="18" spans="1:12" x14ac:dyDescent="0.25">
      <c r="A18" s="25">
        <v>11</v>
      </c>
      <c r="B18" s="26">
        <v>9.0700000000000003E-2</v>
      </c>
      <c r="C18" s="26">
        <v>2.3037800000000002</v>
      </c>
      <c r="D18" s="26">
        <v>4.17</v>
      </c>
      <c r="E18" s="26">
        <v>1.26</v>
      </c>
      <c r="F18" s="26">
        <v>4.1327999999999996</v>
      </c>
      <c r="G18" s="26">
        <f t="shared" si="0"/>
        <v>8.2655999999999997E-3</v>
      </c>
      <c r="H18" s="30">
        <f t="shared" si="1"/>
        <v>7.4390399999999994</v>
      </c>
      <c r="I18" s="26">
        <v>47</v>
      </c>
      <c r="J18" s="26">
        <v>12</v>
      </c>
      <c r="K18" s="26" t="s">
        <v>163</v>
      </c>
      <c r="L18" s="26" t="s">
        <v>164</v>
      </c>
    </row>
    <row r="19" spans="1:12" x14ac:dyDescent="0.25">
      <c r="A19" s="25">
        <v>12</v>
      </c>
      <c r="B19" s="26">
        <v>8.0799999999999997E-2</v>
      </c>
      <c r="C19" s="26">
        <v>2.0523199999999999</v>
      </c>
      <c r="D19" s="26">
        <v>3.31</v>
      </c>
      <c r="E19" s="26">
        <v>1.5880000000000001</v>
      </c>
      <c r="F19" s="26">
        <v>5.2086399999999999</v>
      </c>
      <c r="G19" s="26">
        <f t="shared" si="0"/>
        <v>1.0417279999999999E-2</v>
      </c>
      <c r="H19" s="30">
        <f t="shared" si="1"/>
        <v>9.375551999999999</v>
      </c>
      <c r="I19" s="26">
        <v>41</v>
      </c>
      <c r="J19" s="26">
        <v>9.3000000000000007</v>
      </c>
      <c r="K19" s="26" t="s">
        <v>165</v>
      </c>
      <c r="L19" s="26" t="s">
        <v>166</v>
      </c>
    </row>
    <row r="20" spans="1:12" x14ac:dyDescent="0.25">
      <c r="A20" s="25">
        <v>13</v>
      </c>
      <c r="B20" s="26">
        <v>7.1999999999999995E-2</v>
      </c>
      <c r="C20" s="26">
        <v>1.8288</v>
      </c>
      <c r="D20" s="26">
        <v>2.63</v>
      </c>
      <c r="E20" s="26">
        <v>2.0030000000000001</v>
      </c>
      <c r="F20" s="26">
        <v>6.5698400000000001</v>
      </c>
      <c r="G20" s="26">
        <f t="shared" si="0"/>
        <v>1.3139680000000001E-2</v>
      </c>
      <c r="H20" s="30">
        <f t="shared" si="1"/>
        <v>11.825712000000001</v>
      </c>
      <c r="I20" s="26">
        <v>35</v>
      </c>
      <c r="J20" s="26">
        <v>7.4</v>
      </c>
      <c r="K20" s="26" t="s">
        <v>167</v>
      </c>
      <c r="L20" s="26" t="s">
        <v>168</v>
      </c>
    </row>
    <row r="21" spans="1:12" x14ac:dyDescent="0.25">
      <c r="A21" s="25">
        <v>14</v>
      </c>
      <c r="B21" s="26">
        <v>6.4100000000000004E-2</v>
      </c>
      <c r="C21" s="26">
        <v>1.6281399999999999</v>
      </c>
      <c r="D21" s="26">
        <v>2.08</v>
      </c>
      <c r="E21" s="26">
        <v>2.5249999999999999</v>
      </c>
      <c r="F21" s="26">
        <v>8.282</v>
      </c>
      <c r="G21" s="26">
        <f t="shared" si="0"/>
        <v>1.6563999999999999E-2</v>
      </c>
      <c r="H21" s="30">
        <f t="shared" si="1"/>
        <v>14.907599999999999</v>
      </c>
      <c r="I21" s="26">
        <v>32</v>
      </c>
      <c r="J21" s="26">
        <v>5.9</v>
      </c>
      <c r="K21" s="26" t="s">
        <v>169</v>
      </c>
      <c r="L21" s="26" t="s">
        <v>170</v>
      </c>
    </row>
    <row r="22" spans="1:12" x14ac:dyDescent="0.25">
      <c r="A22" s="25">
        <v>15</v>
      </c>
      <c r="B22" s="26">
        <v>5.7099999999999998E-2</v>
      </c>
      <c r="C22" s="26">
        <v>1.45034</v>
      </c>
      <c r="D22" s="26">
        <v>1.65</v>
      </c>
      <c r="E22" s="26">
        <v>3.1840000000000002</v>
      </c>
      <c r="F22" s="26">
        <v>10.443519999999999</v>
      </c>
      <c r="G22" s="26">
        <f t="shared" si="0"/>
        <v>2.0887039999999999E-2</v>
      </c>
      <c r="H22" s="30">
        <f t="shared" si="1"/>
        <v>18.798335999999999</v>
      </c>
      <c r="I22" s="26">
        <v>28</v>
      </c>
      <c r="J22" s="26">
        <v>4.7</v>
      </c>
      <c r="K22" s="26" t="s">
        <v>171</v>
      </c>
      <c r="L22" s="26" t="s">
        <v>172</v>
      </c>
    </row>
    <row r="23" spans="1:12" x14ac:dyDescent="0.25">
      <c r="A23" s="25">
        <v>16</v>
      </c>
      <c r="B23" s="26">
        <v>5.0799999999999998E-2</v>
      </c>
      <c r="C23" s="26">
        <v>1.2903199999999999</v>
      </c>
      <c r="D23" s="26">
        <v>1.31</v>
      </c>
      <c r="E23" s="26">
        <v>4.016</v>
      </c>
      <c r="F23" s="26">
        <v>13.17248</v>
      </c>
      <c r="G23" s="26">
        <f t="shared" si="0"/>
        <v>2.6344960000000001E-2</v>
      </c>
      <c r="H23" s="30">
        <f t="shared" si="1"/>
        <v>23.710464000000002</v>
      </c>
      <c r="I23" s="26">
        <v>22</v>
      </c>
      <c r="J23" s="26">
        <v>3.7</v>
      </c>
      <c r="K23" s="26" t="s">
        <v>173</v>
      </c>
      <c r="L23" s="26" t="s">
        <v>174</v>
      </c>
    </row>
  </sheetData>
  <mergeCells count="6">
    <mergeCell ref="L2:L3"/>
    <mergeCell ref="A2:A3"/>
    <mergeCell ref="D2:D3"/>
    <mergeCell ref="E2:E3"/>
    <mergeCell ref="F2:F3"/>
    <mergeCell ref="I2:I3"/>
  </mergeCells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3" workbookViewId="0">
      <selection activeCell="G36" sqref="G36:H41"/>
    </sheetView>
  </sheetViews>
  <sheetFormatPr defaultRowHeight="13.8" x14ac:dyDescent="0.25"/>
  <cols>
    <col min="1" max="1" width="21.26953125" bestFit="1" customWidth="1"/>
    <col min="2" max="2" width="9.1796875" bestFit="1" customWidth="1"/>
    <col min="3" max="3" width="9.81640625" bestFit="1" customWidth="1"/>
  </cols>
  <sheetData>
    <row r="1" spans="1:7" x14ac:dyDescent="0.25">
      <c r="A1" t="s">
        <v>194</v>
      </c>
      <c r="B1">
        <v>800</v>
      </c>
      <c r="C1" t="s">
        <v>193</v>
      </c>
    </row>
    <row r="2" spans="1:7" x14ac:dyDescent="0.25">
      <c r="A2" t="s">
        <v>194</v>
      </c>
      <c r="B2">
        <v>900</v>
      </c>
      <c r="C2" t="s">
        <v>193</v>
      </c>
      <c r="D2">
        <f>C24/B2</f>
        <v>0.86214826159371349</v>
      </c>
    </row>
    <row r="3" spans="1:7" x14ac:dyDescent="0.25">
      <c r="A3" t="s">
        <v>197</v>
      </c>
      <c r="B3" s="1">
        <v>13.411199999999999</v>
      </c>
      <c r="C3" t="s">
        <v>196</v>
      </c>
    </row>
    <row r="4" spans="1:7" x14ac:dyDescent="0.25">
      <c r="A4" t="s">
        <v>198</v>
      </c>
      <c r="B4" s="1">
        <v>14.7523</v>
      </c>
      <c r="C4" t="s">
        <v>196</v>
      </c>
    </row>
    <row r="5" spans="1:7" x14ac:dyDescent="0.25">
      <c r="A5" t="s">
        <v>199</v>
      </c>
      <c r="B5" s="1">
        <f>(B1)/B3</f>
        <v>59.651634454784066</v>
      </c>
      <c r="C5" t="s">
        <v>200</v>
      </c>
    </row>
    <row r="6" spans="1:7" x14ac:dyDescent="0.25">
      <c r="A6" t="s">
        <v>201</v>
      </c>
      <c r="B6" s="1">
        <f>B2/B4</f>
        <v>61.007436128603679</v>
      </c>
      <c r="C6" t="s">
        <v>200</v>
      </c>
    </row>
    <row r="7" spans="1:7" x14ac:dyDescent="0.25">
      <c r="A7" t="s">
        <v>199</v>
      </c>
      <c r="B7" s="1">
        <f>0.8*B5</f>
        <v>47.721307563827253</v>
      </c>
      <c r="C7" t="s">
        <v>200</v>
      </c>
    </row>
    <row r="8" spans="1:7" x14ac:dyDescent="0.25">
      <c r="A8" t="s">
        <v>201</v>
      </c>
      <c r="B8" s="1">
        <f>0.8*B6</f>
        <v>48.805948902882946</v>
      </c>
      <c r="C8" t="s">
        <v>200</v>
      </c>
      <c r="G8">
        <f>26*3/2</f>
        <v>39</v>
      </c>
    </row>
    <row r="9" spans="1:7" x14ac:dyDescent="0.25">
      <c r="G9">
        <f>G8/35</f>
        <v>1.1142857142857143</v>
      </c>
    </row>
    <row r="10" spans="1:7" x14ac:dyDescent="0.25">
      <c r="G10">
        <f>800*G9</f>
        <v>891.42857142857144</v>
      </c>
    </row>
    <row r="12" spans="1:7" x14ac:dyDescent="0.25">
      <c r="A12" t="s">
        <v>181</v>
      </c>
      <c r="B12">
        <v>2.5</v>
      </c>
      <c r="C12" t="s">
        <v>195</v>
      </c>
    </row>
    <row r="13" spans="1:7" x14ac:dyDescent="0.25">
      <c r="A13" t="s">
        <v>181</v>
      </c>
      <c r="B13">
        <f>9.8*B12</f>
        <v>24.5</v>
      </c>
      <c r="C13" t="s">
        <v>203</v>
      </c>
    </row>
    <row r="14" spans="1:7" x14ac:dyDescent="0.25">
      <c r="A14" t="s">
        <v>182</v>
      </c>
      <c r="B14" s="5">
        <v>493600</v>
      </c>
      <c r="C14" t="s">
        <v>183</v>
      </c>
    </row>
    <row r="15" spans="1:7" x14ac:dyDescent="0.25">
      <c r="A15" t="s">
        <v>182</v>
      </c>
      <c r="B15" s="31">
        <f>0.000001*B14</f>
        <v>0.49359999999999998</v>
      </c>
      <c r="C15" t="s">
        <v>184</v>
      </c>
    </row>
    <row r="16" spans="1:7" x14ac:dyDescent="0.25">
      <c r="A16" t="s">
        <v>190</v>
      </c>
      <c r="B16">
        <v>1.2040999999999999</v>
      </c>
      <c r="C16" t="s">
        <v>191</v>
      </c>
    </row>
    <row r="17" spans="1:5" x14ac:dyDescent="0.25">
      <c r="A17" t="s">
        <v>192</v>
      </c>
      <c r="B17">
        <v>0.43445</v>
      </c>
      <c r="E17" t="s">
        <v>188</v>
      </c>
    </row>
    <row r="18" spans="1:5" x14ac:dyDescent="0.25">
      <c r="E18" t="s">
        <v>185</v>
      </c>
    </row>
    <row r="19" spans="1:5" x14ac:dyDescent="0.25">
      <c r="A19" t="s">
        <v>202</v>
      </c>
      <c r="B19" s="31">
        <f>0.5*B17*B16*B15</f>
        <v>0.12910632326599999</v>
      </c>
      <c r="E19" t="s">
        <v>186</v>
      </c>
    </row>
    <row r="20" spans="1:5" x14ac:dyDescent="0.25">
      <c r="E20" t="s">
        <v>187</v>
      </c>
    </row>
    <row r="21" spans="1:5" x14ac:dyDescent="0.25">
      <c r="A21" t="s">
        <v>204</v>
      </c>
      <c r="B21" s="1">
        <f>B7-B13</f>
        <v>23.221307563827253</v>
      </c>
      <c r="C21" s="1">
        <f>(B3^2)*$B$19</f>
        <v>23.221100154731669</v>
      </c>
      <c r="E21" t="s">
        <v>189</v>
      </c>
    </row>
    <row r="22" spans="1:5" x14ac:dyDescent="0.25">
      <c r="A22" t="s">
        <v>205</v>
      </c>
      <c r="B22" s="1">
        <f>B8-B13</f>
        <v>24.305948902882946</v>
      </c>
      <c r="C22" s="1">
        <f>(B4^2)*$B$19</f>
        <v>28.097455002565173</v>
      </c>
    </row>
    <row r="24" spans="1:5" x14ac:dyDescent="0.25">
      <c r="C24">
        <f>(C22+B13)*B4</f>
        <v>775.93343543434219</v>
      </c>
    </row>
    <row r="29" spans="1:5" x14ac:dyDescent="0.25">
      <c r="A29" t="s">
        <v>206</v>
      </c>
      <c r="B29">
        <v>775</v>
      </c>
      <c r="C29" t="s">
        <v>62</v>
      </c>
    </row>
    <row r="30" spans="1:5" x14ac:dyDescent="0.25">
      <c r="A30" t="s">
        <v>192</v>
      </c>
      <c r="B30">
        <v>0.43445</v>
      </c>
    </row>
    <row r="31" spans="1:5" x14ac:dyDescent="0.25">
      <c r="A31" t="s">
        <v>209</v>
      </c>
      <c r="B31">
        <v>14.7523</v>
      </c>
      <c r="C31" t="s">
        <v>196</v>
      </c>
    </row>
    <row r="32" spans="1:5" x14ac:dyDescent="0.25">
      <c r="A32" t="s">
        <v>208</v>
      </c>
      <c r="B32">
        <v>241.3</v>
      </c>
      <c r="C32" t="s">
        <v>207</v>
      </c>
    </row>
    <row r="33" spans="1:8" x14ac:dyDescent="0.25">
      <c r="A33" t="s">
        <v>208</v>
      </c>
      <c r="B33">
        <f>B32/1000</f>
        <v>0.24130000000000001</v>
      </c>
      <c r="C33" t="s">
        <v>221</v>
      </c>
    </row>
    <row r="34" spans="1:8" x14ac:dyDescent="0.25">
      <c r="A34" t="s">
        <v>211</v>
      </c>
      <c r="B34">
        <f>2*PI()*B32</f>
        <v>1516.1326146224342</v>
      </c>
      <c r="C34" t="s">
        <v>207</v>
      </c>
    </row>
    <row r="35" spans="1:8" x14ac:dyDescent="0.25">
      <c r="A35" t="s">
        <v>211</v>
      </c>
      <c r="B35">
        <f>B34/1000</f>
        <v>1.5161326146224341</v>
      </c>
      <c r="C35" t="s">
        <v>214</v>
      </c>
    </row>
    <row r="36" spans="1:8" x14ac:dyDescent="0.25">
      <c r="A36" t="s">
        <v>210</v>
      </c>
      <c r="B36">
        <f>B29/B31</f>
        <v>52.534181110742054</v>
      </c>
      <c r="C36" t="s">
        <v>203</v>
      </c>
      <c r="G36" s="9"/>
    </row>
    <row r="37" spans="1:8" x14ac:dyDescent="0.25">
      <c r="A37" t="s">
        <v>212</v>
      </c>
      <c r="B37">
        <f>B31/B35</f>
        <v>9.7302174346231567</v>
      </c>
      <c r="C37" t="s">
        <v>213</v>
      </c>
      <c r="G37" s="9"/>
      <c r="H37" s="9"/>
    </row>
    <row r="38" spans="1:8" x14ac:dyDescent="0.25">
      <c r="A38" t="s">
        <v>215</v>
      </c>
      <c r="B38">
        <v>2100</v>
      </c>
      <c r="C38" t="s">
        <v>19</v>
      </c>
      <c r="G38" s="9"/>
      <c r="H38" s="9"/>
    </row>
    <row r="39" spans="1:8" x14ac:dyDescent="0.25">
      <c r="A39" t="s">
        <v>215</v>
      </c>
      <c r="B39">
        <f>B38/60</f>
        <v>35</v>
      </c>
      <c r="C39" t="s">
        <v>213</v>
      </c>
      <c r="G39" s="9"/>
      <c r="H39" s="9"/>
    </row>
    <row r="40" spans="1:8" x14ac:dyDescent="0.25">
      <c r="A40" t="s">
        <v>216</v>
      </c>
      <c r="B40" s="9">
        <f>B39/B37</f>
        <v>3.5970419196860961</v>
      </c>
      <c r="G40" s="9"/>
      <c r="H40" s="9"/>
    </row>
    <row r="41" spans="1:8" x14ac:dyDescent="0.25">
      <c r="A41" t="s">
        <v>217</v>
      </c>
      <c r="B41">
        <v>18</v>
      </c>
      <c r="G41" s="9"/>
      <c r="H41" s="9"/>
    </row>
    <row r="42" spans="1:8" x14ac:dyDescent="0.25">
      <c r="A42" t="s">
        <v>218</v>
      </c>
      <c r="B42">
        <v>65</v>
      </c>
      <c r="C42" s="9">
        <f>B42/$B$41</f>
        <v>3.6111111111111112</v>
      </c>
    </row>
    <row r="43" spans="1:8" x14ac:dyDescent="0.25">
      <c r="B43">
        <v>60</v>
      </c>
      <c r="C43" s="9">
        <f t="shared" ref="C43:C44" si="0">B43/$B$41</f>
        <v>3.3333333333333335</v>
      </c>
    </row>
    <row r="44" spans="1:8" x14ac:dyDescent="0.25">
      <c r="B44">
        <v>70</v>
      </c>
      <c r="C44" s="9">
        <f t="shared" si="0"/>
        <v>3.8888888888888888</v>
      </c>
    </row>
    <row r="45" spans="1:8" x14ac:dyDescent="0.25">
      <c r="A45" t="s">
        <v>212</v>
      </c>
      <c r="B45">
        <f>B37/(2*PI())</f>
        <v>1.5486122020792163</v>
      </c>
      <c r="C45" t="s">
        <v>12</v>
      </c>
    </row>
    <row r="46" spans="1:8" x14ac:dyDescent="0.25">
      <c r="A46" t="s">
        <v>220</v>
      </c>
      <c r="B46">
        <f>B45*B36*B33</f>
        <v>19.630979330702946</v>
      </c>
      <c r="C46" t="s">
        <v>35</v>
      </c>
    </row>
    <row r="47" spans="1:8" x14ac:dyDescent="0.25">
      <c r="A47" t="s">
        <v>219</v>
      </c>
      <c r="B47" s="2">
        <f>B46/C44</f>
        <v>5.0479661136093288</v>
      </c>
      <c r="C47" t="s">
        <v>35</v>
      </c>
    </row>
    <row r="48" spans="1:8" x14ac:dyDescent="0.25">
      <c r="A48" t="s">
        <v>219</v>
      </c>
      <c r="B48" s="2">
        <f>8.85*B47</f>
        <v>44.674500105442561</v>
      </c>
      <c r="C48" t="s">
        <v>222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24" sqref="C24"/>
    </sheetView>
  </sheetViews>
  <sheetFormatPr defaultRowHeight="13.8" x14ac:dyDescent="0.25"/>
  <cols>
    <col min="1" max="1" width="7.26953125" customWidth="1"/>
    <col min="3" max="3" width="9.1796875" bestFit="1" customWidth="1"/>
  </cols>
  <sheetData>
    <row r="1" spans="1:6" x14ac:dyDescent="0.25">
      <c r="A1" s="47" t="s">
        <v>224</v>
      </c>
      <c r="B1" s="47"/>
      <c r="C1" s="47"/>
      <c r="D1" s="47"/>
      <c r="E1" s="47"/>
      <c r="F1" s="47"/>
    </row>
    <row r="2" spans="1:6" x14ac:dyDescent="0.25">
      <c r="A2" s="33" t="s">
        <v>75</v>
      </c>
      <c r="B2" s="33" t="s">
        <v>75</v>
      </c>
      <c r="C2" s="33" t="s">
        <v>26</v>
      </c>
      <c r="D2" s="33" t="s">
        <v>28</v>
      </c>
      <c r="E2" s="33" t="s">
        <v>3</v>
      </c>
      <c r="F2" s="33" t="s">
        <v>223</v>
      </c>
    </row>
    <row r="3" spans="1:6" x14ac:dyDescent="0.25">
      <c r="A3" s="34">
        <f t="shared" ref="A3:A8" si="0">B3/60</f>
        <v>1</v>
      </c>
      <c r="B3" s="33">
        <v>60</v>
      </c>
      <c r="C3" s="33">
        <v>37.04</v>
      </c>
      <c r="D3" s="33">
        <v>26.11</v>
      </c>
      <c r="E3" s="33">
        <v>967.1</v>
      </c>
      <c r="F3" s="33">
        <v>13</v>
      </c>
    </row>
    <row r="4" spans="1:6" x14ac:dyDescent="0.25">
      <c r="A4" s="34">
        <f t="shared" si="0"/>
        <v>15</v>
      </c>
      <c r="B4" s="33">
        <v>900</v>
      </c>
      <c r="C4" s="33">
        <v>36.78</v>
      </c>
      <c r="D4" s="33">
        <v>26</v>
      </c>
      <c r="E4" s="33">
        <v>956.2</v>
      </c>
      <c r="F4" s="33">
        <v>239</v>
      </c>
    </row>
    <row r="5" spans="1:6" x14ac:dyDescent="0.25">
      <c r="A5" s="34">
        <f t="shared" si="0"/>
        <v>30</v>
      </c>
      <c r="B5" s="33">
        <v>1800</v>
      </c>
      <c r="C5" s="33">
        <v>35.840000000000003</v>
      </c>
      <c r="D5" s="33">
        <v>26.56</v>
      </c>
      <c r="E5" s="33">
        <v>951.9</v>
      </c>
      <c r="F5" s="33">
        <v>476</v>
      </c>
    </row>
    <row r="6" spans="1:6" x14ac:dyDescent="0.25">
      <c r="A6" s="34">
        <f t="shared" si="0"/>
        <v>45</v>
      </c>
      <c r="B6" s="33">
        <v>2700</v>
      </c>
      <c r="C6" s="33">
        <v>34.549999999999997</v>
      </c>
      <c r="D6" s="33">
        <v>25.6</v>
      </c>
      <c r="E6" s="33">
        <v>884.4</v>
      </c>
      <c r="F6" s="33">
        <v>706</v>
      </c>
    </row>
    <row r="7" spans="1:6" x14ac:dyDescent="0.25">
      <c r="A7" s="34">
        <f t="shared" si="0"/>
        <v>58</v>
      </c>
      <c r="B7" s="33">
        <v>3480</v>
      </c>
      <c r="C7" s="33">
        <v>30.12</v>
      </c>
      <c r="D7" s="33">
        <v>21.89</v>
      </c>
      <c r="E7" s="33">
        <v>659.3</v>
      </c>
      <c r="F7" s="33">
        <v>890</v>
      </c>
    </row>
    <row r="8" spans="1:6" x14ac:dyDescent="0.25">
      <c r="A8" s="34">
        <f t="shared" si="0"/>
        <v>59.216666666666669</v>
      </c>
      <c r="B8" s="33">
        <v>3553</v>
      </c>
      <c r="C8" s="33">
        <v>29.04</v>
      </c>
      <c r="D8" s="33">
        <v>17.78</v>
      </c>
      <c r="E8" s="33">
        <v>516.29999999999995</v>
      </c>
      <c r="F8" s="33">
        <v>902</v>
      </c>
    </row>
    <row r="9" spans="1:6" x14ac:dyDescent="0.25">
      <c r="A9" s="5"/>
    </row>
    <row r="10" spans="1:6" ht="27.6" x14ac:dyDescent="0.25">
      <c r="A10" s="38" t="s">
        <v>229</v>
      </c>
      <c r="B10">
        <v>0.24130000000000001</v>
      </c>
      <c r="C10" t="s">
        <v>221</v>
      </c>
    </row>
    <row r="11" spans="1:6" ht="27.6" x14ac:dyDescent="0.25">
      <c r="A11" s="38" t="s">
        <v>9</v>
      </c>
      <c r="B11">
        <f>2*B10</f>
        <v>0.48260000000000003</v>
      </c>
      <c r="C11" t="s">
        <v>221</v>
      </c>
    </row>
    <row r="12" spans="1:6" ht="27.6" x14ac:dyDescent="0.25">
      <c r="A12" s="38" t="s">
        <v>230</v>
      </c>
      <c r="B12" s="1">
        <f>PI()*B11</f>
        <v>1.5161326146224343</v>
      </c>
      <c r="C12" t="s">
        <v>221</v>
      </c>
    </row>
    <row r="13" spans="1:6" x14ac:dyDescent="0.25">
      <c r="A13" s="5" t="s">
        <v>217</v>
      </c>
      <c r="B13">
        <v>18</v>
      </c>
    </row>
    <row r="14" spans="1:6" x14ac:dyDescent="0.25">
      <c r="A14" s="5" t="s">
        <v>218</v>
      </c>
      <c r="B14">
        <v>65</v>
      </c>
    </row>
    <row r="15" spans="1:6" x14ac:dyDescent="0.25">
      <c r="A15" s="5" t="s">
        <v>216</v>
      </c>
      <c r="B15" s="9">
        <f>B14/B13</f>
        <v>3.6111111111111112</v>
      </c>
    </row>
    <row r="17" spans="1:11" x14ac:dyDescent="0.25">
      <c r="A17" s="5"/>
    </row>
    <row r="18" spans="1:11" x14ac:dyDescent="0.25">
      <c r="A18" s="5"/>
    </row>
    <row r="19" spans="1:11" x14ac:dyDescent="0.25">
      <c r="A19" s="36" t="s">
        <v>225</v>
      </c>
      <c r="B19" s="36"/>
      <c r="C19" s="36"/>
      <c r="D19" s="36"/>
      <c r="E19" s="36"/>
      <c r="F19" s="36"/>
    </row>
    <row r="20" spans="1:11" ht="27.6" x14ac:dyDescent="0.25">
      <c r="A20" s="35" t="s">
        <v>75</v>
      </c>
      <c r="B20" s="39" t="s">
        <v>226</v>
      </c>
      <c r="C20" s="40" t="s">
        <v>227</v>
      </c>
      <c r="D20" s="40" t="s">
        <v>228</v>
      </c>
      <c r="E20" s="40" t="s">
        <v>231</v>
      </c>
      <c r="F20" s="40" t="s">
        <v>232</v>
      </c>
      <c r="G20" s="40" t="s">
        <v>233</v>
      </c>
      <c r="H20" s="40" t="s">
        <v>234</v>
      </c>
      <c r="I20" s="40" t="s">
        <v>235</v>
      </c>
      <c r="J20" s="40" t="s">
        <v>236</v>
      </c>
      <c r="K20" s="40" t="s">
        <v>237</v>
      </c>
    </row>
    <row r="21" spans="1:11" x14ac:dyDescent="0.25">
      <c r="A21" s="5">
        <v>1</v>
      </c>
      <c r="B21" s="37">
        <f>0.8*E3</f>
        <v>773.68000000000006</v>
      </c>
      <c r="C21" s="35"/>
    </row>
    <row r="22" spans="1:11" x14ac:dyDescent="0.25">
      <c r="A22" s="5">
        <v>15</v>
      </c>
      <c r="B22" s="37">
        <f t="shared" ref="B22:B26" si="1">0.8*E4</f>
        <v>764.96</v>
      </c>
      <c r="C22" s="35"/>
    </row>
    <row r="23" spans="1:11" x14ac:dyDescent="0.25">
      <c r="A23" s="5">
        <v>30</v>
      </c>
      <c r="B23" s="37">
        <f t="shared" si="1"/>
        <v>761.52</v>
      </c>
      <c r="C23" s="35"/>
    </row>
    <row r="24" spans="1:11" x14ac:dyDescent="0.25">
      <c r="A24" s="5">
        <v>45</v>
      </c>
      <c r="B24" s="37">
        <f t="shared" si="1"/>
        <v>707.52</v>
      </c>
      <c r="C24" s="35">
        <v>30</v>
      </c>
      <c r="D24" s="9">
        <f>0.44704*C24</f>
        <v>13.411199999999999</v>
      </c>
      <c r="E24" s="9">
        <f>D24/$B$12</f>
        <v>8.8456642055284966</v>
      </c>
      <c r="F24" s="2">
        <f>60*E24</f>
        <v>530.73985233170981</v>
      </c>
      <c r="G24" s="5">
        <f>F24*$B$15</f>
        <v>1916.5605778645076</v>
      </c>
      <c r="H24" s="2">
        <f>G24*2*PI()/60</f>
        <v>200.70175438596485</v>
      </c>
      <c r="I24" s="9">
        <f>B24/H24</f>
        <v>3.5252307692307703</v>
      </c>
      <c r="J24" s="2">
        <f>8.85*I24</f>
        <v>31.198292307692316</v>
      </c>
      <c r="K24" s="9">
        <f>1.159*J24</f>
        <v>36.158820784615394</v>
      </c>
    </row>
    <row r="25" spans="1:11" x14ac:dyDescent="0.25">
      <c r="A25" s="5">
        <v>58</v>
      </c>
      <c r="B25" s="37">
        <f t="shared" si="1"/>
        <v>527.43999999999994</v>
      </c>
      <c r="C25" s="35"/>
    </row>
    <row r="26" spans="1:11" x14ac:dyDescent="0.25">
      <c r="A26" s="9">
        <v>59.216666666666669</v>
      </c>
      <c r="B26" s="37">
        <f t="shared" si="1"/>
        <v>413.03999999999996</v>
      </c>
      <c r="C26" s="35"/>
    </row>
    <row r="27" spans="1:11" x14ac:dyDescent="0.25">
      <c r="A27" s="32"/>
    </row>
    <row r="28" spans="1:11" x14ac:dyDescent="0.25">
      <c r="A28" s="32"/>
    </row>
    <row r="29" spans="1:11" x14ac:dyDescent="0.25">
      <c r="A29" s="32"/>
    </row>
    <row r="30" spans="1:11" x14ac:dyDescent="0.25">
      <c r="A30" s="32"/>
    </row>
    <row r="31" spans="1:11" x14ac:dyDescent="0.25">
      <c r="A31" s="32"/>
    </row>
    <row r="32" spans="1:11" x14ac:dyDescent="0.25">
      <c r="A32" s="32"/>
    </row>
    <row r="33" spans="1:1" x14ac:dyDescent="0.25">
      <c r="A33" s="32"/>
    </row>
    <row r="34" spans="1:1" x14ac:dyDescent="0.25">
      <c r="A34" s="3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Motenergy</vt:lpstr>
      <vt:lpstr>Speed limiting calculations</vt:lpstr>
      <vt:lpstr>Chart Data</vt:lpstr>
      <vt:lpstr>Interpolated data</vt:lpstr>
      <vt:lpstr>Motor Graphs</vt:lpstr>
      <vt:lpstr>Cell Energy</vt:lpstr>
      <vt:lpstr>Electric Wire</vt:lpstr>
      <vt:lpstr>Motor power equations</vt:lpstr>
      <vt:lpstr>60 Min Data</vt:lpstr>
      <vt:lpstr>Cell Energy Chart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Gregory D</dc:creator>
  <cp:lastModifiedBy>SERI</cp:lastModifiedBy>
  <dcterms:created xsi:type="dcterms:W3CDTF">2016-02-19T16:36:42Z</dcterms:created>
  <dcterms:modified xsi:type="dcterms:W3CDTF">2019-03-09T21:55:25Z</dcterms:modified>
</cp:coreProperties>
</file>