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1725" yWindow="105" windowWidth="14805" windowHeight="8010" activeTab="2"/>
  </bookViews>
  <sheets>
    <sheet name="Power" sheetId="2" r:id="rId1"/>
    <sheet name="Torque" sheetId="4" r:id="rId2"/>
    <sheet name="Engine" sheetId="1" r:id="rId3"/>
    <sheet name="Clutch" sheetId="3" r:id="rId4"/>
    <sheet name="Kart Specs" sheetId="5" r:id="rId5"/>
    <sheet name="Acceleration Run" sheetId="7" r:id="rId6"/>
  </sheets>
  <definedNames>
    <definedName name="_xlnm._FilterDatabase" localSheetId="4" hidden="1">'Kart Specs'!$A$2:$E$2</definedName>
  </definedNames>
  <calcPr calcId="152511"/>
</workbook>
</file>

<file path=xl/calcChain.xml><?xml version="1.0" encoding="utf-8"?>
<calcChain xmlns="http://schemas.openxmlformats.org/spreadsheetml/2006/main">
  <c r="N21" i="5" l="1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K21" i="5"/>
  <c r="L21" i="5"/>
  <c r="M21" i="5"/>
  <c r="J21" i="5"/>
  <c r="I21" i="5"/>
  <c r="AF17" i="5"/>
  <c r="AG17" i="5"/>
  <c r="AH17" i="5"/>
  <c r="AC17" i="5"/>
  <c r="AD17" i="5"/>
  <c r="AE17" i="5"/>
  <c r="Z17" i="5"/>
  <c r="AA17" i="5"/>
  <c r="AB17" i="5"/>
  <c r="Y17" i="5"/>
  <c r="X17" i="5"/>
  <c r="W17" i="5"/>
  <c r="U8" i="5"/>
  <c r="I15" i="5"/>
  <c r="P8" i="5"/>
  <c r="N7" i="5"/>
  <c r="Q8" i="5" s="1"/>
  <c r="R8" i="5" s="1"/>
  <c r="M7" i="5"/>
  <c r="P7" i="5"/>
  <c r="V17" i="5"/>
  <c r="U17" i="5"/>
  <c r="U22" i="5"/>
  <c r="T17" i="5"/>
  <c r="T22" i="5"/>
  <c r="J13" i="5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U15" i="5" s="1"/>
  <c r="L17" i="5"/>
  <c r="M17" i="5"/>
  <c r="N17" i="5"/>
  <c r="O17" i="5"/>
  <c r="P17" i="5"/>
  <c r="Q17" i="5"/>
  <c r="R17" i="5"/>
  <c r="S17" i="5"/>
  <c r="L22" i="5"/>
  <c r="M22" i="5"/>
  <c r="N22" i="5"/>
  <c r="O22" i="5"/>
  <c r="P22" i="5"/>
  <c r="Q22" i="5"/>
  <c r="R22" i="5"/>
  <c r="S22" i="5"/>
  <c r="K17" i="5"/>
  <c r="K22" i="5"/>
  <c r="J22" i="5"/>
  <c r="J17" i="5"/>
  <c r="I17" i="5"/>
  <c r="I18" i="5" s="1"/>
  <c r="I22" i="5"/>
  <c r="C13" i="5"/>
  <c r="C11" i="5"/>
  <c r="C28" i="5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9" i="3"/>
  <c r="C8" i="3"/>
  <c r="AG25" i="1"/>
  <c r="AF25" i="1" s="1"/>
  <c r="AG24" i="1"/>
  <c r="AF24" i="1"/>
  <c r="AG23" i="1"/>
  <c r="AF23" i="1" s="1"/>
  <c r="AG22" i="1"/>
  <c r="AF22" i="1"/>
  <c r="AG21" i="1"/>
  <c r="AF21" i="1" s="1"/>
  <c r="AG20" i="1"/>
  <c r="AF20" i="1" s="1"/>
  <c r="AG19" i="1"/>
  <c r="AF19" i="1" s="1"/>
  <c r="AG18" i="1"/>
  <c r="AF18" i="1"/>
  <c r="AG17" i="1"/>
  <c r="AF17" i="1" s="1"/>
  <c r="AG16" i="1"/>
  <c r="AF16" i="1"/>
  <c r="AG15" i="1"/>
  <c r="AF15" i="1" s="1"/>
  <c r="AG14" i="1"/>
  <c r="AF14" i="1"/>
  <c r="AG13" i="1"/>
  <c r="AF13" i="1" s="1"/>
  <c r="AG12" i="1"/>
  <c r="AF12" i="1" s="1"/>
  <c r="AG11" i="1"/>
  <c r="AF11" i="1" s="1"/>
  <c r="AG10" i="1"/>
  <c r="AF10" i="1"/>
  <c r="AG9" i="1"/>
  <c r="AF9" i="1" s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D25" i="1"/>
  <c r="AD26" i="1" s="1"/>
  <c r="AD27" i="1" s="1"/>
  <c r="AD28" i="1" s="1"/>
  <c r="AD29" i="1" s="1"/>
  <c r="AD30" i="1" s="1"/>
  <c r="AD31" i="1" s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9" i="1"/>
  <c r="AA31" i="1"/>
  <c r="AA27" i="1"/>
  <c r="AA28" i="1" s="1"/>
  <c r="AA29" i="1" s="1"/>
  <c r="AA30" i="1" s="1"/>
  <c r="AA26" i="1"/>
  <c r="X26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9" i="1"/>
  <c r="X9" i="1"/>
  <c r="W26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U26" i="1"/>
  <c r="U27" i="1" s="1"/>
  <c r="U28" i="1" s="1"/>
  <c r="U29" i="1" s="1"/>
  <c r="U30" i="1" s="1"/>
  <c r="U31" i="1" s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9" i="1"/>
  <c r="R15" i="5" l="1"/>
  <c r="N15" i="5"/>
  <c r="J15" i="5"/>
  <c r="Q15" i="5"/>
  <c r="M15" i="5"/>
  <c r="T15" i="5"/>
  <c r="P15" i="5"/>
  <c r="L15" i="5"/>
  <c r="S15" i="5"/>
  <c r="O15" i="5"/>
  <c r="K15" i="5"/>
  <c r="I20" i="5"/>
  <c r="I23" i="5" s="1"/>
  <c r="AG26" i="1"/>
  <c r="X27" i="1"/>
  <c r="T27" i="1"/>
  <c r="T26" i="1"/>
  <c r="J19" i="5" l="1"/>
  <c r="I24" i="5"/>
  <c r="I25" i="5" s="1"/>
  <c r="J12" i="5" s="1"/>
  <c r="J16" i="5"/>
  <c r="J18" i="5" s="1"/>
  <c r="J20" i="5" s="1"/>
  <c r="J23" i="5" s="1"/>
  <c r="AF26" i="1"/>
  <c r="AG27" i="1"/>
  <c r="X28" i="1"/>
  <c r="W27" i="1"/>
  <c r="T28" i="1"/>
  <c r="K19" i="5" l="1"/>
  <c r="K16" i="5"/>
  <c r="K18" i="5" s="1"/>
  <c r="K20" i="5" s="1"/>
  <c r="K23" i="5" s="1"/>
  <c r="J24" i="5"/>
  <c r="J25" i="5" s="1"/>
  <c r="K12" i="5" s="1"/>
  <c r="AF27" i="1"/>
  <c r="AG28" i="1"/>
  <c r="X29" i="1"/>
  <c r="W28" i="1"/>
  <c r="T29" i="1"/>
  <c r="L16" i="5" l="1"/>
  <c r="L18" i="5" s="1"/>
  <c r="L20" i="5" s="1"/>
  <c r="K24" i="5"/>
  <c r="K25" i="5" s="1"/>
  <c r="L12" i="5" s="1"/>
  <c r="L19" i="5"/>
  <c r="AF28" i="1"/>
  <c r="AG29" i="1"/>
  <c r="W29" i="1"/>
  <c r="X30" i="1"/>
  <c r="T30" i="1"/>
  <c r="T31" i="1"/>
  <c r="L23" i="5" l="1"/>
  <c r="AF29" i="1"/>
  <c r="AG30" i="1"/>
  <c r="X31" i="1"/>
  <c r="W31" i="1" s="1"/>
  <c r="W30" i="1"/>
  <c r="M16" i="5" l="1"/>
  <c r="M18" i="5" s="1"/>
  <c r="M20" i="5" s="1"/>
  <c r="L24" i="5"/>
  <c r="L25" i="5" s="1"/>
  <c r="M12" i="5" s="1"/>
  <c r="M19" i="5"/>
  <c r="AF30" i="1"/>
  <c r="AG31" i="1"/>
  <c r="AF31" i="1" s="1"/>
  <c r="M23" i="5" l="1"/>
  <c r="N16" i="5" l="1"/>
  <c r="N18" i="5" s="1"/>
  <c r="N20" i="5" s="1"/>
  <c r="N19" i="5"/>
  <c r="M24" i="5"/>
  <c r="M25" i="5" s="1"/>
  <c r="N12" i="5" s="1"/>
  <c r="N23" i="5" l="1"/>
  <c r="O19" i="5" l="1"/>
  <c r="N24" i="5"/>
  <c r="N25" i="5" s="1"/>
  <c r="O12" i="5" s="1"/>
  <c r="O16" i="5"/>
  <c r="O18" i="5" s="1"/>
  <c r="O20" i="5" s="1"/>
  <c r="O23" i="5" l="1"/>
  <c r="O24" i="5" s="1"/>
  <c r="O25" i="5" s="1"/>
  <c r="P12" i="5" s="1"/>
  <c r="P19" i="5" l="1"/>
  <c r="P16" i="5"/>
  <c r="P18" i="5" s="1"/>
  <c r="P20" i="5" s="1"/>
  <c r="P23" i="5" l="1"/>
  <c r="P24" i="5" s="1"/>
  <c r="P25" i="5" s="1"/>
  <c r="Q12" i="5" s="1"/>
  <c r="Q16" i="5"/>
  <c r="Q18" i="5" s="1"/>
  <c r="Q20" i="5" s="1"/>
  <c r="Q19" i="5"/>
  <c r="Q23" i="5" l="1"/>
  <c r="R16" i="5" s="1"/>
  <c r="R18" i="5" s="1"/>
  <c r="R20" i="5" s="1"/>
  <c r="R19" i="5" l="1"/>
  <c r="R23" i="5" s="1"/>
  <c r="Q24" i="5"/>
  <c r="Q25" i="5" s="1"/>
  <c r="R12" i="5" s="1"/>
  <c r="R24" i="5" l="1"/>
  <c r="R25" i="5" s="1"/>
  <c r="S12" i="5" s="1"/>
  <c r="S19" i="5"/>
  <c r="S16" i="5"/>
  <c r="S18" i="5" s="1"/>
  <c r="S20" i="5" s="1"/>
  <c r="S23" i="5" s="1"/>
  <c r="S24" i="5" l="1"/>
  <c r="S25" i="5" s="1"/>
  <c r="T12" i="5" s="1"/>
  <c r="T16" i="5"/>
  <c r="T18" i="5" s="1"/>
  <c r="T20" i="5" s="1"/>
  <c r="T19" i="5"/>
  <c r="T23" i="5" l="1"/>
  <c r="U19" i="5" s="1"/>
  <c r="U16" i="5" l="1"/>
  <c r="U18" i="5" s="1"/>
  <c r="U20" i="5" s="1"/>
  <c r="U23" i="5" s="1"/>
  <c r="U24" i="5" s="1"/>
  <c r="U25" i="5" s="1"/>
  <c r="V14" i="5" s="1"/>
  <c r="V15" i="5" s="1"/>
  <c r="V22" i="5" s="1"/>
  <c r="T24" i="5"/>
  <c r="T25" i="5" s="1"/>
  <c r="U12" i="5" s="1"/>
  <c r="V16" i="5" l="1"/>
  <c r="V18" i="5" s="1"/>
  <c r="V20" i="5" s="1"/>
  <c r="V19" i="5"/>
  <c r="V23" i="5" l="1"/>
  <c r="V24" i="5" l="1"/>
  <c r="V25" i="5" s="1"/>
  <c r="W14" i="5" s="1"/>
  <c r="W15" i="5" s="1"/>
  <c r="W22" i="5" s="1"/>
  <c r="W19" i="5"/>
  <c r="W16" i="5"/>
  <c r="W18" i="5" s="1"/>
  <c r="W20" i="5" s="1"/>
  <c r="W23" i="5" s="1"/>
  <c r="W24" i="5" l="1"/>
  <c r="W25" i="5" s="1"/>
  <c r="X14" i="5" s="1"/>
  <c r="X15" i="5" s="1"/>
  <c r="X22" i="5" s="1"/>
  <c r="X19" i="5"/>
  <c r="X16" i="5"/>
  <c r="X18" i="5" s="1"/>
  <c r="X20" i="5" s="1"/>
  <c r="X23" i="5" l="1"/>
  <c r="Y19" i="5" s="1"/>
  <c r="X24" i="5"/>
  <c r="X25" i="5" s="1"/>
  <c r="Y14" i="5" s="1"/>
  <c r="Y15" i="5" s="1"/>
  <c r="Y22" i="5" s="1"/>
  <c r="Y16" i="5" l="1"/>
  <c r="Y18" i="5" s="1"/>
  <c r="Y20" i="5" s="1"/>
  <c r="Y23" i="5" s="1"/>
  <c r="Z16" i="5" s="1"/>
  <c r="Z18" i="5" s="1"/>
  <c r="Z20" i="5" s="1"/>
  <c r="Y24" i="5"/>
  <c r="Y25" i="5" s="1"/>
  <c r="Z14" i="5" s="1"/>
  <c r="Z15" i="5" s="1"/>
  <c r="Z22" i="5" s="1"/>
  <c r="Z19" i="5" l="1"/>
  <c r="Z23" i="5"/>
  <c r="Z24" i="5" l="1"/>
  <c r="Z25" i="5" s="1"/>
  <c r="AA14" i="5" s="1"/>
  <c r="AA15" i="5" s="1"/>
  <c r="AA22" i="5" s="1"/>
  <c r="AA19" i="5"/>
  <c r="AA16" i="5"/>
  <c r="AA18" i="5" s="1"/>
  <c r="AA20" i="5" s="1"/>
  <c r="AA23" i="5" s="1"/>
  <c r="AB16" i="5" l="1"/>
  <c r="AB18" i="5" s="1"/>
  <c r="AB20" i="5" s="1"/>
  <c r="AA24" i="5"/>
  <c r="AA25" i="5" s="1"/>
  <c r="AB14" i="5" s="1"/>
  <c r="AB15" i="5" s="1"/>
  <c r="AB22" i="5" s="1"/>
  <c r="AB19" i="5"/>
  <c r="AB23" i="5" l="1"/>
  <c r="AC19" i="5" s="1"/>
  <c r="AB24" i="5"/>
  <c r="AB25" i="5" s="1"/>
  <c r="AC14" i="5" s="1"/>
  <c r="AC15" i="5" s="1"/>
  <c r="AC22" i="5" s="1"/>
  <c r="AC16" i="5"/>
  <c r="AC18" i="5" s="1"/>
  <c r="AC20" i="5" s="1"/>
  <c r="AC23" i="5" l="1"/>
  <c r="AD16" i="5" l="1"/>
  <c r="AD18" i="5" s="1"/>
  <c r="AD20" i="5" s="1"/>
  <c r="AC24" i="5"/>
  <c r="AC25" i="5" s="1"/>
  <c r="AD14" i="5" s="1"/>
  <c r="AD15" i="5" s="1"/>
  <c r="AD22" i="5" s="1"/>
  <c r="AD19" i="5"/>
  <c r="AD23" i="5" l="1"/>
  <c r="AE16" i="5" s="1"/>
  <c r="AE18" i="5" s="1"/>
  <c r="AE20" i="5" s="1"/>
  <c r="AE19" i="5"/>
  <c r="AD24" i="5" l="1"/>
  <c r="AD25" i="5" s="1"/>
  <c r="AE14" i="5" s="1"/>
  <c r="AE15" i="5" s="1"/>
  <c r="AE22" i="5" s="1"/>
  <c r="AE23" i="5"/>
  <c r="AE24" i="5" l="1"/>
  <c r="AE25" i="5" s="1"/>
  <c r="AF14" i="5" s="1"/>
  <c r="AF15" i="5" s="1"/>
  <c r="AF22" i="5" s="1"/>
  <c r="AF16" i="5"/>
  <c r="AF18" i="5" s="1"/>
  <c r="AF20" i="5" s="1"/>
  <c r="AF19" i="5"/>
  <c r="AF23" i="5" l="1"/>
  <c r="AG16" i="5" l="1"/>
  <c r="AG18" i="5" s="1"/>
  <c r="AG20" i="5" s="1"/>
  <c r="AF24" i="5"/>
  <c r="AF25" i="5" s="1"/>
  <c r="AG14" i="5" s="1"/>
  <c r="AG15" i="5" s="1"/>
  <c r="AG22" i="5" s="1"/>
  <c r="AG19" i="5"/>
  <c r="AG23" i="5" l="1"/>
  <c r="AH19" i="5" s="1"/>
  <c r="AG24" i="5"/>
  <c r="AG25" i="5" s="1"/>
  <c r="AH14" i="5" s="1"/>
  <c r="AH15" i="5" s="1"/>
  <c r="AH22" i="5" s="1"/>
  <c r="AH16" i="5" l="1"/>
  <c r="AH18" i="5" s="1"/>
  <c r="AH20" i="5" s="1"/>
  <c r="AH23" i="5" s="1"/>
  <c r="AH24" i="5" s="1"/>
  <c r="AH25" i="5" s="1"/>
</calcChain>
</file>

<file path=xl/sharedStrings.xml><?xml version="1.0" encoding="utf-8"?>
<sst xmlns="http://schemas.openxmlformats.org/spreadsheetml/2006/main" count="194" uniqueCount="117">
  <si>
    <t>idle</t>
  </si>
  <si>
    <t>rpm</t>
  </si>
  <si>
    <t>Engine Type</t>
  </si>
  <si>
    <t>Bore x Stroke</t>
  </si>
  <si>
    <t>Displacement</t>
  </si>
  <si>
    <t>Compression Ratio</t>
  </si>
  <si>
    <t>8.5:1</t>
  </si>
  <si>
    <t>Lamp/Charge coil options</t>
  </si>
  <si>
    <t>Dry Weight</t>
  </si>
  <si>
    <t>Length (min)</t>
  </si>
  <si>
    <t>Width (min)</t>
  </si>
  <si>
    <t>Height (min)</t>
  </si>
  <si>
    <t>Stroke</t>
  </si>
  <si>
    <t>mm</t>
  </si>
  <si>
    <r>
      <t>cm</t>
    </r>
    <r>
      <rPr>
        <vertAlign val="superscript"/>
        <sz val="11"/>
        <color theme="1"/>
        <rFont val="Calibri"/>
        <family val="2"/>
        <scheme val="minor"/>
      </rPr>
      <t>3</t>
    </r>
  </si>
  <si>
    <t>Net Power Output (3600rpm)</t>
  </si>
  <si>
    <t>kW</t>
  </si>
  <si>
    <t>4 stroke</t>
  </si>
  <si>
    <t>Net Torque (2500rpm)</t>
  </si>
  <si>
    <t>Nm</t>
  </si>
  <si>
    <t>25W</t>
  </si>
  <si>
    <t>Fuel octane</t>
  </si>
  <si>
    <t>kg</t>
  </si>
  <si>
    <t>in</t>
  </si>
  <si>
    <t>Torque</t>
  </si>
  <si>
    <t>Power</t>
  </si>
  <si>
    <t>Power (kW) = Torque (N.m) x Speed (RPM) / 9548.8</t>
  </si>
  <si>
    <t>m/s</t>
  </si>
  <si>
    <t>BSFC</t>
  </si>
  <si>
    <t>Gasoline energy</t>
  </si>
  <si>
    <t>kJ/g</t>
  </si>
  <si>
    <t>g/(kW*s)</t>
  </si>
  <si>
    <t>m</t>
  </si>
  <si>
    <t>b</t>
  </si>
  <si>
    <r>
      <t>x</t>
    </r>
    <r>
      <rPr>
        <vertAlign val="subscript"/>
        <sz val="11"/>
        <color theme="1"/>
        <rFont val="Calibri"/>
        <family val="2"/>
        <scheme val="minor"/>
      </rPr>
      <t>int</t>
    </r>
  </si>
  <si>
    <t>Nm/rpm</t>
  </si>
  <si>
    <r>
      <t>m</t>
    </r>
    <r>
      <rPr>
        <vertAlign val="subscript"/>
        <sz val="11"/>
        <color theme="1"/>
        <rFont val="Calibri"/>
        <family val="2"/>
        <scheme val="minor"/>
      </rPr>
      <t>kart</t>
    </r>
  </si>
  <si>
    <r>
      <t>Sp</t>
    </r>
    <r>
      <rPr>
        <vertAlign val="subscript"/>
        <sz val="11"/>
        <color theme="1"/>
        <rFont val="Calibri"/>
        <family val="2"/>
        <scheme val="minor"/>
      </rPr>
      <t>front</t>
    </r>
  </si>
  <si>
    <t>teeth</t>
  </si>
  <si>
    <r>
      <t>Sp</t>
    </r>
    <r>
      <rPr>
        <vertAlign val="subscript"/>
        <sz val="11"/>
        <color theme="1"/>
        <rFont val="Calibri"/>
        <family val="2"/>
        <scheme val="minor"/>
      </rPr>
      <t>rear</t>
    </r>
  </si>
  <si>
    <r>
      <t>Sp</t>
    </r>
    <r>
      <rPr>
        <vertAlign val="subscript"/>
        <sz val="11"/>
        <color theme="1"/>
        <rFont val="Calibri"/>
        <family val="2"/>
        <scheme val="minor"/>
      </rPr>
      <t>ratio</t>
    </r>
  </si>
  <si>
    <r>
      <t>W</t>
    </r>
    <r>
      <rPr>
        <vertAlign val="subscript"/>
        <sz val="11"/>
        <color theme="1"/>
        <rFont val="Calibri"/>
        <family val="2"/>
        <scheme val="minor"/>
      </rPr>
      <t>dia</t>
    </r>
  </si>
  <si>
    <t>ratio</t>
  </si>
  <si>
    <r>
      <t>W</t>
    </r>
    <r>
      <rPr>
        <vertAlign val="subscript"/>
        <sz val="11"/>
        <color theme="1"/>
        <rFont val="Calibri"/>
        <family val="2"/>
        <scheme val="minor"/>
      </rPr>
      <t>cir</t>
    </r>
  </si>
  <si>
    <r>
      <t>C</t>
    </r>
    <r>
      <rPr>
        <vertAlign val="subscript"/>
        <sz val="11"/>
        <color theme="1"/>
        <rFont val="Calibri"/>
        <family val="2"/>
        <scheme val="minor"/>
      </rPr>
      <t>wint</t>
    </r>
  </si>
  <si>
    <t>constant</t>
  </si>
  <si>
    <t>calculated</t>
  </si>
  <si>
    <r>
      <t>C</t>
    </r>
    <r>
      <rPr>
        <vertAlign val="subscript"/>
        <sz val="11"/>
        <color theme="1"/>
        <rFont val="Calibri"/>
        <family val="2"/>
        <scheme val="minor"/>
      </rPr>
      <t>t</t>
    </r>
  </si>
  <si>
    <r>
      <t>C</t>
    </r>
    <r>
      <rPr>
        <vertAlign val="subscript"/>
        <sz val="11"/>
        <color theme="1"/>
        <rFont val="Calibri"/>
        <family val="2"/>
        <scheme val="minor"/>
      </rPr>
      <t>tmin</t>
    </r>
  </si>
  <si>
    <r>
      <t>W</t>
    </r>
    <r>
      <rPr>
        <vertAlign val="subscript"/>
        <sz val="11"/>
        <color theme="1"/>
        <rFont val="Calibri"/>
        <family val="2"/>
        <scheme val="minor"/>
      </rPr>
      <t>eng</t>
    </r>
  </si>
  <si>
    <r>
      <t>C</t>
    </r>
    <r>
      <rPr>
        <vertAlign val="subscript"/>
        <sz val="11"/>
        <color theme="1"/>
        <rFont val="Calibri"/>
        <family val="2"/>
        <scheme val="minor"/>
      </rPr>
      <t>tr</t>
    </r>
  </si>
  <si>
    <r>
      <t>C</t>
    </r>
    <r>
      <rPr>
        <vertAlign val="subscript"/>
        <sz val="11"/>
        <color theme="1"/>
        <rFont val="Calibri"/>
        <family val="2"/>
        <scheme val="minor"/>
      </rPr>
      <t>tint</t>
    </r>
  </si>
  <si>
    <t>mass of go kart and operator</t>
  </si>
  <si>
    <t>number of teeth front sprocket</t>
  </si>
  <si>
    <t>number of teeth rear sprocket</t>
  </si>
  <si>
    <t>Sprocket ratio</t>
  </si>
  <si>
    <t>Driven wheel diameter</t>
  </si>
  <si>
    <t>Driven wheel circumference</t>
  </si>
  <si>
    <t>Initial clutch output speed</t>
  </si>
  <si>
    <t>ratio of rpm to radian per second</t>
  </si>
  <si>
    <t>Clutch output torque</t>
  </si>
  <si>
    <t>minimum clutch output torque</t>
  </si>
  <si>
    <t>engine speed</t>
  </si>
  <si>
    <t>Clutch output torque rate</t>
  </si>
  <si>
    <t>Clutch output torque y intercept</t>
  </si>
  <si>
    <r>
      <t>C</t>
    </r>
    <r>
      <rPr>
        <vertAlign val="subscript"/>
        <sz val="11"/>
        <color theme="1"/>
        <rFont val="Calibri"/>
        <family val="2"/>
        <scheme val="minor"/>
      </rPr>
      <t>w</t>
    </r>
  </si>
  <si>
    <t>Clutch output speed</t>
  </si>
  <si>
    <r>
      <t>C</t>
    </r>
    <r>
      <rPr>
        <vertAlign val="subscript"/>
        <sz val="11"/>
        <color theme="1"/>
        <rFont val="Calibri"/>
        <family val="2"/>
        <scheme val="minor"/>
      </rPr>
      <t>slip</t>
    </r>
  </si>
  <si>
    <t>%</t>
  </si>
  <si>
    <t>Clutch slip</t>
  </si>
  <si>
    <t>Engine output torque</t>
  </si>
  <si>
    <r>
      <t>Eng</t>
    </r>
    <r>
      <rPr>
        <vertAlign val="subscript"/>
        <sz val="11"/>
        <color theme="1"/>
        <rFont val="Calibri"/>
        <family val="2"/>
        <scheme val="minor"/>
      </rPr>
      <t>t</t>
    </r>
  </si>
  <si>
    <t>Boundry</t>
  </si>
  <si>
    <r>
      <t>C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to Eng</t>
    </r>
    <r>
      <rPr>
        <vertAlign val="subscript"/>
        <sz val="11"/>
        <color theme="1"/>
        <rFont val="Calibri"/>
        <family val="2"/>
        <scheme val="minor"/>
      </rPr>
      <t>t</t>
    </r>
  </si>
  <si>
    <t>Clutch torque must be less than or equal to engine torque</t>
  </si>
  <si>
    <r>
      <t>V</t>
    </r>
    <r>
      <rPr>
        <vertAlign val="subscript"/>
        <sz val="11"/>
        <color theme="1"/>
        <rFont val="Calibri"/>
        <family val="2"/>
        <scheme val="minor"/>
      </rPr>
      <t>sp</t>
    </r>
  </si>
  <si>
    <t>Vehicle speed</t>
  </si>
  <si>
    <r>
      <t>W</t>
    </r>
    <r>
      <rPr>
        <vertAlign val="subscript"/>
        <sz val="11"/>
        <color theme="1"/>
        <rFont val="Calibri"/>
        <family val="2"/>
        <scheme val="minor"/>
      </rPr>
      <t>sp</t>
    </r>
  </si>
  <si>
    <t>Wheel speed</t>
  </si>
  <si>
    <r>
      <t>F</t>
    </r>
    <r>
      <rPr>
        <vertAlign val="subscript"/>
        <sz val="11"/>
        <color theme="1"/>
        <rFont val="Calibri"/>
        <family val="2"/>
        <scheme val="minor"/>
      </rPr>
      <t>d</t>
    </r>
  </si>
  <si>
    <t>N</t>
  </si>
  <si>
    <t>Force are drag</t>
  </si>
  <si>
    <t>ρ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</si>
  <si>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</si>
  <si>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Air density</t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</si>
  <si>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</si>
  <si>
    <t>coefficent of drag</t>
  </si>
  <si>
    <t>A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</si>
  <si>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</si>
  <si>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Kart frontal area</t>
  </si>
  <si>
    <r>
      <t>F</t>
    </r>
    <r>
      <rPr>
        <vertAlign val="subscript"/>
        <sz val="11"/>
        <color theme="1"/>
        <rFont val="Calibri"/>
        <family val="2"/>
        <scheme val="minor"/>
      </rPr>
      <t>rr</t>
    </r>
  </si>
  <si>
    <t>Rolling resistance</t>
  </si>
  <si>
    <t>Th</t>
  </si>
  <si>
    <t>Throttle position</t>
  </si>
  <si>
    <t>Type</t>
  </si>
  <si>
    <t>Label</t>
  </si>
  <si>
    <t>Value</t>
  </si>
  <si>
    <t>unit</t>
  </si>
  <si>
    <t>Description</t>
  </si>
  <si>
    <r>
      <t>T</t>
    </r>
    <r>
      <rPr>
        <vertAlign val="subscript"/>
        <sz val="11"/>
        <color theme="1"/>
        <rFont val="Calibri"/>
        <family val="2"/>
        <scheme val="minor"/>
      </rPr>
      <t>step</t>
    </r>
  </si>
  <si>
    <t>s</t>
  </si>
  <si>
    <t>Time step</t>
  </si>
  <si>
    <t>rpm/(rad/s)</t>
  </si>
  <si>
    <r>
      <t>rpm</t>
    </r>
    <r>
      <rPr>
        <vertAlign val="subscript"/>
        <sz val="11"/>
        <color theme="1"/>
        <rFont val="Calibri"/>
        <family val="2"/>
        <scheme val="minor"/>
      </rPr>
      <t>ratio</t>
    </r>
  </si>
  <si>
    <r>
      <t>F</t>
    </r>
    <r>
      <rPr>
        <vertAlign val="subscript"/>
        <sz val="11"/>
        <color theme="1"/>
        <rFont val="Calibri"/>
        <family val="2"/>
        <scheme val="minor"/>
      </rPr>
      <t>rtotal</t>
    </r>
  </si>
  <si>
    <r>
      <t>K</t>
    </r>
    <r>
      <rPr>
        <vertAlign val="subscript"/>
        <sz val="11"/>
        <color theme="1"/>
        <rFont val="Calibri"/>
        <family val="2"/>
        <scheme val="minor"/>
      </rPr>
      <t>accel</t>
    </r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</si>
  <si>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</si>
  <si>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Kart acceleration</t>
  </si>
  <si>
    <r>
      <t>F</t>
    </r>
    <r>
      <rPr>
        <vertAlign val="subscript"/>
        <sz val="11"/>
        <color theme="1"/>
        <rFont val="Calibri"/>
        <family val="2"/>
        <scheme val="minor"/>
      </rPr>
      <t>con</t>
    </r>
  </si>
  <si>
    <t>Fuel consumed</t>
  </si>
  <si>
    <t>g</t>
  </si>
  <si>
    <r>
      <t>V</t>
    </r>
    <r>
      <rPr>
        <vertAlign val="subscript"/>
        <sz val="11"/>
        <color theme="1"/>
        <rFont val="Calibri"/>
        <family val="2"/>
        <scheme val="minor"/>
      </rPr>
      <t>spint</t>
    </r>
  </si>
  <si>
    <r>
      <t>Eng</t>
    </r>
    <r>
      <rPr>
        <vertAlign val="subscript"/>
        <sz val="11"/>
        <color theme="1"/>
        <rFont val="Calibri"/>
        <family val="2"/>
        <scheme val="minor"/>
      </rPr>
      <t>P</t>
    </r>
  </si>
  <si>
    <t>Clutch Slip Operating Mode</t>
  </si>
  <si>
    <t>Engine Direct Drive Operating Mode</t>
  </si>
  <si>
    <t>Engine Overspeed</t>
  </si>
  <si>
    <r>
      <t>F</t>
    </r>
    <r>
      <rPr>
        <vertAlign val="subscript"/>
        <sz val="11"/>
        <color theme="1"/>
        <rFont val="Calibri"/>
        <family val="2"/>
        <scheme val="minor"/>
      </rPr>
      <t>coninst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</si>
</sst>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9" formatCode="0.0000"/>
    <numFmt numFmtId="170" formatCode="0.000"/>
    <numFmt numFmtId="171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9" fontId="0" fillId="0" borderId="0" xfId="0" applyNumberFormat="1"/>
    <xf numFmtId="17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71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2" borderId="0" xfId="1" applyNumberFormat="1" applyFont="1" applyFill="1"/>
    <xf numFmtId="2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Engine!$Q$8</c:f>
              <c:strCache>
                <c:ptCount val="1"/>
                <c:pt idx="0">
                  <c:v>Torque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Engine!$P$9:$P$31</c:f>
              <c:numCache>
                <c:formatCode>General</c:formatCode>
                <c:ptCount val="23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  <c:pt idx="12">
                  <c:v>2600</c:v>
                </c:pt>
                <c:pt idx="13">
                  <c:v>2700</c:v>
                </c:pt>
                <c:pt idx="14">
                  <c:v>2800</c:v>
                </c:pt>
                <c:pt idx="15">
                  <c:v>2900</c:v>
                </c:pt>
                <c:pt idx="16">
                  <c:v>3000</c:v>
                </c:pt>
                <c:pt idx="17">
                  <c:v>3100</c:v>
                </c:pt>
                <c:pt idx="18">
                  <c:v>3200</c:v>
                </c:pt>
                <c:pt idx="19">
                  <c:v>3300</c:v>
                </c:pt>
                <c:pt idx="20">
                  <c:v>3400</c:v>
                </c:pt>
                <c:pt idx="21">
                  <c:v>3500</c:v>
                </c:pt>
                <c:pt idx="22">
                  <c:v>3600</c:v>
                </c:pt>
              </c:numCache>
            </c:numRef>
          </c:cat>
          <c:val>
            <c:numRef>
              <c:f>Engine!$Q$9:$Q$31</c:f>
              <c:numCache>
                <c:formatCode>0.00</c:formatCode>
                <c:ptCount val="23"/>
                <c:pt idx="0">
                  <c:v>0</c:v>
                </c:pt>
                <c:pt idx="1">
                  <c:v>1.5333333333333323</c:v>
                </c:pt>
                <c:pt idx="2">
                  <c:v>2.8749999999999996</c:v>
                </c:pt>
                <c:pt idx="3">
                  <c:v>4.0588235294117645</c:v>
                </c:pt>
                <c:pt idx="4">
                  <c:v>5.1111111111111107</c:v>
                </c:pt>
                <c:pt idx="5">
                  <c:v>6.0526315789473681</c:v>
                </c:pt>
                <c:pt idx="6">
                  <c:v>6.9</c:v>
                </c:pt>
                <c:pt idx="7">
                  <c:v>6.9952380952380961</c:v>
                </c:pt>
                <c:pt idx="8">
                  <c:v>7.0818181818181829</c:v>
                </c:pt>
                <c:pt idx="9">
                  <c:v>7.160869565217391</c:v>
                </c:pt>
                <c:pt idx="10">
                  <c:v>7.2333333333333334</c:v>
                </c:pt>
                <c:pt idx="11">
                  <c:v>7.3</c:v>
                </c:pt>
                <c:pt idx="12">
                  <c:v>7.3</c:v>
                </c:pt>
                <c:pt idx="13">
                  <c:v>7.3</c:v>
                </c:pt>
                <c:pt idx="14">
                  <c:v>7.3</c:v>
                </c:pt>
                <c:pt idx="15">
                  <c:v>7.3</c:v>
                </c:pt>
                <c:pt idx="16">
                  <c:v>7.3</c:v>
                </c:pt>
                <c:pt idx="17">
                  <c:v>7.2218752688172065</c:v>
                </c:pt>
                <c:pt idx="18">
                  <c:v>7.1486333333333345</c:v>
                </c:pt>
                <c:pt idx="19">
                  <c:v>7.0798303030303034</c:v>
                </c:pt>
                <c:pt idx="20">
                  <c:v>7.015074509803922</c:v>
                </c:pt>
                <c:pt idx="21">
                  <c:v>6.9540190476190471</c:v>
                </c:pt>
                <c:pt idx="22">
                  <c:v>6.8963555555555551</c:v>
                </c:pt>
              </c:numCache>
            </c:numRef>
          </c:val>
          <c:smooth val="0"/>
        </c:ser>
        <c:ser>
          <c:idx val="2"/>
          <c:order val="2"/>
          <c:tx>
            <c:v>Torque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Clutch!$J$8:$J$30</c:f>
              <c:numCache>
                <c:formatCode>0.0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1.3800000000000026</c:v>
                </c:pt>
                <c:pt idx="3">
                  <c:v>2.7600000000000016</c:v>
                </c:pt>
                <c:pt idx="4">
                  <c:v>4.1400000000000041</c:v>
                </c:pt>
                <c:pt idx="5">
                  <c:v>5.5200000000000031</c:v>
                </c:pt>
                <c:pt idx="6">
                  <c:v>6.9000000000000021</c:v>
                </c:pt>
                <c:pt idx="7">
                  <c:v>8.2800000000000047</c:v>
                </c:pt>
                <c:pt idx="8">
                  <c:v>9.6600000000000037</c:v>
                </c:pt>
                <c:pt idx="9">
                  <c:v>11.040000000000006</c:v>
                </c:pt>
                <c:pt idx="10">
                  <c:v>12.420000000000005</c:v>
                </c:pt>
                <c:pt idx="11">
                  <c:v>13.800000000000008</c:v>
                </c:pt>
                <c:pt idx="12">
                  <c:v>15.180000000000003</c:v>
                </c:pt>
                <c:pt idx="13">
                  <c:v>16.560000000000006</c:v>
                </c:pt>
                <c:pt idx="14">
                  <c:v>17.940000000000008</c:v>
                </c:pt>
                <c:pt idx="15">
                  <c:v>19.320000000000011</c:v>
                </c:pt>
                <c:pt idx="16">
                  <c:v>20.700000000000006</c:v>
                </c:pt>
                <c:pt idx="17">
                  <c:v>22.080000000000009</c:v>
                </c:pt>
                <c:pt idx="18">
                  <c:v>23.460000000000012</c:v>
                </c:pt>
                <c:pt idx="19">
                  <c:v>24.840000000000007</c:v>
                </c:pt>
                <c:pt idx="20">
                  <c:v>26.22000000000001</c:v>
                </c:pt>
                <c:pt idx="21">
                  <c:v>27.600000000000012</c:v>
                </c:pt>
                <c:pt idx="22">
                  <c:v>28.980000000000015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843144"/>
        <c:axId val="259037744"/>
      </c:lineChart>
      <c:lineChart>
        <c:grouping val="standard"/>
        <c:varyColors val="0"/>
        <c:ser>
          <c:idx val="1"/>
          <c:order val="1"/>
          <c:tx>
            <c:strRef>
              <c:f>Engine!$R$8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Engine!$P$9:$P$31</c:f>
              <c:numCache>
                <c:formatCode>General</c:formatCode>
                <c:ptCount val="23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  <c:pt idx="12">
                  <c:v>2600</c:v>
                </c:pt>
                <c:pt idx="13">
                  <c:v>2700</c:v>
                </c:pt>
                <c:pt idx="14">
                  <c:v>2800</c:v>
                </c:pt>
                <c:pt idx="15">
                  <c:v>2900</c:v>
                </c:pt>
                <c:pt idx="16">
                  <c:v>3000</c:v>
                </c:pt>
                <c:pt idx="17">
                  <c:v>3100</c:v>
                </c:pt>
                <c:pt idx="18">
                  <c:v>3200</c:v>
                </c:pt>
                <c:pt idx="19">
                  <c:v>3300</c:v>
                </c:pt>
                <c:pt idx="20">
                  <c:v>3400</c:v>
                </c:pt>
                <c:pt idx="21">
                  <c:v>3500</c:v>
                </c:pt>
                <c:pt idx="22">
                  <c:v>3600</c:v>
                </c:pt>
              </c:numCache>
            </c:numRef>
          </c:cat>
          <c:val>
            <c:numRef>
              <c:f>Engine!$R$9:$R$31</c:f>
              <c:numCache>
                <c:formatCode>0.00</c:formatCode>
                <c:ptCount val="23"/>
                <c:pt idx="0">
                  <c:v>0</c:v>
                </c:pt>
                <c:pt idx="1">
                  <c:v>0.24086796246648781</c:v>
                </c:pt>
                <c:pt idx="2">
                  <c:v>0.48173592493297579</c:v>
                </c:pt>
                <c:pt idx="3">
                  <c:v>0.7226038873994638</c:v>
                </c:pt>
                <c:pt idx="4">
                  <c:v>0.9634718498659518</c:v>
                </c:pt>
                <c:pt idx="5">
                  <c:v>1.2043398123324398</c:v>
                </c:pt>
                <c:pt idx="6">
                  <c:v>1.4452077747989278</c:v>
                </c:pt>
                <c:pt idx="7">
                  <c:v>1.5384132037533516</c:v>
                </c:pt>
                <c:pt idx="8">
                  <c:v>1.6316186327077751</c:v>
                </c:pt>
                <c:pt idx="9">
                  <c:v>1.7248240616621986</c:v>
                </c:pt>
                <c:pt idx="10">
                  <c:v>1.8180294906166221</c:v>
                </c:pt>
                <c:pt idx="11">
                  <c:v>1.9112349195710456</c:v>
                </c:pt>
                <c:pt idx="12">
                  <c:v>1.9876843163538875</c:v>
                </c:pt>
                <c:pt idx="13">
                  <c:v>2.0641337131367292</c:v>
                </c:pt>
                <c:pt idx="14">
                  <c:v>2.1405831099195711</c:v>
                </c:pt>
                <c:pt idx="15">
                  <c:v>2.217032506702413</c:v>
                </c:pt>
                <c:pt idx="16">
                  <c:v>2.2934819034852549</c:v>
                </c:pt>
                <c:pt idx="17">
                  <c:v>2.3445682529043799</c:v>
                </c:pt>
                <c:pt idx="18">
                  <c:v>2.3956546023235039</c:v>
                </c:pt>
                <c:pt idx="19">
                  <c:v>2.446740951742628</c:v>
                </c:pt>
                <c:pt idx="20">
                  <c:v>2.497827301161752</c:v>
                </c:pt>
                <c:pt idx="21">
                  <c:v>2.548913650580876</c:v>
                </c:pt>
                <c:pt idx="22">
                  <c:v>2.6</c:v>
                </c:pt>
              </c:numCache>
            </c:numRef>
          </c:val>
          <c:smooth val="0"/>
        </c:ser>
        <c:ser>
          <c:idx val="3"/>
          <c:order val="3"/>
          <c:tx>
            <c:v>90%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Engine!$U$9:$U$31</c:f>
              <c:numCache>
                <c:formatCode>0.00</c:formatCode>
                <c:ptCount val="23"/>
                <c:pt idx="0">
                  <c:v>0</c:v>
                </c:pt>
                <c:pt idx="1">
                  <c:v>0.21678116621983903</c:v>
                </c:pt>
                <c:pt idx="2">
                  <c:v>0.43356233243967823</c:v>
                </c:pt>
                <c:pt idx="3">
                  <c:v>0.65034349865951746</c:v>
                </c:pt>
                <c:pt idx="4">
                  <c:v>0.86712466487935669</c:v>
                </c:pt>
                <c:pt idx="5">
                  <c:v>1.0839058310991958</c:v>
                </c:pt>
                <c:pt idx="6">
                  <c:v>1.3006869973190351</c:v>
                </c:pt>
                <c:pt idx="7">
                  <c:v>1.3845718833780165</c:v>
                </c:pt>
                <c:pt idx="8">
                  <c:v>1.4684567694369977</c:v>
                </c:pt>
                <c:pt idx="9">
                  <c:v>1.5523416554959788</c:v>
                </c:pt>
                <c:pt idx="10">
                  <c:v>1.6362265415549599</c:v>
                </c:pt>
                <c:pt idx="11">
                  <c:v>1.7201114276139411</c:v>
                </c:pt>
                <c:pt idx="12">
                  <c:v>1.7889158847184987</c:v>
                </c:pt>
                <c:pt idx="13">
                  <c:v>1.8577203418230563</c:v>
                </c:pt>
                <c:pt idx="14">
                  <c:v>1.926524798927614</c:v>
                </c:pt>
                <c:pt idx="15">
                  <c:v>1.9953292560321718</c:v>
                </c:pt>
                <c:pt idx="16">
                  <c:v>2.0641337131367297</c:v>
                </c:pt>
                <c:pt idx="17">
                  <c:v>2.0434923760053625</c:v>
                </c:pt>
                <c:pt idx="18">
                  <c:v>2.0228510388739953</c:v>
                </c:pt>
                <c:pt idx="19">
                  <c:v>2.0022097017426281</c:v>
                </c:pt>
                <c:pt idx="20">
                  <c:v>1.9815683646112607</c:v>
                </c:pt>
                <c:pt idx="21">
                  <c:v>1.9609270274798933</c:v>
                </c:pt>
                <c:pt idx="22">
                  <c:v>1.9402856903485259</c:v>
                </c:pt>
              </c:numCache>
            </c:numRef>
          </c:val>
          <c:smooth val="0"/>
        </c:ser>
        <c:ser>
          <c:idx val="4"/>
          <c:order val="4"/>
          <c:tx>
            <c:v>80%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Engine!$X$9:$X$31</c:f>
              <c:numCache>
                <c:formatCode>0.00</c:formatCode>
                <c:ptCount val="23"/>
                <c:pt idx="0">
                  <c:v>0</c:v>
                </c:pt>
                <c:pt idx="1">
                  <c:v>0.19269436997319025</c:v>
                </c:pt>
                <c:pt idx="2">
                  <c:v>0.38538873994638068</c:v>
                </c:pt>
                <c:pt idx="3">
                  <c:v>0.57808310991957101</c:v>
                </c:pt>
                <c:pt idx="4">
                  <c:v>0.77077747989276146</c:v>
                </c:pt>
                <c:pt idx="5">
                  <c:v>0.96347184986595191</c:v>
                </c:pt>
                <c:pt idx="6">
                  <c:v>1.1561662198391423</c:v>
                </c:pt>
                <c:pt idx="7">
                  <c:v>1.2307305630026812</c:v>
                </c:pt>
                <c:pt idx="8">
                  <c:v>1.3052949061662202</c:v>
                </c:pt>
                <c:pt idx="9">
                  <c:v>1.379859249329759</c:v>
                </c:pt>
                <c:pt idx="10">
                  <c:v>1.4544235924932978</c:v>
                </c:pt>
                <c:pt idx="11">
                  <c:v>1.5289879356568365</c:v>
                </c:pt>
                <c:pt idx="12">
                  <c:v>1.5901474530831101</c:v>
                </c:pt>
                <c:pt idx="13">
                  <c:v>1.6513069705093835</c:v>
                </c:pt>
                <c:pt idx="14">
                  <c:v>1.712466487935657</c:v>
                </c:pt>
                <c:pt idx="15">
                  <c:v>1.7736260053619306</c:v>
                </c:pt>
                <c:pt idx="16">
                  <c:v>1.8347855227882039</c:v>
                </c:pt>
                <c:pt idx="17">
                  <c:v>1.7980898123324398</c:v>
                </c:pt>
                <c:pt idx="18">
                  <c:v>1.7613941018766757</c:v>
                </c:pt>
                <c:pt idx="19">
                  <c:v>1.7246983914209115</c:v>
                </c:pt>
                <c:pt idx="20">
                  <c:v>1.6880026809651474</c:v>
                </c:pt>
                <c:pt idx="21">
                  <c:v>1.6513069705093832</c:v>
                </c:pt>
                <c:pt idx="22">
                  <c:v>1.6146112600536191</c:v>
                </c:pt>
              </c:numCache>
            </c:numRef>
          </c:val>
          <c:smooth val="0"/>
        </c:ser>
        <c:ser>
          <c:idx val="5"/>
          <c:order val="5"/>
          <c:tx>
            <c:v>70%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Engine!$AA$9:$AA$31</c:f>
              <c:numCache>
                <c:formatCode>0.00</c:formatCode>
                <c:ptCount val="23"/>
                <c:pt idx="0">
                  <c:v>0</c:v>
                </c:pt>
                <c:pt idx="1">
                  <c:v>0.16860757372654145</c:v>
                </c:pt>
                <c:pt idx="2">
                  <c:v>0.33721514745308301</c:v>
                </c:pt>
                <c:pt idx="3">
                  <c:v>0.50582272117962468</c:v>
                </c:pt>
                <c:pt idx="4">
                  <c:v>0.67443029490616624</c:v>
                </c:pt>
                <c:pt idx="5">
                  <c:v>0.8430378686327078</c:v>
                </c:pt>
                <c:pt idx="6">
                  <c:v>1.0116454423592494</c:v>
                </c:pt>
                <c:pt idx="7">
                  <c:v>1.076889242627346</c:v>
                </c:pt>
                <c:pt idx="8">
                  <c:v>1.1421330428954424</c:v>
                </c:pt>
                <c:pt idx="9">
                  <c:v>1.207376843163539</c:v>
                </c:pt>
                <c:pt idx="10">
                  <c:v>1.2726206434316354</c:v>
                </c:pt>
                <c:pt idx="11">
                  <c:v>1.3378644436997318</c:v>
                </c:pt>
                <c:pt idx="12">
                  <c:v>1.3913790214477213</c:v>
                </c:pt>
                <c:pt idx="13">
                  <c:v>1.4448935991957104</c:v>
                </c:pt>
                <c:pt idx="14">
                  <c:v>1.4984081769436997</c:v>
                </c:pt>
                <c:pt idx="15">
                  <c:v>1.5519227546916889</c:v>
                </c:pt>
                <c:pt idx="16">
                  <c:v>1.6054373324396785</c:v>
                </c:pt>
                <c:pt idx="17">
                  <c:v>1.5412198391420913</c:v>
                </c:pt>
                <c:pt idx="18">
                  <c:v>1.4770023458445041</c:v>
                </c:pt>
                <c:pt idx="19">
                  <c:v>1.4127848525469169</c:v>
                </c:pt>
                <c:pt idx="20">
                  <c:v>1.3485673592493297</c:v>
                </c:pt>
                <c:pt idx="21">
                  <c:v>1.2843498659517425</c:v>
                </c:pt>
                <c:pt idx="22">
                  <c:v>1.2201323726541553</c:v>
                </c:pt>
              </c:numCache>
            </c:numRef>
          </c:val>
          <c:smooth val="0"/>
        </c:ser>
        <c:ser>
          <c:idx val="6"/>
          <c:order val="6"/>
          <c:tx>
            <c:v>60%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Engine!$AD$9:$AD$31</c:f>
              <c:numCache>
                <c:formatCode>0.00</c:formatCode>
                <c:ptCount val="23"/>
                <c:pt idx="0">
                  <c:v>0</c:v>
                </c:pt>
                <c:pt idx="1">
                  <c:v>0.14452077747989267</c:v>
                </c:pt>
                <c:pt idx="2">
                  <c:v>0.28904155495978545</c:v>
                </c:pt>
                <c:pt idx="3">
                  <c:v>0.43356233243967829</c:v>
                </c:pt>
                <c:pt idx="4">
                  <c:v>0.57808310991957101</c:v>
                </c:pt>
                <c:pt idx="5">
                  <c:v>0.72260388739946391</c:v>
                </c:pt>
                <c:pt idx="6">
                  <c:v>0.86712466487935669</c:v>
                </c:pt>
                <c:pt idx="7">
                  <c:v>0.92304792225201093</c:v>
                </c:pt>
                <c:pt idx="8">
                  <c:v>0.97897117962466496</c:v>
                </c:pt>
                <c:pt idx="9">
                  <c:v>1.0348944369973192</c:v>
                </c:pt>
                <c:pt idx="10">
                  <c:v>1.0908176943699732</c:v>
                </c:pt>
                <c:pt idx="11">
                  <c:v>1.1467409517426272</c:v>
                </c:pt>
                <c:pt idx="12">
                  <c:v>1.1926105898123325</c:v>
                </c:pt>
                <c:pt idx="13">
                  <c:v>1.2384802278820375</c:v>
                </c:pt>
                <c:pt idx="14">
                  <c:v>1.2843498659517427</c:v>
                </c:pt>
                <c:pt idx="15">
                  <c:v>1.3302195040214477</c:v>
                </c:pt>
                <c:pt idx="16">
                  <c:v>1.376089142091153</c:v>
                </c:pt>
                <c:pt idx="17">
                  <c:v>1.2614150469168903</c:v>
                </c:pt>
                <c:pt idx="18">
                  <c:v>1.1467409517426277</c:v>
                </c:pt>
                <c:pt idx="19">
                  <c:v>1.0320668565683651</c:v>
                </c:pt>
                <c:pt idx="20">
                  <c:v>0.91739276139410231</c:v>
                </c:pt>
                <c:pt idx="21">
                  <c:v>0.80271866621983956</c:v>
                </c:pt>
                <c:pt idx="22">
                  <c:v>0.68804457104557681</c:v>
                </c:pt>
              </c:numCache>
            </c:numRef>
          </c:val>
          <c:smooth val="0"/>
        </c:ser>
        <c:ser>
          <c:idx val="7"/>
          <c:order val="7"/>
          <c:tx>
            <c:v>50%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Engine!$AG$9:$AG$31</c:f>
              <c:numCache>
                <c:formatCode>0.00</c:formatCode>
                <c:ptCount val="23"/>
                <c:pt idx="0">
                  <c:v>0</c:v>
                </c:pt>
                <c:pt idx="1">
                  <c:v>0.12043398123324391</c:v>
                </c:pt>
                <c:pt idx="2">
                  <c:v>0.24086796246648789</c:v>
                </c:pt>
                <c:pt idx="3">
                  <c:v>0.3613019436997319</c:v>
                </c:pt>
                <c:pt idx="4">
                  <c:v>0.4817359249329759</c:v>
                </c:pt>
                <c:pt idx="5">
                  <c:v>0.6021699061662199</c:v>
                </c:pt>
                <c:pt idx="6">
                  <c:v>0.72260388739946391</c:v>
                </c:pt>
                <c:pt idx="7">
                  <c:v>0.76920660187667578</c:v>
                </c:pt>
                <c:pt idx="8">
                  <c:v>0.81580931635388754</c:v>
                </c:pt>
                <c:pt idx="9">
                  <c:v>0.8624120308310993</c:v>
                </c:pt>
                <c:pt idx="10">
                  <c:v>0.90901474530831106</c:v>
                </c:pt>
                <c:pt idx="11">
                  <c:v>0.95561745978552282</c:v>
                </c:pt>
                <c:pt idx="12">
                  <c:v>0.99384215817694377</c:v>
                </c:pt>
                <c:pt idx="13">
                  <c:v>1.0320668565683646</c:v>
                </c:pt>
                <c:pt idx="14">
                  <c:v>1.0702915549597856</c:v>
                </c:pt>
                <c:pt idx="15">
                  <c:v>1.1085162533512065</c:v>
                </c:pt>
                <c:pt idx="16">
                  <c:v>1.1467409517426275</c:v>
                </c:pt>
                <c:pt idx="17">
                  <c:v>0.95561745978552293</c:v>
                </c:pt>
                <c:pt idx="18">
                  <c:v>0.76449396782841839</c:v>
                </c:pt>
                <c:pt idx="19">
                  <c:v>0.57337047587131384</c:v>
                </c:pt>
                <c:pt idx="20">
                  <c:v>0.3822469839142093</c:v>
                </c:pt>
                <c:pt idx="21">
                  <c:v>0.19112349195710474</c:v>
                </c:pt>
                <c:pt idx="2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037352"/>
        <c:axId val="219410456"/>
      </c:lineChart>
      <c:catAx>
        <c:axId val="25184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37744"/>
        <c:crosses val="autoZero"/>
        <c:auto val="1"/>
        <c:lblAlgn val="ctr"/>
        <c:lblOffset val="100"/>
        <c:noMultiLvlLbl val="0"/>
      </c:catAx>
      <c:valAx>
        <c:axId val="259037744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43144"/>
        <c:crosses val="autoZero"/>
        <c:crossBetween val="between"/>
      </c:valAx>
      <c:valAx>
        <c:axId val="21941045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37352"/>
        <c:crosses val="max"/>
        <c:crossBetween val="between"/>
      </c:valAx>
      <c:catAx>
        <c:axId val="259037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4104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Engine!$Q$8</c:f>
              <c:strCache>
                <c:ptCount val="1"/>
                <c:pt idx="0">
                  <c:v>Torque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Engine!$P$9:$P$31</c:f>
              <c:numCache>
                <c:formatCode>General</c:formatCode>
                <c:ptCount val="23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  <c:pt idx="12">
                  <c:v>2600</c:v>
                </c:pt>
                <c:pt idx="13">
                  <c:v>2700</c:v>
                </c:pt>
                <c:pt idx="14">
                  <c:v>2800</c:v>
                </c:pt>
                <c:pt idx="15">
                  <c:v>2900</c:v>
                </c:pt>
                <c:pt idx="16">
                  <c:v>3000</c:v>
                </c:pt>
                <c:pt idx="17">
                  <c:v>3100</c:v>
                </c:pt>
                <c:pt idx="18">
                  <c:v>3200</c:v>
                </c:pt>
                <c:pt idx="19">
                  <c:v>3300</c:v>
                </c:pt>
                <c:pt idx="20">
                  <c:v>3400</c:v>
                </c:pt>
                <c:pt idx="21">
                  <c:v>3500</c:v>
                </c:pt>
                <c:pt idx="22">
                  <c:v>3600</c:v>
                </c:pt>
              </c:numCache>
            </c:numRef>
          </c:cat>
          <c:val>
            <c:numRef>
              <c:f>Engine!$Q$9:$Q$31</c:f>
              <c:numCache>
                <c:formatCode>0.00</c:formatCode>
                <c:ptCount val="23"/>
                <c:pt idx="0">
                  <c:v>0</c:v>
                </c:pt>
                <c:pt idx="1">
                  <c:v>1.5333333333333323</c:v>
                </c:pt>
                <c:pt idx="2">
                  <c:v>2.8749999999999996</c:v>
                </c:pt>
                <c:pt idx="3">
                  <c:v>4.0588235294117645</c:v>
                </c:pt>
                <c:pt idx="4">
                  <c:v>5.1111111111111107</c:v>
                </c:pt>
                <c:pt idx="5">
                  <c:v>6.0526315789473681</c:v>
                </c:pt>
                <c:pt idx="6">
                  <c:v>6.9</c:v>
                </c:pt>
                <c:pt idx="7">
                  <c:v>6.9952380952380961</c:v>
                </c:pt>
                <c:pt idx="8">
                  <c:v>7.0818181818181829</c:v>
                </c:pt>
                <c:pt idx="9">
                  <c:v>7.160869565217391</c:v>
                </c:pt>
                <c:pt idx="10">
                  <c:v>7.2333333333333334</c:v>
                </c:pt>
                <c:pt idx="11">
                  <c:v>7.3</c:v>
                </c:pt>
                <c:pt idx="12">
                  <c:v>7.3</c:v>
                </c:pt>
                <c:pt idx="13">
                  <c:v>7.3</c:v>
                </c:pt>
                <c:pt idx="14">
                  <c:v>7.3</c:v>
                </c:pt>
                <c:pt idx="15">
                  <c:v>7.3</c:v>
                </c:pt>
                <c:pt idx="16">
                  <c:v>7.3</c:v>
                </c:pt>
                <c:pt idx="17">
                  <c:v>7.2218752688172065</c:v>
                </c:pt>
                <c:pt idx="18">
                  <c:v>7.1486333333333345</c:v>
                </c:pt>
                <c:pt idx="19">
                  <c:v>7.0798303030303034</c:v>
                </c:pt>
                <c:pt idx="20">
                  <c:v>7.015074509803922</c:v>
                </c:pt>
                <c:pt idx="21">
                  <c:v>6.9540190476190471</c:v>
                </c:pt>
                <c:pt idx="22">
                  <c:v>6.8963555555555551</c:v>
                </c:pt>
              </c:numCache>
            </c:numRef>
          </c:val>
          <c:smooth val="0"/>
        </c:ser>
        <c:ser>
          <c:idx val="2"/>
          <c:order val="1"/>
          <c:tx>
            <c:v>Torque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Clutch!$J$8:$J$30</c:f>
              <c:numCache>
                <c:formatCode>0.0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1.3800000000000026</c:v>
                </c:pt>
                <c:pt idx="3">
                  <c:v>2.7600000000000016</c:v>
                </c:pt>
                <c:pt idx="4">
                  <c:v>4.1400000000000041</c:v>
                </c:pt>
                <c:pt idx="5">
                  <c:v>5.5200000000000031</c:v>
                </c:pt>
                <c:pt idx="6">
                  <c:v>6.9000000000000021</c:v>
                </c:pt>
                <c:pt idx="7">
                  <c:v>8.2800000000000047</c:v>
                </c:pt>
                <c:pt idx="8">
                  <c:v>9.6600000000000037</c:v>
                </c:pt>
                <c:pt idx="9">
                  <c:v>11.040000000000006</c:v>
                </c:pt>
                <c:pt idx="10">
                  <c:v>12.420000000000005</c:v>
                </c:pt>
                <c:pt idx="11">
                  <c:v>13.800000000000008</c:v>
                </c:pt>
                <c:pt idx="12">
                  <c:v>15.180000000000003</c:v>
                </c:pt>
                <c:pt idx="13">
                  <c:v>16.560000000000006</c:v>
                </c:pt>
                <c:pt idx="14">
                  <c:v>17.940000000000008</c:v>
                </c:pt>
                <c:pt idx="15">
                  <c:v>19.320000000000011</c:v>
                </c:pt>
                <c:pt idx="16">
                  <c:v>20.700000000000006</c:v>
                </c:pt>
                <c:pt idx="17">
                  <c:v>22.080000000000009</c:v>
                </c:pt>
                <c:pt idx="18">
                  <c:v>23.460000000000012</c:v>
                </c:pt>
                <c:pt idx="19">
                  <c:v>24.840000000000007</c:v>
                </c:pt>
                <c:pt idx="20">
                  <c:v>26.22000000000001</c:v>
                </c:pt>
                <c:pt idx="21">
                  <c:v>27.600000000000012</c:v>
                </c:pt>
                <c:pt idx="22">
                  <c:v>28.980000000000015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Engine!$T$7</c:f>
              <c:strCache>
                <c:ptCount val="1"/>
                <c:pt idx="0">
                  <c:v>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Engine!$T$9:$T$31</c:f>
              <c:numCache>
                <c:formatCode>0.00</c:formatCode>
                <c:ptCount val="23"/>
                <c:pt idx="0">
                  <c:v>0</c:v>
                </c:pt>
                <c:pt idx="1">
                  <c:v>1.379999999999999</c:v>
                </c:pt>
                <c:pt idx="2">
                  <c:v>2.5874999999999995</c:v>
                </c:pt>
                <c:pt idx="3">
                  <c:v>3.6529411764705881</c:v>
                </c:pt>
                <c:pt idx="4">
                  <c:v>4.5999999999999996</c:v>
                </c:pt>
                <c:pt idx="5">
                  <c:v>5.4473684210526319</c:v>
                </c:pt>
                <c:pt idx="6">
                  <c:v>6.2100000000000009</c:v>
                </c:pt>
                <c:pt idx="7">
                  <c:v>6.2957142857142872</c:v>
                </c:pt>
                <c:pt idx="8">
                  <c:v>6.3736363636363649</c:v>
                </c:pt>
                <c:pt idx="9">
                  <c:v>6.444782608695653</c:v>
                </c:pt>
                <c:pt idx="10">
                  <c:v>6.51</c:v>
                </c:pt>
                <c:pt idx="11">
                  <c:v>6.57</c:v>
                </c:pt>
                <c:pt idx="12">
                  <c:v>6.57</c:v>
                </c:pt>
                <c:pt idx="13">
                  <c:v>6.57</c:v>
                </c:pt>
                <c:pt idx="14">
                  <c:v>6.57</c:v>
                </c:pt>
                <c:pt idx="15">
                  <c:v>6.57</c:v>
                </c:pt>
                <c:pt idx="16">
                  <c:v>6.5700000000000012</c:v>
                </c:pt>
                <c:pt idx="17">
                  <c:v>6.2944838709677438</c:v>
                </c:pt>
                <c:pt idx="18">
                  <c:v>6.0361875000000023</c:v>
                </c:pt>
                <c:pt idx="19">
                  <c:v>5.7935454545454554</c:v>
                </c:pt>
                <c:pt idx="20">
                  <c:v>5.5651764705882369</c:v>
                </c:pt>
                <c:pt idx="21">
                  <c:v>5.349857142857144</c:v>
                </c:pt>
                <c:pt idx="22">
                  <c:v>5.1465000000000005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Engine!$W$7</c:f>
              <c:strCache>
                <c:ptCount val="1"/>
                <c:pt idx="0">
                  <c:v>80%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Engine!$W$9:$W$31</c:f>
              <c:numCache>
                <c:formatCode>0.00</c:formatCode>
                <c:ptCount val="23"/>
                <c:pt idx="0">
                  <c:v>0</c:v>
                </c:pt>
                <c:pt idx="1">
                  <c:v>1.2266666666666659</c:v>
                </c:pt>
                <c:pt idx="2">
                  <c:v>2.2999999999999998</c:v>
                </c:pt>
                <c:pt idx="3">
                  <c:v>3.2470588235294113</c:v>
                </c:pt>
                <c:pt idx="4">
                  <c:v>4.0888888888888886</c:v>
                </c:pt>
                <c:pt idx="5">
                  <c:v>4.8421052631578956</c:v>
                </c:pt>
                <c:pt idx="6">
                  <c:v>5.52</c:v>
                </c:pt>
                <c:pt idx="7">
                  <c:v>5.5961904761904773</c:v>
                </c:pt>
                <c:pt idx="8">
                  <c:v>5.6654545454545469</c:v>
                </c:pt>
                <c:pt idx="9">
                  <c:v>5.7286956521739141</c:v>
                </c:pt>
                <c:pt idx="10">
                  <c:v>5.7866666666666671</c:v>
                </c:pt>
                <c:pt idx="11">
                  <c:v>5.84</c:v>
                </c:pt>
                <c:pt idx="12">
                  <c:v>5.84</c:v>
                </c:pt>
                <c:pt idx="13">
                  <c:v>5.84</c:v>
                </c:pt>
                <c:pt idx="14">
                  <c:v>5.84</c:v>
                </c:pt>
                <c:pt idx="15">
                  <c:v>5.84</c:v>
                </c:pt>
                <c:pt idx="16">
                  <c:v>5.84</c:v>
                </c:pt>
                <c:pt idx="17">
                  <c:v>5.5385806451612902</c:v>
                </c:pt>
                <c:pt idx="18">
                  <c:v>5.2560000000000002</c:v>
                </c:pt>
                <c:pt idx="19">
                  <c:v>4.9905454545454546</c:v>
                </c:pt>
                <c:pt idx="20">
                  <c:v>4.7407058823529402</c:v>
                </c:pt>
                <c:pt idx="21">
                  <c:v>4.5051428571428564</c:v>
                </c:pt>
                <c:pt idx="22">
                  <c:v>4.2826666666666657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Engine!$Z$7</c:f>
              <c:strCache>
                <c:ptCount val="1"/>
                <c:pt idx="0">
                  <c:v>70%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Engine!$Z$9:$Z$31</c:f>
              <c:numCache>
                <c:formatCode>0.00</c:formatCode>
                <c:ptCount val="23"/>
                <c:pt idx="0">
                  <c:v>0</c:v>
                </c:pt>
                <c:pt idx="1">
                  <c:v>1.0733333333333326</c:v>
                </c:pt>
                <c:pt idx="2">
                  <c:v>2.0124999999999993</c:v>
                </c:pt>
                <c:pt idx="3">
                  <c:v>2.8411764705882354</c:v>
                </c:pt>
                <c:pt idx="4">
                  <c:v>3.5777777777777779</c:v>
                </c:pt>
                <c:pt idx="5">
                  <c:v>4.2368421052631575</c:v>
                </c:pt>
                <c:pt idx="6">
                  <c:v>4.83</c:v>
                </c:pt>
                <c:pt idx="7">
                  <c:v>4.8966666666666665</c:v>
                </c:pt>
                <c:pt idx="8">
                  <c:v>4.9572727272727271</c:v>
                </c:pt>
                <c:pt idx="9">
                  <c:v>5.0126086956521743</c:v>
                </c:pt>
                <c:pt idx="10">
                  <c:v>5.0633333333333326</c:v>
                </c:pt>
                <c:pt idx="11">
                  <c:v>5.1099999999999994</c:v>
                </c:pt>
                <c:pt idx="12">
                  <c:v>5.1100000000000003</c:v>
                </c:pt>
                <c:pt idx="13">
                  <c:v>5.1099999999999994</c:v>
                </c:pt>
                <c:pt idx="14">
                  <c:v>5.1099999999999994</c:v>
                </c:pt>
                <c:pt idx="15">
                  <c:v>5.1099999999999994</c:v>
                </c:pt>
                <c:pt idx="16">
                  <c:v>5.1100000000000003</c:v>
                </c:pt>
                <c:pt idx="17">
                  <c:v>4.7473548387096773</c:v>
                </c:pt>
                <c:pt idx="18">
                  <c:v>4.4073749999999992</c:v>
                </c:pt>
                <c:pt idx="19">
                  <c:v>4.0880000000000001</c:v>
                </c:pt>
                <c:pt idx="20">
                  <c:v>3.7874117647058818</c:v>
                </c:pt>
                <c:pt idx="21">
                  <c:v>3.5039999999999996</c:v>
                </c:pt>
                <c:pt idx="22">
                  <c:v>3.2363333333333326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Engine!$AC$7</c:f>
              <c:strCache>
                <c:ptCount val="1"/>
                <c:pt idx="0">
                  <c:v>60%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Engine!$AC$9:$AC$31</c:f>
              <c:numCache>
                <c:formatCode>0.00</c:formatCode>
                <c:ptCount val="23"/>
                <c:pt idx="0">
                  <c:v>0</c:v>
                </c:pt>
                <c:pt idx="1">
                  <c:v>0.91999999999999937</c:v>
                </c:pt>
                <c:pt idx="2">
                  <c:v>1.7249999999999994</c:v>
                </c:pt>
                <c:pt idx="3">
                  <c:v>2.4352941176470586</c:v>
                </c:pt>
                <c:pt idx="4">
                  <c:v>3.066666666666666</c:v>
                </c:pt>
                <c:pt idx="5">
                  <c:v>3.6315789473684212</c:v>
                </c:pt>
                <c:pt idx="6">
                  <c:v>4.1399999999999997</c:v>
                </c:pt>
                <c:pt idx="7">
                  <c:v>4.1971428571428584</c:v>
                </c:pt>
                <c:pt idx="8">
                  <c:v>4.249090909090909</c:v>
                </c:pt>
                <c:pt idx="9">
                  <c:v>4.2965217391304344</c:v>
                </c:pt>
                <c:pt idx="10">
                  <c:v>4.34</c:v>
                </c:pt>
                <c:pt idx="11">
                  <c:v>4.379999999999999</c:v>
                </c:pt>
                <c:pt idx="12">
                  <c:v>4.38</c:v>
                </c:pt>
                <c:pt idx="13">
                  <c:v>4.379999999999999</c:v>
                </c:pt>
                <c:pt idx="14">
                  <c:v>4.38</c:v>
                </c:pt>
                <c:pt idx="15">
                  <c:v>4.38</c:v>
                </c:pt>
                <c:pt idx="16">
                  <c:v>4.38</c:v>
                </c:pt>
                <c:pt idx="17">
                  <c:v>3.8854838709677426</c:v>
                </c:pt>
                <c:pt idx="18">
                  <c:v>3.4218750000000004</c:v>
                </c:pt>
                <c:pt idx="19">
                  <c:v>2.9863636363636377</c:v>
                </c:pt>
                <c:pt idx="20">
                  <c:v>2.5764705882352952</c:v>
                </c:pt>
                <c:pt idx="21">
                  <c:v>2.1900000000000008</c:v>
                </c:pt>
                <c:pt idx="22">
                  <c:v>1.8250000000000011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Engine!$AF$7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Engine!$AF$9:$AF$31</c:f>
              <c:numCache>
                <c:formatCode>0.00</c:formatCode>
                <c:ptCount val="23"/>
                <c:pt idx="0">
                  <c:v>0</c:v>
                </c:pt>
                <c:pt idx="1">
                  <c:v>0.76666666666666616</c:v>
                </c:pt>
                <c:pt idx="2">
                  <c:v>1.4374999999999998</c:v>
                </c:pt>
                <c:pt idx="3">
                  <c:v>2.0294117647058822</c:v>
                </c:pt>
                <c:pt idx="4">
                  <c:v>2.5555555555555554</c:v>
                </c:pt>
                <c:pt idx="5">
                  <c:v>3.0263157894736841</c:v>
                </c:pt>
                <c:pt idx="6">
                  <c:v>3.45</c:v>
                </c:pt>
                <c:pt idx="7">
                  <c:v>3.4976190476190481</c:v>
                </c:pt>
                <c:pt idx="8">
                  <c:v>3.5409090909090915</c:v>
                </c:pt>
                <c:pt idx="9">
                  <c:v>3.5804347826086955</c:v>
                </c:pt>
                <c:pt idx="10">
                  <c:v>3.6166666666666667</c:v>
                </c:pt>
                <c:pt idx="11">
                  <c:v>3.65</c:v>
                </c:pt>
                <c:pt idx="12">
                  <c:v>3.65</c:v>
                </c:pt>
                <c:pt idx="13">
                  <c:v>3.65</c:v>
                </c:pt>
                <c:pt idx="14">
                  <c:v>3.65</c:v>
                </c:pt>
                <c:pt idx="15">
                  <c:v>3.65</c:v>
                </c:pt>
                <c:pt idx="16">
                  <c:v>3.65</c:v>
                </c:pt>
                <c:pt idx="17">
                  <c:v>2.943548387096774</c:v>
                </c:pt>
                <c:pt idx="18">
                  <c:v>2.2812500000000004</c:v>
                </c:pt>
                <c:pt idx="19">
                  <c:v>1.6590909090909094</c:v>
                </c:pt>
                <c:pt idx="20">
                  <c:v>1.0735294117647063</c:v>
                </c:pt>
                <c:pt idx="21">
                  <c:v>0.52142857142857191</c:v>
                </c:pt>
                <c:pt idx="2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84456"/>
        <c:axId val="313480928"/>
      </c:lineChart>
      <c:catAx>
        <c:axId val="31348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80928"/>
        <c:crosses val="autoZero"/>
        <c:auto val="1"/>
        <c:lblAlgn val="ctr"/>
        <c:lblOffset val="100"/>
        <c:noMultiLvlLbl val="0"/>
      </c:catAx>
      <c:valAx>
        <c:axId val="31348092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8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Clutch Slip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'Kart Specs'!$I$12:$AD$12</c:f>
              <c:numCache>
                <c:formatCode>General</c:formatCode>
                <c:ptCount val="22"/>
                <c:pt idx="0">
                  <c:v>1</c:v>
                </c:pt>
                <c:pt idx="1">
                  <c:v>0.91681655243713611</c:v>
                </c:pt>
                <c:pt idx="2">
                  <c:v>0.83365761385783399</c:v>
                </c:pt>
                <c:pt idx="3">
                  <c:v>0.75057217334625781</c:v>
                </c:pt>
                <c:pt idx="4">
                  <c:v>0.66760909010152503</c:v>
                </c:pt>
                <c:pt idx="5">
                  <c:v>0.58481697848811609</c:v>
                </c:pt>
                <c:pt idx="6">
                  <c:v>0.50224409414533588</c:v>
                </c:pt>
                <c:pt idx="7">
                  <c:v>0.41993822172250045</c:v>
                </c:pt>
                <c:pt idx="8">
                  <c:v>0.33794656479373464</c:v>
                </c:pt>
                <c:pt idx="9">
                  <c:v>0.25631563848878319</c:v>
                </c:pt>
                <c:pt idx="10">
                  <c:v>0.17509116535429758</c:v>
                </c:pt>
                <c:pt idx="11">
                  <c:v>9.4317974933923895E-2</c:v>
                </c:pt>
                <c:pt idx="12">
                  <c:v>1.4039907525512945E-2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474304"/>
        <c:axId val="311479792"/>
      </c:lineChart>
      <c:lineChart>
        <c:grouping val="standard"/>
        <c:varyColors val="0"/>
        <c:ser>
          <c:idx val="1"/>
          <c:order val="1"/>
          <c:tx>
            <c:v>Vehicle Speed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'Kart Specs'!$I$11:$AD$11</c:f>
              <c:numCache>
                <c:formatCode>General</c:formatCode>
                <c:ptCount val="2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</c:numCache>
            </c:numRef>
          </c:cat>
          <c:val>
            <c:numRef>
              <c:f>'Kart Specs'!$I$23:$AD$23</c:f>
              <c:numCache>
                <c:formatCode>General</c:formatCode>
                <c:ptCount val="22"/>
                <c:pt idx="0">
                  <c:v>0.68720174182772609</c:v>
                </c:pt>
                <c:pt idx="1">
                  <c:v>1.374201008082637</c:v>
                </c:pt>
                <c:pt idx="2">
                  <c:v>2.0605930862293116</c:v>
                </c:pt>
                <c:pt idx="3">
                  <c:v>2.7459743367490548</c:v>
                </c:pt>
                <c:pt idx="4">
                  <c:v>3.4299431427706271</c:v>
                </c:pt>
                <c:pt idx="5">
                  <c:v>4.1121008509518715</c:v>
                </c:pt>
                <c:pt idx="6">
                  <c:v>4.7920526989307461</c:v>
                </c:pt>
                <c:pt idx="7">
                  <c:v>5.4694087247699974</c:v>
                </c:pt>
                <c:pt idx="8">
                  <c:v>6.1437846539640777</c:v>
                </c:pt>
                <c:pt idx="9">
                  <c:v>6.8148027597582042</c:v>
                </c:pt>
                <c:pt idx="10">
                  <c:v>7.4820926927453524</c:v>
                </c:pt>
                <c:pt idx="11">
                  <c:v>8.1452922759548887</c:v>
                </c:pt>
                <c:pt idx="12">
                  <c:v>8.8040482619233273</c:v>
                </c:pt>
                <c:pt idx="13">
                  <c:v>9.4712339468538893</c:v>
                </c:pt>
                <c:pt idx="14">
                  <c:v>10.14683959253118</c:v>
                </c:pt>
                <c:pt idx="15">
                  <c:v>10.816762550876597</c:v>
                </c:pt>
                <c:pt idx="16">
                  <c:v>11.480664144922811</c:v>
                </c:pt>
                <c:pt idx="17">
                  <c:v>12.138218825326051</c:v>
                </c:pt>
                <c:pt idx="18">
                  <c:v>12.789114715084613</c:v>
                </c:pt>
                <c:pt idx="19">
                  <c:v>13.433054093670895</c:v>
                </c:pt>
                <c:pt idx="20">
                  <c:v>14.069753819668241</c:v>
                </c:pt>
                <c:pt idx="21">
                  <c:v>14.698945691440507</c:v>
                </c:pt>
              </c:numCache>
            </c:numRef>
          </c:val>
          <c:smooth val="0"/>
        </c:ser>
        <c:ser>
          <c:idx val="2"/>
          <c:order val="2"/>
          <c:tx>
            <c:v>Vehicle Acceleration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'Kart Specs'!$I$11:$AD$11</c:f>
              <c:numCache>
                <c:formatCode>General</c:formatCode>
                <c:ptCount val="2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</c:numCache>
            </c:numRef>
          </c:cat>
          <c:val>
            <c:numRef>
              <c:f>'Kart Specs'!$I$20:$AD$20</c:f>
              <c:numCache>
                <c:formatCode>General</c:formatCode>
                <c:ptCount val="22"/>
                <c:pt idx="0">
                  <c:v>1.3744034836554522</c:v>
                </c:pt>
                <c:pt idx="1">
                  <c:v>1.3739985325098221</c:v>
                </c:pt>
                <c:pt idx="2">
                  <c:v>1.3727841562933494</c:v>
                </c:pt>
                <c:pt idx="3">
                  <c:v>1.3707625010394859</c:v>
                </c:pt>
                <c:pt idx="4">
                  <c:v>1.3679376120431448</c:v>
                </c:pt>
                <c:pt idx="5">
                  <c:v>1.3643154163624891</c:v>
                </c:pt>
                <c:pt idx="6">
                  <c:v>1.35990369595775</c:v>
                </c:pt>
                <c:pt idx="7">
                  <c:v>1.3547120516785021</c:v>
                </c:pt>
                <c:pt idx="8">
                  <c:v>1.3487518583881613</c:v>
                </c:pt>
                <c:pt idx="9">
                  <c:v>1.3420362115882534</c:v>
                </c:pt>
                <c:pt idx="10">
                  <c:v>1.3345798659742973</c:v>
                </c:pt>
                <c:pt idx="11">
                  <c:v>1.3263991664190726</c:v>
                </c:pt>
                <c:pt idx="12">
                  <c:v>1.317511971936876</c:v>
                </c:pt>
                <c:pt idx="13">
                  <c:v>1.3343713698611253</c:v>
                </c:pt>
                <c:pt idx="14">
                  <c:v>1.3512112913545815</c:v>
                </c:pt>
                <c:pt idx="15">
                  <c:v>1.339845916690835</c:v>
                </c:pt>
                <c:pt idx="16">
                  <c:v>1.327803188092429</c:v>
                </c:pt>
                <c:pt idx="17">
                  <c:v>1.3151093608064812</c:v>
                </c:pt>
                <c:pt idx="18">
                  <c:v>1.3017917795171228</c:v>
                </c:pt>
                <c:pt idx="19">
                  <c:v>1.2878787571725623</c:v>
                </c:pt>
                <c:pt idx="20">
                  <c:v>1.2733994519946925</c:v>
                </c:pt>
                <c:pt idx="21">
                  <c:v>1.2583837435445298</c:v>
                </c:pt>
              </c:numCache>
            </c:numRef>
          </c:val>
          <c:smooth val="0"/>
        </c:ser>
        <c:ser>
          <c:idx val="3"/>
          <c:order val="3"/>
          <c:tx>
            <c:v>Cumulative Fuel Consumption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'Kart Specs'!$I$11:$AD$11</c:f>
              <c:numCache>
                <c:formatCode>General</c:formatCode>
                <c:ptCount val="2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</c:numCache>
            </c:numRef>
          </c:cat>
          <c:val>
            <c:numRef>
              <c:f>'Kart Specs'!$I$22:$AD$22</c:f>
              <c:numCache>
                <c:formatCode>General</c:formatCode>
                <c:ptCount val="22"/>
                <c:pt idx="0">
                  <c:v>0.1042</c:v>
                </c:pt>
                <c:pt idx="1">
                  <c:v>0.2084</c:v>
                </c:pt>
                <c:pt idx="2">
                  <c:v>0.31259999999999999</c:v>
                </c:pt>
                <c:pt idx="3">
                  <c:v>0.4168</c:v>
                </c:pt>
                <c:pt idx="4">
                  <c:v>0.52100000000000002</c:v>
                </c:pt>
                <c:pt idx="5">
                  <c:v>0.62519999999999998</c:v>
                </c:pt>
                <c:pt idx="6">
                  <c:v>0.72940000000000005</c:v>
                </c:pt>
                <c:pt idx="7">
                  <c:v>0.83360000000000001</c:v>
                </c:pt>
                <c:pt idx="8">
                  <c:v>0.93779999999999997</c:v>
                </c:pt>
                <c:pt idx="9">
                  <c:v>1.042</c:v>
                </c:pt>
                <c:pt idx="10">
                  <c:v>1.1462000000000001</c:v>
                </c:pt>
                <c:pt idx="11">
                  <c:v>1.2504</c:v>
                </c:pt>
                <c:pt idx="12">
                  <c:v>1.3546</c:v>
                </c:pt>
                <c:pt idx="13">
                  <c:v>1.5422999791249279</c:v>
                </c:pt>
                <c:pt idx="14">
                  <c:v>1.7289459127908369</c:v>
                </c:pt>
                <c:pt idx="15">
                  <c:v>1.928905744860584</c:v>
                </c:pt>
                <c:pt idx="16">
                  <c:v>2.1420674888191344</c:v>
                </c:pt>
                <c:pt idx="17">
                  <c:v>2.3683124839758252</c:v>
                </c:pt>
                <c:pt idx="18">
                  <c:v>2.6075156541653497</c:v>
                </c:pt>
                <c:pt idx="19">
                  <c:v>2.8595457771833011</c:v>
                </c:pt>
                <c:pt idx="20">
                  <c:v>3.124265763762315</c:v>
                </c:pt>
                <c:pt idx="21">
                  <c:v>3.4015329448769553</c:v>
                </c:pt>
              </c:numCache>
            </c:numRef>
          </c:val>
          <c:smooth val="0"/>
        </c:ser>
        <c:ser>
          <c:idx val="4"/>
          <c:order val="4"/>
          <c:tx>
            <c:v>Ins Fuel Cons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'Kart Specs'!$I$11:$AD$11</c:f>
              <c:numCache>
                <c:formatCode>General</c:formatCode>
                <c:ptCount val="2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</c:numCache>
            </c:numRef>
          </c:cat>
          <c:val>
            <c:numRef>
              <c:f>'Kart Specs'!$I$21:$AD$21</c:f>
              <c:numCache>
                <c:formatCode>General</c:formatCode>
                <c:ptCount val="22"/>
                <c:pt idx="0">
                  <c:v>0.1042</c:v>
                </c:pt>
                <c:pt idx="1">
                  <c:v>0.1042</c:v>
                </c:pt>
                <c:pt idx="2">
                  <c:v>0.10419999999999999</c:v>
                </c:pt>
                <c:pt idx="3">
                  <c:v>0.10420000000000001</c:v>
                </c:pt>
                <c:pt idx="4">
                  <c:v>0.10420000000000001</c:v>
                </c:pt>
                <c:pt idx="5">
                  <c:v>0.10419999999999996</c:v>
                </c:pt>
                <c:pt idx="6">
                  <c:v>0.10420000000000007</c:v>
                </c:pt>
                <c:pt idx="7">
                  <c:v>0.10419999999999996</c:v>
                </c:pt>
                <c:pt idx="8">
                  <c:v>0.10419999999999996</c:v>
                </c:pt>
                <c:pt idx="9">
                  <c:v>0.10420000000000007</c:v>
                </c:pt>
                <c:pt idx="10">
                  <c:v>0.10420000000000007</c:v>
                </c:pt>
                <c:pt idx="11">
                  <c:v>0.10419999999999985</c:v>
                </c:pt>
                <c:pt idx="12">
                  <c:v>0.10420000000000007</c:v>
                </c:pt>
                <c:pt idx="13">
                  <c:v>0.18769997912492786</c:v>
                </c:pt>
                <c:pt idx="14">
                  <c:v>0.18664593366590898</c:v>
                </c:pt>
                <c:pt idx="15">
                  <c:v>0.1999598320697471</c:v>
                </c:pt>
                <c:pt idx="16">
                  <c:v>0.21316174395855048</c:v>
                </c:pt>
                <c:pt idx="17">
                  <c:v>0.22624499515669072</c:v>
                </c:pt>
                <c:pt idx="18">
                  <c:v>0.23920317018952453</c:v>
                </c:pt>
                <c:pt idx="19">
                  <c:v>0.25203012301795136</c:v>
                </c:pt>
                <c:pt idx="20">
                  <c:v>0.26471998657901397</c:v>
                </c:pt>
                <c:pt idx="21">
                  <c:v>0.27726718111464033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30872"/>
        <c:axId val="122429696"/>
      </c:lineChart>
      <c:catAx>
        <c:axId val="31147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79792"/>
        <c:crosses val="autoZero"/>
        <c:auto val="1"/>
        <c:lblAlgn val="ctr"/>
        <c:lblOffset val="100"/>
        <c:noMultiLvlLbl val="0"/>
      </c:catAx>
      <c:valAx>
        <c:axId val="3114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74304"/>
        <c:crosses val="autoZero"/>
        <c:crossBetween val="between"/>
      </c:valAx>
      <c:valAx>
        <c:axId val="122429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0872"/>
        <c:crosses val="max"/>
        <c:crossBetween val="between"/>
      </c:valAx>
      <c:catAx>
        <c:axId val="122430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4296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12</xdr:col>
      <xdr:colOff>38100</xdr:colOff>
      <xdr:row>31</xdr:row>
      <xdr:rowOff>66675</xdr:rowOff>
    </xdr:to>
    <xdr:pic>
      <xdr:nvPicPr>
        <xdr:cNvPr id="2" name="Picture 1" descr="http://engines.honda.com/content/images/models/curves/GX12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0" y="381000"/>
          <a:ext cx="3695700" cy="561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chemeClr val="accent4">
              <a:lumMod val="75000"/>
            </a:schemeClr>
          </a:solidFill>
        </a:ln>
      </a:spPr>
      <a:bodyPr vertOverflow="clip"/>
      <a:lstStyle>
        <a:defPPr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H36"/>
  <sheetViews>
    <sheetView tabSelected="1" topLeftCell="N1" workbookViewId="0">
      <selection activeCell="W35" sqref="W35"/>
    </sheetView>
  </sheetViews>
  <sheetFormatPr defaultRowHeight="15" x14ac:dyDescent="0.25"/>
  <cols>
    <col min="2" max="2" width="27.140625" bestFit="1" customWidth="1"/>
    <col min="3" max="3" width="8" bestFit="1" customWidth="1"/>
    <col min="17" max="18" width="10.5703125" bestFit="1" customWidth="1"/>
  </cols>
  <sheetData>
    <row r="3" spans="2:34" x14ac:dyDescent="0.25">
      <c r="B3" t="s">
        <v>0</v>
      </c>
      <c r="C3">
        <v>1400</v>
      </c>
      <c r="D3" t="s">
        <v>1</v>
      </c>
    </row>
    <row r="4" spans="2:34" x14ac:dyDescent="0.25">
      <c r="B4" t="s">
        <v>2</v>
      </c>
      <c r="C4" t="s">
        <v>17</v>
      </c>
      <c r="R4">
        <v>9548.7999999999993</v>
      </c>
    </row>
    <row r="5" spans="2:34" x14ac:dyDescent="0.25">
      <c r="B5" t="s">
        <v>3</v>
      </c>
      <c r="C5">
        <v>60</v>
      </c>
      <c r="D5" t="s">
        <v>13</v>
      </c>
      <c r="P5" t="s">
        <v>26</v>
      </c>
    </row>
    <row r="6" spans="2:34" x14ac:dyDescent="0.25">
      <c r="B6" t="s">
        <v>12</v>
      </c>
      <c r="C6">
        <v>42</v>
      </c>
      <c r="D6" t="s">
        <v>13</v>
      </c>
      <c r="U6">
        <v>100</v>
      </c>
      <c r="X6">
        <v>50</v>
      </c>
      <c r="AA6">
        <v>25</v>
      </c>
      <c r="AD6">
        <v>12</v>
      </c>
      <c r="AG6">
        <v>6</v>
      </c>
    </row>
    <row r="7" spans="2:34" ht="17.25" x14ac:dyDescent="0.25">
      <c r="B7" t="s">
        <v>4</v>
      </c>
      <c r="C7">
        <v>118</v>
      </c>
      <c r="D7" t="s">
        <v>14</v>
      </c>
      <c r="Q7" s="5">
        <v>1</v>
      </c>
      <c r="R7" s="5"/>
      <c r="S7" s="5"/>
      <c r="T7" s="5">
        <v>0.9</v>
      </c>
      <c r="U7" s="5"/>
      <c r="V7" s="5"/>
      <c r="W7" s="5">
        <v>0.8</v>
      </c>
      <c r="X7" s="5"/>
      <c r="Y7" s="5"/>
      <c r="Z7" s="5">
        <v>0.7</v>
      </c>
      <c r="AA7" s="5"/>
      <c r="AB7" s="5"/>
      <c r="AC7" s="5">
        <v>0.6</v>
      </c>
      <c r="AD7" s="5"/>
      <c r="AE7" s="5"/>
      <c r="AF7" s="5">
        <v>0.5</v>
      </c>
      <c r="AG7" s="5"/>
      <c r="AH7" s="5"/>
    </row>
    <row r="8" spans="2:34" x14ac:dyDescent="0.25">
      <c r="B8" t="s">
        <v>15</v>
      </c>
      <c r="C8">
        <v>2.6</v>
      </c>
      <c r="D8" t="s">
        <v>16</v>
      </c>
      <c r="Q8" t="s">
        <v>24</v>
      </c>
      <c r="R8" t="s">
        <v>25</v>
      </c>
      <c r="S8" t="s">
        <v>28</v>
      </c>
      <c r="T8" t="s">
        <v>24</v>
      </c>
      <c r="U8" t="s">
        <v>25</v>
      </c>
      <c r="V8" t="s">
        <v>28</v>
      </c>
      <c r="W8" t="s">
        <v>24</v>
      </c>
      <c r="X8" t="s">
        <v>25</v>
      </c>
      <c r="Y8" t="s">
        <v>28</v>
      </c>
      <c r="Z8" t="s">
        <v>24</v>
      </c>
      <c r="AA8" t="s">
        <v>25</v>
      </c>
      <c r="AB8" t="s">
        <v>28</v>
      </c>
      <c r="AC8" t="s">
        <v>24</v>
      </c>
      <c r="AD8" t="s">
        <v>25</v>
      </c>
      <c r="AE8" t="s">
        <v>28</v>
      </c>
      <c r="AF8" t="s">
        <v>24</v>
      </c>
      <c r="AG8" t="s">
        <v>25</v>
      </c>
      <c r="AH8" t="s">
        <v>28</v>
      </c>
    </row>
    <row r="9" spans="2:34" x14ac:dyDescent="0.25">
      <c r="B9" t="s">
        <v>18</v>
      </c>
      <c r="C9">
        <v>7.3</v>
      </c>
      <c r="D9" t="s">
        <v>19</v>
      </c>
      <c r="P9">
        <v>1400</v>
      </c>
      <c r="Q9" s="3">
        <v>0</v>
      </c>
      <c r="R9" s="3">
        <v>0</v>
      </c>
      <c r="S9">
        <v>431.03448275862064</v>
      </c>
      <c r="T9" s="3">
        <f>$R$4*U9/P9</f>
        <v>0</v>
      </c>
      <c r="U9" s="3">
        <f>$T$7*R9</f>
        <v>0</v>
      </c>
      <c r="V9">
        <v>431.03448275862064</v>
      </c>
      <c r="W9" s="3">
        <f>$R$4*X9/$P9</f>
        <v>0</v>
      </c>
      <c r="X9" s="3">
        <f>W$7*$R9</f>
        <v>0</v>
      </c>
      <c r="Y9">
        <v>431.03448275862064</v>
      </c>
      <c r="Z9" s="3">
        <f>$R$4*AA9/$P9</f>
        <v>0</v>
      </c>
      <c r="AA9" s="3">
        <f>Z$7*$R9</f>
        <v>0</v>
      </c>
      <c r="AB9">
        <v>431.03448275862064</v>
      </c>
      <c r="AC9" s="3">
        <f>$R$4*AD9/$P9</f>
        <v>0</v>
      </c>
      <c r="AD9" s="3">
        <f>AC$7*$R9</f>
        <v>0</v>
      </c>
      <c r="AE9">
        <v>431.03448275862064</v>
      </c>
      <c r="AF9" s="3">
        <f>$R$4*AG9/$P9</f>
        <v>0</v>
      </c>
      <c r="AG9" s="3">
        <f>AF$7*$R9</f>
        <v>0</v>
      </c>
      <c r="AH9">
        <v>431.03448275862064</v>
      </c>
    </row>
    <row r="10" spans="2:34" x14ac:dyDescent="0.25">
      <c r="B10" t="s">
        <v>5</v>
      </c>
      <c r="C10" t="s">
        <v>6</v>
      </c>
      <c r="P10">
        <v>1500</v>
      </c>
      <c r="Q10" s="3">
        <v>1.5333333333333323</v>
      </c>
      <c r="R10" s="3">
        <v>0.24086796246648781</v>
      </c>
      <c r="S10" s="1">
        <v>43.103448275862071</v>
      </c>
      <c r="T10" s="3">
        <f t="shared" ref="T10:T31" si="0">$R$4*U10/P10</f>
        <v>1.379999999999999</v>
      </c>
      <c r="U10" s="3">
        <f t="shared" ref="U10:U31" si="1">$T$7*R10</f>
        <v>0.21678116621983903</v>
      </c>
      <c r="V10" s="1">
        <v>43.103448275862071</v>
      </c>
      <c r="W10" s="3">
        <f t="shared" ref="W10:W31" si="2">$R$4*X10/$P10</f>
        <v>1.2266666666666659</v>
      </c>
      <c r="X10" s="3">
        <f t="shared" ref="X10:X31" si="3">$W$7*R10</f>
        <v>0.19269436997319025</v>
      </c>
      <c r="Y10" s="1">
        <v>43.103448275862071</v>
      </c>
      <c r="Z10" s="3">
        <f t="shared" ref="Z10:Z31" si="4">$R$4*AA10/$P10</f>
        <v>1.0733333333333326</v>
      </c>
      <c r="AA10" s="3">
        <f t="shared" ref="AA10:AA31" si="5">Z$7*$R10</f>
        <v>0.16860757372654145</v>
      </c>
      <c r="AB10" s="1">
        <v>43.103448275862071</v>
      </c>
      <c r="AC10" s="3">
        <f t="shared" ref="AC10:AC31" si="6">$R$4*AD10/$P10</f>
        <v>0.91999999999999937</v>
      </c>
      <c r="AD10" s="3">
        <f t="shared" ref="AD10:AD25" si="7">AC$7*$R10</f>
        <v>0.14452077747989267</v>
      </c>
      <c r="AE10" s="1">
        <v>43.103448275862071</v>
      </c>
      <c r="AF10" s="3">
        <f t="shared" ref="AF10:AF31" si="8">$R$4*AG10/$P10</f>
        <v>0.76666666666666616</v>
      </c>
      <c r="AG10" s="3">
        <f t="shared" ref="AG10:AG25" si="9">AF$7*$R10</f>
        <v>0.12043398123324391</v>
      </c>
      <c r="AH10" s="1">
        <v>43.103448275862071</v>
      </c>
    </row>
    <row r="11" spans="2:34" x14ac:dyDescent="0.25">
      <c r="B11" t="s">
        <v>7</v>
      </c>
      <c r="C11" t="s">
        <v>20</v>
      </c>
      <c r="P11">
        <v>1600</v>
      </c>
      <c r="Q11" s="3">
        <v>2.8749999999999996</v>
      </c>
      <c r="R11" s="3">
        <v>0.48173592493297579</v>
      </c>
      <c r="S11" s="1">
        <v>4.3103448275862073</v>
      </c>
      <c r="T11" s="3">
        <f t="shared" si="0"/>
        <v>2.5874999999999995</v>
      </c>
      <c r="U11" s="3">
        <f t="shared" si="1"/>
        <v>0.43356233243967823</v>
      </c>
      <c r="V11" s="1">
        <v>4.3103448275862073</v>
      </c>
      <c r="W11" s="3">
        <f t="shared" si="2"/>
        <v>2.2999999999999998</v>
      </c>
      <c r="X11" s="3">
        <f t="shared" si="3"/>
        <v>0.38538873994638068</v>
      </c>
      <c r="Y11" s="1">
        <v>4.3103448275862073</v>
      </c>
      <c r="Z11" s="3">
        <f t="shared" si="4"/>
        <v>2.0124999999999993</v>
      </c>
      <c r="AA11" s="3">
        <f t="shared" si="5"/>
        <v>0.33721514745308301</v>
      </c>
      <c r="AB11" s="1">
        <v>4.3103448275862073</v>
      </c>
      <c r="AC11" s="3">
        <f t="shared" si="6"/>
        <v>1.7249999999999994</v>
      </c>
      <c r="AD11" s="3">
        <f t="shared" si="7"/>
        <v>0.28904155495978545</v>
      </c>
      <c r="AE11" s="1">
        <v>4.3103448275862073</v>
      </c>
      <c r="AF11" s="3">
        <f t="shared" si="8"/>
        <v>1.4374999999999998</v>
      </c>
      <c r="AG11" s="3">
        <f t="shared" si="9"/>
        <v>0.24086796246648789</v>
      </c>
      <c r="AH11" s="1">
        <v>4.3103448275862073</v>
      </c>
    </row>
    <row r="12" spans="2:34" x14ac:dyDescent="0.25">
      <c r="B12" t="s">
        <v>21</v>
      </c>
      <c r="C12">
        <v>86</v>
      </c>
      <c r="P12">
        <v>1700</v>
      </c>
      <c r="Q12" s="3">
        <v>4.0588235294117645</v>
      </c>
      <c r="R12" s="3">
        <v>0.7226038873994638</v>
      </c>
      <c r="S12" s="1">
        <v>0.43103448275862072</v>
      </c>
      <c r="T12" s="3">
        <f t="shared" si="0"/>
        <v>3.6529411764705881</v>
      </c>
      <c r="U12" s="3">
        <f t="shared" si="1"/>
        <v>0.65034349865951746</v>
      </c>
      <c r="V12" s="1">
        <v>0.43103448275862072</v>
      </c>
      <c r="W12" s="3">
        <f t="shared" si="2"/>
        <v>3.2470588235294113</v>
      </c>
      <c r="X12" s="3">
        <f t="shared" si="3"/>
        <v>0.57808310991957101</v>
      </c>
      <c r="Y12" s="1">
        <v>0.43103448275862072</v>
      </c>
      <c r="Z12" s="3">
        <f t="shared" si="4"/>
        <v>2.8411764705882354</v>
      </c>
      <c r="AA12" s="3">
        <f t="shared" si="5"/>
        <v>0.50582272117962468</v>
      </c>
      <c r="AB12" s="1">
        <v>0.43103448275862072</v>
      </c>
      <c r="AC12" s="3">
        <f t="shared" si="6"/>
        <v>2.4352941176470586</v>
      </c>
      <c r="AD12" s="3">
        <f t="shared" si="7"/>
        <v>0.43356233243967829</v>
      </c>
      <c r="AE12" s="1">
        <v>0.43103448275862072</v>
      </c>
      <c r="AF12" s="3">
        <f t="shared" si="8"/>
        <v>2.0294117647058822</v>
      </c>
      <c r="AG12" s="3">
        <f t="shared" si="9"/>
        <v>0.3613019436997319</v>
      </c>
      <c r="AH12" s="1">
        <v>8.5676048118702059</v>
      </c>
    </row>
    <row r="13" spans="2:34" x14ac:dyDescent="0.25">
      <c r="B13" t="s">
        <v>8</v>
      </c>
      <c r="C13">
        <v>13</v>
      </c>
      <c r="D13" t="s">
        <v>22</v>
      </c>
      <c r="P13">
        <v>1800</v>
      </c>
      <c r="Q13" s="3">
        <v>5.1111111111111107</v>
      </c>
      <c r="R13" s="3">
        <v>0.9634718498659518</v>
      </c>
      <c r="S13" s="1">
        <v>0.21551724137931036</v>
      </c>
      <c r="T13" s="3">
        <f t="shared" si="0"/>
        <v>4.5999999999999996</v>
      </c>
      <c r="U13" s="3">
        <f t="shared" si="1"/>
        <v>0.86712466487935669</v>
      </c>
      <c r="V13" s="1">
        <v>0.21551724137931036</v>
      </c>
      <c r="W13" s="3">
        <f t="shared" si="2"/>
        <v>4.0888888888888886</v>
      </c>
      <c r="X13" s="3">
        <f t="shared" si="3"/>
        <v>0.77077747989276146</v>
      </c>
      <c r="Y13" s="1">
        <v>0.21551724137931036</v>
      </c>
      <c r="Z13" s="3">
        <f t="shared" si="4"/>
        <v>3.5777777777777779</v>
      </c>
      <c r="AA13" s="3">
        <f t="shared" si="5"/>
        <v>0.67443029490616624</v>
      </c>
      <c r="AB13" s="1">
        <v>0.43103448275862072</v>
      </c>
      <c r="AC13" s="3">
        <f t="shared" si="6"/>
        <v>3.066666666666666</v>
      </c>
      <c r="AD13" s="3">
        <f t="shared" si="7"/>
        <v>0.57808310991957101</v>
      </c>
      <c r="AE13" s="1">
        <v>0.43103448275862072</v>
      </c>
      <c r="AF13" s="3">
        <f t="shared" si="8"/>
        <v>2.5555555555555554</v>
      </c>
      <c r="AG13" s="3">
        <f t="shared" si="9"/>
        <v>0.4817359249329759</v>
      </c>
      <c r="AH13" s="1">
        <v>0.43103448275862072</v>
      </c>
    </row>
    <row r="14" spans="2:34" x14ac:dyDescent="0.25">
      <c r="B14" t="s">
        <v>9</v>
      </c>
      <c r="C14">
        <v>11.7</v>
      </c>
      <c r="D14" t="s">
        <v>23</v>
      </c>
      <c r="P14">
        <v>1900</v>
      </c>
      <c r="Q14" s="3">
        <v>6.0526315789473681</v>
      </c>
      <c r="R14" s="3">
        <v>1.2043398123324398</v>
      </c>
      <c r="S14" s="1">
        <v>0.21551724137931036</v>
      </c>
      <c r="T14" s="3">
        <f t="shared" si="0"/>
        <v>5.4473684210526319</v>
      </c>
      <c r="U14" s="3">
        <f t="shared" si="1"/>
        <v>1.0839058310991958</v>
      </c>
      <c r="V14" s="1">
        <v>0.14367816091954025</v>
      </c>
      <c r="W14" s="3">
        <f t="shared" si="2"/>
        <v>4.8421052631578956</v>
      </c>
      <c r="X14" s="3">
        <f t="shared" si="3"/>
        <v>0.96347184986595191</v>
      </c>
      <c r="Y14" s="1">
        <v>0.14367816091954025</v>
      </c>
      <c r="Z14" s="3">
        <f t="shared" si="4"/>
        <v>4.2368421052631575</v>
      </c>
      <c r="AA14" s="3">
        <f t="shared" si="5"/>
        <v>0.8430378686327078</v>
      </c>
      <c r="AB14" s="1">
        <v>0.21551724137931036</v>
      </c>
      <c r="AC14" s="3">
        <f t="shared" si="6"/>
        <v>3.6315789473684212</v>
      </c>
      <c r="AD14" s="3">
        <f t="shared" si="7"/>
        <v>0.72260388739946391</v>
      </c>
      <c r="AE14" s="1">
        <v>0.21551724137931036</v>
      </c>
      <c r="AF14" s="3">
        <f t="shared" si="8"/>
        <v>3.0263157894736841</v>
      </c>
      <c r="AG14" s="3">
        <f t="shared" si="9"/>
        <v>0.6021699061662199</v>
      </c>
      <c r="AH14" s="1">
        <v>0.21551724137931036</v>
      </c>
    </row>
    <row r="15" spans="2:34" x14ac:dyDescent="0.25">
      <c r="B15" t="s">
        <v>10</v>
      </c>
      <c r="C15">
        <v>13.6</v>
      </c>
      <c r="D15" t="s">
        <v>23</v>
      </c>
      <c r="P15">
        <v>2000</v>
      </c>
      <c r="Q15" s="3">
        <v>6.9</v>
      </c>
      <c r="R15" s="3">
        <v>1.4452077747989278</v>
      </c>
      <c r="S15" s="1">
        <v>0.14367816091954025</v>
      </c>
      <c r="T15" s="3">
        <f t="shared" si="0"/>
        <v>6.2100000000000009</v>
      </c>
      <c r="U15" s="3">
        <f t="shared" si="1"/>
        <v>1.3006869973190351</v>
      </c>
      <c r="V15" s="1">
        <v>0.14367816091954025</v>
      </c>
      <c r="W15" s="3">
        <f t="shared" si="2"/>
        <v>5.52</v>
      </c>
      <c r="X15" s="3">
        <f t="shared" si="3"/>
        <v>1.1561662198391423</v>
      </c>
      <c r="Y15" s="1">
        <v>0.14367816091954025</v>
      </c>
      <c r="Z15" s="3">
        <f t="shared" si="4"/>
        <v>4.83</v>
      </c>
      <c r="AA15" s="3">
        <f t="shared" si="5"/>
        <v>1.0116454423592494</v>
      </c>
      <c r="AB15" s="1">
        <v>0.14367816091954025</v>
      </c>
      <c r="AC15" s="3">
        <f t="shared" si="6"/>
        <v>4.1399999999999997</v>
      </c>
      <c r="AD15" s="3">
        <f t="shared" si="7"/>
        <v>0.86712466487935669</v>
      </c>
      <c r="AE15" s="1">
        <v>0.14367816091954025</v>
      </c>
      <c r="AF15" s="3">
        <f t="shared" si="8"/>
        <v>3.45</v>
      </c>
      <c r="AG15" s="3">
        <f t="shared" si="9"/>
        <v>0.72260388739946391</v>
      </c>
      <c r="AH15" s="1">
        <v>0.14367816091954025</v>
      </c>
    </row>
    <row r="16" spans="2:34" x14ac:dyDescent="0.25">
      <c r="B16" t="s">
        <v>11</v>
      </c>
      <c r="C16">
        <v>13</v>
      </c>
      <c r="D16" t="s">
        <v>23</v>
      </c>
      <c r="P16">
        <v>2100</v>
      </c>
      <c r="Q16" s="3">
        <v>6.9952380952380961</v>
      </c>
      <c r="R16" s="3">
        <v>1.5384132037533516</v>
      </c>
      <c r="S16" s="1">
        <v>0.11973180076628354</v>
      </c>
      <c r="T16" s="3">
        <f t="shared" si="0"/>
        <v>6.2957142857142872</v>
      </c>
      <c r="U16" s="3">
        <f t="shared" si="1"/>
        <v>1.3845718833780165</v>
      </c>
      <c r="V16" s="1">
        <v>0.11973180076628354</v>
      </c>
      <c r="W16" s="3">
        <f t="shared" si="2"/>
        <v>5.5961904761904773</v>
      </c>
      <c r="X16" s="3">
        <f t="shared" si="3"/>
        <v>1.2307305630026812</v>
      </c>
      <c r="Y16" s="1">
        <v>0.11973180076628354</v>
      </c>
      <c r="Z16" s="3">
        <f t="shared" si="4"/>
        <v>4.8966666666666665</v>
      </c>
      <c r="AA16" s="3">
        <f t="shared" si="5"/>
        <v>1.076889242627346</v>
      </c>
      <c r="AB16" s="1">
        <v>0.14367816091954025</v>
      </c>
      <c r="AC16" s="3">
        <f t="shared" si="6"/>
        <v>4.1971428571428584</v>
      </c>
      <c r="AD16" s="3">
        <f t="shared" si="7"/>
        <v>0.92304792225201093</v>
      </c>
      <c r="AE16" s="1">
        <v>0.14367816091954025</v>
      </c>
      <c r="AF16" s="3">
        <f t="shared" si="8"/>
        <v>3.4976190476190481</v>
      </c>
      <c r="AG16" s="3">
        <f t="shared" si="9"/>
        <v>0.76920660187667578</v>
      </c>
      <c r="AH16" s="1">
        <v>0.14367816091954025</v>
      </c>
    </row>
    <row r="17" spans="2:34" x14ac:dyDescent="0.25">
      <c r="B17" t="s">
        <v>29</v>
      </c>
      <c r="C17">
        <v>46.4</v>
      </c>
      <c r="D17" t="s">
        <v>30</v>
      </c>
      <c r="P17">
        <v>2200</v>
      </c>
      <c r="Q17" s="3">
        <v>7.0818181818181829</v>
      </c>
      <c r="R17" s="3">
        <v>1.6316186327077751</v>
      </c>
      <c r="S17" s="1">
        <v>0.11973180076628354</v>
      </c>
      <c r="T17" s="3">
        <f t="shared" si="0"/>
        <v>6.3736363636363649</v>
      </c>
      <c r="U17" s="3">
        <f t="shared" si="1"/>
        <v>1.4684567694369977</v>
      </c>
      <c r="V17" s="1">
        <v>0.11973180076628354</v>
      </c>
      <c r="W17" s="3">
        <f t="shared" si="2"/>
        <v>5.6654545454545469</v>
      </c>
      <c r="X17" s="3">
        <f t="shared" si="3"/>
        <v>1.3052949061662202</v>
      </c>
      <c r="Y17" s="1">
        <v>0.11973180076628354</v>
      </c>
      <c r="Z17" s="3">
        <f t="shared" si="4"/>
        <v>4.9572727272727271</v>
      </c>
      <c r="AA17" s="3">
        <f t="shared" si="5"/>
        <v>1.1421330428954424</v>
      </c>
      <c r="AB17" s="1">
        <v>0.11973180076628354</v>
      </c>
      <c r="AC17" s="3">
        <f t="shared" si="6"/>
        <v>4.249090909090909</v>
      </c>
      <c r="AD17" s="3">
        <f t="shared" si="7"/>
        <v>0.97897117962466496</v>
      </c>
      <c r="AE17" s="1">
        <v>0.11973180076628354</v>
      </c>
      <c r="AF17" s="3">
        <f t="shared" si="8"/>
        <v>3.5409090909090915</v>
      </c>
      <c r="AG17" s="3">
        <f t="shared" si="9"/>
        <v>0.81580931635388754</v>
      </c>
      <c r="AH17" s="1">
        <v>0.14367816091954025</v>
      </c>
    </row>
    <row r="18" spans="2:34" x14ac:dyDescent="0.25">
      <c r="P18">
        <v>2300</v>
      </c>
      <c r="Q18" s="3">
        <v>7.160869565217391</v>
      </c>
      <c r="R18" s="3">
        <v>1.7248240616621986</v>
      </c>
      <c r="S18" s="1">
        <v>0.10775862068965518</v>
      </c>
      <c r="T18" s="3">
        <f t="shared" si="0"/>
        <v>6.444782608695653</v>
      </c>
      <c r="U18" s="3">
        <f t="shared" si="1"/>
        <v>1.5523416554959788</v>
      </c>
      <c r="V18" s="1">
        <v>0.10775862068965518</v>
      </c>
      <c r="W18" s="3">
        <f t="shared" si="2"/>
        <v>5.7286956521739141</v>
      </c>
      <c r="X18" s="3">
        <f t="shared" si="3"/>
        <v>1.379859249329759</v>
      </c>
      <c r="Y18" s="1">
        <v>0.10775862068965518</v>
      </c>
      <c r="Z18" s="3">
        <f t="shared" si="4"/>
        <v>5.0126086956521743</v>
      </c>
      <c r="AA18" s="3">
        <f t="shared" si="5"/>
        <v>1.207376843163539</v>
      </c>
      <c r="AB18" s="1">
        <v>0.11973180076628354</v>
      </c>
      <c r="AC18" s="3">
        <f t="shared" si="6"/>
        <v>4.2965217391304344</v>
      </c>
      <c r="AD18" s="3">
        <f t="shared" si="7"/>
        <v>1.0348944369973192</v>
      </c>
      <c r="AE18" s="1">
        <v>0.11973180076628354</v>
      </c>
      <c r="AF18" s="3">
        <f t="shared" si="8"/>
        <v>3.5804347826086955</v>
      </c>
      <c r="AG18" s="3">
        <f t="shared" si="9"/>
        <v>0.8624120308310993</v>
      </c>
      <c r="AH18" s="1">
        <v>0.11973180076628354</v>
      </c>
    </row>
    <row r="19" spans="2:34" x14ac:dyDescent="0.25">
      <c r="P19">
        <v>2400</v>
      </c>
      <c r="Q19" s="3">
        <v>7.2333333333333334</v>
      </c>
      <c r="R19" s="3">
        <v>1.8180294906166221</v>
      </c>
      <c r="S19" s="1">
        <v>9.5785440613026823E-2</v>
      </c>
      <c r="T19" s="3">
        <f t="shared" si="0"/>
        <v>6.51</v>
      </c>
      <c r="U19" s="3">
        <f t="shared" si="1"/>
        <v>1.6362265415549599</v>
      </c>
      <c r="V19" s="1">
        <v>9.5785440613026823E-2</v>
      </c>
      <c r="W19" s="3">
        <f t="shared" si="2"/>
        <v>5.7866666666666671</v>
      </c>
      <c r="X19" s="3">
        <f t="shared" si="3"/>
        <v>1.4544235924932978</v>
      </c>
      <c r="Y19" s="1">
        <v>0.10775862068965518</v>
      </c>
      <c r="Z19" s="3">
        <f t="shared" si="4"/>
        <v>5.0633333333333326</v>
      </c>
      <c r="AA19" s="3">
        <f t="shared" si="5"/>
        <v>1.2726206434316354</v>
      </c>
      <c r="AB19" s="1">
        <v>0.10775862068965518</v>
      </c>
      <c r="AC19" s="3">
        <f t="shared" si="6"/>
        <v>4.34</v>
      </c>
      <c r="AD19" s="3">
        <f t="shared" si="7"/>
        <v>1.0908176943699732</v>
      </c>
      <c r="AE19" s="1">
        <v>0.11973180076628354</v>
      </c>
      <c r="AF19" s="3">
        <f t="shared" si="8"/>
        <v>3.6166666666666667</v>
      </c>
      <c r="AG19" s="3">
        <f t="shared" si="9"/>
        <v>0.90901474530831106</v>
      </c>
      <c r="AH19" s="1">
        <v>0.11973180076628354</v>
      </c>
    </row>
    <row r="20" spans="2:34" x14ac:dyDescent="0.25">
      <c r="P20">
        <v>2500</v>
      </c>
      <c r="Q20" s="3">
        <v>7.3</v>
      </c>
      <c r="R20" s="3">
        <v>1.9112349195710456</v>
      </c>
      <c r="S20">
        <v>8.6199999999999999E-2</v>
      </c>
      <c r="T20" s="3">
        <f t="shared" si="0"/>
        <v>6.57</v>
      </c>
      <c r="U20" s="3">
        <f t="shared" si="1"/>
        <v>1.7201114276139411</v>
      </c>
      <c r="V20" s="1">
        <v>8.6199999999999999E-2</v>
      </c>
      <c r="W20" s="3">
        <f t="shared" si="2"/>
        <v>5.84</v>
      </c>
      <c r="X20" s="3">
        <f t="shared" si="3"/>
        <v>1.5289879356568365</v>
      </c>
      <c r="Y20" s="1">
        <v>9.5785440613026823E-2</v>
      </c>
      <c r="Z20" s="3">
        <f t="shared" si="4"/>
        <v>5.1099999999999994</v>
      </c>
      <c r="AA20" s="3">
        <f t="shared" si="5"/>
        <v>1.3378644436997318</v>
      </c>
      <c r="AB20" s="1">
        <v>0.10775862068965518</v>
      </c>
      <c r="AC20" s="3">
        <f t="shared" si="6"/>
        <v>4.379999999999999</v>
      </c>
      <c r="AD20" s="3">
        <f t="shared" si="7"/>
        <v>1.1467409517426272</v>
      </c>
      <c r="AE20" s="1">
        <v>0.10775862068965518</v>
      </c>
      <c r="AF20" s="3">
        <f t="shared" si="8"/>
        <v>3.65</v>
      </c>
      <c r="AG20" s="3">
        <f t="shared" si="9"/>
        <v>0.95561745978552282</v>
      </c>
      <c r="AH20" s="1">
        <v>0.11973180076628354</v>
      </c>
    </row>
    <row r="21" spans="2:34" x14ac:dyDescent="0.25">
      <c r="P21">
        <v>2600</v>
      </c>
      <c r="Q21" s="3">
        <v>7.3</v>
      </c>
      <c r="R21" s="3">
        <v>1.9876843163538875</v>
      </c>
      <c r="S21" s="1">
        <v>6.4649999999999999E-2</v>
      </c>
      <c r="T21" s="3">
        <f t="shared" si="0"/>
        <v>6.57</v>
      </c>
      <c r="U21" s="3">
        <f t="shared" si="1"/>
        <v>1.7889158847184987</v>
      </c>
      <c r="V21" s="1">
        <v>8.6199999999999999E-2</v>
      </c>
      <c r="W21" s="3">
        <f t="shared" si="2"/>
        <v>5.84</v>
      </c>
      <c r="X21" s="3">
        <f t="shared" si="3"/>
        <v>1.5901474530831101</v>
      </c>
      <c r="Y21" s="1">
        <v>9.5785440613026823E-2</v>
      </c>
      <c r="Z21" s="3">
        <f t="shared" si="4"/>
        <v>5.1100000000000003</v>
      </c>
      <c r="AA21" s="3">
        <f t="shared" si="5"/>
        <v>1.3913790214477213</v>
      </c>
      <c r="AB21" s="1">
        <v>0.10775862068965518</v>
      </c>
      <c r="AC21" s="3">
        <f t="shared" si="6"/>
        <v>4.38</v>
      </c>
      <c r="AD21" s="3">
        <f t="shared" si="7"/>
        <v>1.1926105898123325</v>
      </c>
      <c r="AE21" s="1">
        <v>0.10775862068965518</v>
      </c>
      <c r="AF21" s="3">
        <f t="shared" si="8"/>
        <v>3.65</v>
      </c>
      <c r="AG21" s="3">
        <f t="shared" si="9"/>
        <v>0.99384215817694377</v>
      </c>
      <c r="AH21" s="1">
        <v>0.11973180076628354</v>
      </c>
    </row>
    <row r="22" spans="2:34" x14ac:dyDescent="0.25">
      <c r="P22">
        <v>2700</v>
      </c>
      <c r="Q22" s="3">
        <v>7.3</v>
      </c>
      <c r="R22" s="3">
        <v>2.0641337131367292</v>
      </c>
      <c r="S22">
        <v>8.6199999999999999E-2</v>
      </c>
      <c r="T22" s="3">
        <f t="shared" si="0"/>
        <v>6.57</v>
      </c>
      <c r="U22" s="3">
        <f t="shared" si="1"/>
        <v>1.8577203418230563</v>
      </c>
      <c r="V22" s="1">
        <v>9.5785440613026823E-2</v>
      </c>
      <c r="W22" s="3">
        <f t="shared" si="2"/>
        <v>5.84</v>
      </c>
      <c r="X22" s="3">
        <f t="shared" si="3"/>
        <v>1.6513069705093835</v>
      </c>
      <c r="Y22" s="1">
        <v>9.5785440613026823E-2</v>
      </c>
      <c r="Z22" s="3">
        <f t="shared" si="4"/>
        <v>5.1099999999999994</v>
      </c>
      <c r="AA22" s="3">
        <f t="shared" si="5"/>
        <v>1.4448935991957104</v>
      </c>
      <c r="AB22" s="1">
        <v>0.10775862068965518</v>
      </c>
      <c r="AC22" s="3">
        <f t="shared" si="6"/>
        <v>4.379999999999999</v>
      </c>
      <c r="AD22" s="3">
        <f t="shared" si="7"/>
        <v>1.2384802278820375</v>
      </c>
      <c r="AE22" s="1">
        <v>0.10775862068965518</v>
      </c>
      <c r="AF22" s="3">
        <f t="shared" si="8"/>
        <v>3.65</v>
      </c>
      <c r="AG22" s="3">
        <f t="shared" si="9"/>
        <v>1.0320668565683646</v>
      </c>
      <c r="AH22" s="1">
        <v>0.11973180076628354</v>
      </c>
    </row>
    <row r="23" spans="2:34" x14ac:dyDescent="0.25">
      <c r="P23">
        <v>2800</v>
      </c>
      <c r="Q23" s="3">
        <v>7.3</v>
      </c>
      <c r="R23" s="3">
        <v>2.1405831099195711</v>
      </c>
      <c r="S23" s="1">
        <v>9.5785440613026823E-2</v>
      </c>
      <c r="T23" s="3">
        <f t="shared" si="0"/>
        <v>6.57</v>
      </c>
      <c r="U23" s="3">
        <f t="shared" si="1"/>
        <v>1.926524798927614</v>
      </c>
      <c r="V23" s="1">
        <v>9.5785440613026823E-2</v>
      </c>
      <c r="W23" s="3">
        <f t="shared" si="2"/>
        <v>5.84</v>
      </c>
      <c r="X23" s="3">
        <f t="shared" si="3"/>
        <v>1.712466487935657</v>
      </c>
      <c r="Y23" s="1">
        <v>9.5785440613026823E-2</v>
      </c>
      <c r="Z23" s="3">
        <f t="shared" si="4"/>
        <v>5.1099999999999994</v>
      </c>
      <c r="AA23" s="3">
        <f t="shared" si="5"/>
        <v>1.4984081769436997</v>
      </c>
      <c r="AB23" s="1">
        <v>0.10775862068965518</v>
      </c>
      <c r="AC23" s="3">
        <f t="shared" si="6"/>
        <v>4.38</v>
      </c>
      <c r="AD23" s="3">
        <f t="shared" si="7"/>
        <v>1.2843498659517427</v>
      </c>
      <c r="AE23" s="1">
        <v>0.10775862068965518</v>
      </c>
      <c r="AF23" s="3">
        <f t="shared" si="8"/>
        <v>3.65</v>
      </c>
      <c r="AG23" s="3">
        <f t="shared" si="9"/>
        <v>1.0702915549597856</v>
      </c>
      <c r="AH23" s="1">
        <v>0.11973180076628354</v>
      </c>
    </row>
    <row r="24" spans="2:34" x14ac:dyDescent="0.25">
      <c r="P24">
        <v>2900</v>
      </c>
      <c r="Q24" s="3">
        <v>7.3</v>
      </c>
      <c r="R24" s="3">
        <v>2.217032506702413</v>
      </c>
      <c r="S24" s="1">
        <v>9.5785440613026823E-2</v>
      </c>
      <c r="T24" s="3">
        <f t="shared" si="0"/>
        <v>6.57</v>
      </c>
      <c r="U24" s="3">
        <f t="shared" si="1"/>
        <v>1.9953292560321718</v>
      </c>
      <c r="V24" s="1">
        <v>9.5785440613026823E-2</v>
      </c>
      <c r="W24" s="3">
        <f t="shared" si="2"/>
        <v>5.84</v>
      </c>
      <c r="X24" s="3">
        <f t="shared" si="3"/>
        <v>1.7736260053619306</v>
      </c>
      <c r="Y24" s="1">
        <v>9.5785440613026823E-2</v>
      </c>
      <c r="Z24" s="3">
        <f t="shared" si="4"/>
        <v>5.1099999999999994</v>
      </c>
      <c r="AA24" s="3">
        <f t="shared" si="5"/>
        <v>1.5519227546916889</v>
      </c>
      <c r="AB24" s="1">
        <v>0.10775862068965518</v>
      </c>
      <c r="AC24" s="3">
        <f t="shared" si="6"/>
        <v>4.38</v>
      </c>
      <c r="AD24" s="3">
        <f t="shared" si="7"/>
        <v>1.3302195040214477</v>
      </c>
      <c r="AE24" s="1">
        <v>0.10775862068965518</v>
      </c>
      <c r="AF24" s="3">
        <f t="shared" si="8"/>
        <v>3.65</v>
      </c>
      <c r="AG24" s="3">
        <f t="shared" si="9"/>
        <v>1.1085162533512065</v>
      </c>
      <c r="AH24" s="1">
        <v>0.11973180076628354</v>
      </c>
    </row>
    <row r="25" spans="2:34" x14ac:dyDescent="0.25">
      <c r="P25">
        <v>3000</v>
      </c>
      <c r="Q25" s="3">
        <v>7.3</v>
      </c>
      <c r="R25" s="3">
        <v>2.2934819034852549</v>
      </c>
      <c r="S25" s="1">
        <v>9.5785440613026823E-2</v>
      </c>
      <c r="T25" s="3">
        <f t="shared" si="0"/>
        <v>6.5700000000000012</v>
      </c>
      <c r="U25" s="3">
        <f t="shared" si="1"/>
        <v>2.0641337131367297</v>
      </c>
      <c r="V25" s="1">
        <v>0.10775862068965518</v>
      </c>
      <c r="W25" s="3">
        <f t="shared" si="2"/>
        <v>5.84</v>
      </c>
      <c r="X25" s="3">
        <f t="shared" si="3"/>
        <v>1.8347855227882039</v>
      </c>
      <c r="Y25" s="1">
        <v>0.10775862068965518</v>
      </c>
      <c r="Z25" s="3">
        <f t="shared" si="4"/>
        <v>5.1100000000000003</v>
      </c>
      <c r="AA25" s="3">
        <f t="shared" si="5"/>
        <v>1.6054373324396785</v>
      </c>
      <c r="AB25" s="1">
        <v>0.10775862068965518</v>
      </c>
      <c r="AC25" s="3">
        <f t="shared" si="6"/>
        <v>4.38</v>
      </c>
      <c r="AD25" s="3">
        <f t="shared" si="7"/>
        <v>1.376089142091153</v>
      </c>
      <c r="AE25" s="1">
        <v>0.10775862068965518</v>
      </c>
      <c r="AF25" s="3">
        <f t="shared" si="8"/>
        <v>3.65</v>
      </c>
      <c r="AG25" s="3">
        <f t="shared" si="9"/>
        <v>1.1467409517426275</v>
      </c>
      <c r="AH25" s="1">
        <v>0.11973180076628354</v>
      </c>
    </row>
    <row r="26" spans="2:34" x14ac:dyDescent="0.25">
      <c r="P26">
        <v>3100</v>
      </c>
      <c r="Q26" s="3">
        <v>7.2218752688172065</v>
      </c>
      <c r="R26" s="3">
        <v>2.3445682529043799</v>
      </c>
      <c r="S26" s="1">
        <v>0.10775862068965518</v>
      </c>
      <c r="T26" s="3">
        <f t="shared" si="0"/>
        <v>6.2944838709677438</v>
      </c>
      <c r="U26" s="3">
        <f>U25-($U$25/$U$6)</f>
        <v>2.0434923760053625</v>
      </c>
      <c r="V26" s="1">
        <v>0.10775862068965518</v>
      </c>
      <c r="W26" s="3">
        <f t="shared" si="2"/>
        <v>5.5385806451612902</v>
      </c>
      <c r="X26" s="3">
        <f>X25-(X$25/X$6)</f>
        <v>1.7980898123324398</v>
      </c>
      <c r="Y26" s="1">
        <v>0.10775862068965518</v>
      </c>
      <c r="Z26" s="3">
        <f t="shared" si="4"/>
        <v>4.7473548387096773</v>
      </c>
      <c r="AA26" s="3">
        <f>AA25-(AA$25/AA$6)</f>
        <v>1.5412198391420913</v>
      </c>
      <c r="AB26" s="1">
        <v>0.10775862068965518</v>
      </c>
      <c r="AC26" s="3">
        <f t="shared" si="6"/>
        <v>3.8854838709677426</v>
      </c>
      <c r="AD26" s="3">
        <f>AD25-(AD$25/AD$6)</f>
        <v>1.2614150469168903</v>
      </c>
      <c r="AE26" s="1">
        <v>0.11973180076628354</v>
      </c>
      <c r="AF26" s="3">
        <f t="shared" si="8"/>
        <v>2.943548387096774</v>
      </c>
      <c r="AG26" s="3">
        <f>AG25-(AG$25/AG$6)</f>
        <v>0.95561745978552293</v>
      </c>
      <c r="AH26" s="1">
        <v>0.11973180076628354</v>
      </c>
    </row>
    <row r="27" spans="2:34" x14ac:dyDescent="0.25">
      <c r="P27">
        <v>3200</v>
      </c>
      <c r="Q27" s="3">
        <v>7.1486333333333345</v>
      </c>
      <c r="R27" s="3">
        <v>2.3956546023235039</v>
      </c>
      <c r="S27" s="1">
        <v>0.10775862068965518</v>
      </c>
      <c r="T27" s="3">
        <f t="shared" si="0"/>
        <v>6.0361875000000023</v>
      </c>
      <c r="U27" s="3">
        <f t="shared" ref="U27:U31" si="10">U26-($U$25/$U$6)</f>
        <v>2.0228510388739953</v>
      </c>
      <c r="V27" s="1">
        <v>0.10775862068965518</v>
      </c>
      <c r="W27" s="3">
        <f t="shared" si="2"/>
        <v>5.2560000000000002</v>
      </c>
      <c r="X27" s="3">
        <f t="shared" ref="X27:X31" si="11">X26-($X$25/$X$6)</f>
        <v>1.7613941018766757</v>
      </c>
      <c r="Y27" s="1">
        <v>0.11973180076628354</v>
      </c>
      <c r="Z27" s="3">
        <f t="shared" si="4"/>
        <v>4.4073749999999992</v>
      </c>
      <c r="AA27" s="3">
        <f t="shared" ref="AA27:AA31" si="12">AA26-(AA$25/AA$6)</f>
        <v>1.4770023458445041</v>
      </c>
      <c r="AB27" s="1">
        <v>0.11973180076628354</v>
      </c>
      <c r="AC27" s="3">
        <f t="shared" si="6"/>
        <v>3.4218750000000004</v>
      </c>
      <c r="AD27" s="3">
        <f t="shared" ref="AD27:AD31" si="13">AD26-(AD$25/AD$6)</f>
        <v>1.1467409517426277</v>
      </c>
      <c r="AE27" s="1">
        <v>0.11973180076628354</v>
      </c>
      <c r="AF27" s="3">
        <f t="shared" si="8"/>
        <v>2.2812500000000004</v>
      </c>
      <c r="AG27" s="3">
        <f t="shared" ref="AG27:AG31" si="14">AG26-(AG$25/AG$6)</f>
        <v>0.76449396782841839</v>
      </c>
      <c r="AH27" s="1">
        <v>0.14367816091954025</v>
      </c>
    </row>
    <row r="28" spans="2:34" x14ac:dyDescent="0.25">
      <c r="P28">
        <v>3300</v>
      </c>
      <c r="Q28" s="3">
        <v>7.0798303030303034</v>
      </c>
      <c r="R28" s="3">
        <v>2.446740951742628</v>
      </c>
      <c r="S28" s="1">
        <v>0.11973180076628354</v>
      </c>
      <c r="T28" s="3">
        <f t="shared" si="0"/>
        <v>5.7935454545454554</v>
      </c>
      <c r="U28" s="3">
        <f t="shared" si="10"/>
        <v>2.0022097017426281</v>
      </c>
      <c r="V28" s="1">
        <v>0.11973180076628354</v>
      </c>
      <c r="W28" s="3">
        <f t="shared" si="2"/>
        <v>4.9905454545454546</v>
      </c>
      <c r="X28" s="3">
        <f t="shared" si="11"/>
        <v>1.7246983914209115</v>
      </c>
      <c r="Y28" s="1">
        <v>0.11973180076628354</v>
      </c>
      <c r="Z28" s="3">
        <f t="shared" si="4"/>
        <v>4.0880000000000001</v>
      </c>
      <c r="AA28" s="3">
        <f t="shared" si="12"/>
        <v>1.4127848525469169</v>
      </c>
      <c r="AB28" s="1">
        <v>0.11973180076628354</v>
      </c>
      <c r="AC28" s="3">
        <f t="shared" si="6"/>
        <v>2.9863636363636377</v>
      </c>
      <c r="AD28" s="3">
        <f t="shared" si="13"/>
        <v>1.0320668565683651</v>
      </c>
      <c r="AE28" s="1">
        <v>0.14367816091954025</v>
      </c>
      <c r="AF28" s="3">
        <f t="shared" si="8"/>
        <v>1.6590909090909094</v>
      </c>
      <c r="AG28" s="3">
        <f t="shared" si="14"/>
        <v>0.57337047587131384</v>
      </c>
      <c r="AH28" s="1">
        <v>0.14367816091954025</v>
      </c>
    </row>
    <row r="29" spans="2:34" x14ac:dyDescent="0.25">
      <c r="P29">
        <v>3400</v>
      </c>
      <c r="Q29" s="3">
        <v>7.015074509803922</v>
      </c>
      <c r="R29" s="3">
        <v>2.497827301161752</v>
      </c>
      <c r="S29" s="1">
        <v>0.11973180076628354</v>
      </c>
      <c r="T29" s="3">
        <f t="shared" si="0"/>
        <v>5.5651764705882369</v>
      </c>
      <c r="U29" s="3">
        <f t="shared" si="10"/>
        <v>1.9815683646112607</v>
      </c>
      <c r="V29" s="1">
        <v>0.11973180076628354</v>
      </c>
      <c r="W29" s="3">
        <f t="shared" si="2"/>
        <v>4.7407058823529402</v>
      </c>
      <c r="X29" s="3">
        <f t="shared" si="11"/>
        <v>1.6880026809651474</v>
      </c>
      <c r="Y29" s="1">
        <v>0.11973180076628354</v>
      </c>
      <c r="Z29" s="3">
        <f t="shared" si="4"/>
        <v>3.7874117647058818</v>
      </c>
      <c r="AA29" s="3">
        <f t="shared" si="12"/>
        <v>1.3485673592493297</v>
      </c>
      <c r="AB29" s="1">
        <v>0.14367816091954025</v>
      </c>
      <c r="AC29" s="3">
        <f t="shared" si="6"/>
        <v>2.5764705882352952</v>
      </c>
      <c r="AD29" s="3">
        <f t="shared" si="13"/>
        <v>0.91739276139410231</v>
      </c>
      <c r="AE29" s="1">
        <v>0.14367816091954025</v>
      </c>
      <c r="AF29" s="3">
        <f t="shared" si="8"/>
        <v>1.0735294117647063</v>
      </c>
      <c r="AG29" s="3">
        <f t="shared" si="14"/>
        <v>0.3822469839142093</v>
      </c>
      <c r="AH29" s="1">
        <v>0.21551724137931036</v>
      </c>
    </row>
    <row r="30" spans="2:34" x14ac:dyDescent="0.25">
      <c r="P30">
        <v>3500</v>
      </c>
      <c r="Q30" s="3">
        <v>6.9540190476190471</v>
      </c>
      <c r="R30" s="3">
        <v>2.548913650580876</v>
      </c>
      <c r="S30" s="1">
        <v>0.14367816091954025</v>
      </c>
      <c r="T30" s="3">
        <f t="shared" si="0"/>
        <v>5.349857142857144</v>
      </c>
      <c r="U30" s="3">
        <f t="shared" si="10"/>
        <v>1.9609270274798933</v>
      </c>
      <c r="V30" s="1">
        <v>0.14367816091954025</v>
      </c>
      <c r="W30" s="3">
        <f t="shared" si="2"/>
        <v>4.5051428571428564</v>
      </c>
      <c r="X30" s="3">
        <f t="shared" si="11"/>
        <v>1.6513069705093832</v>
      </c>
      <c r="Y30" s="1">
        <v>0.14367816091954025</v>
      </c>
      <c r="Z30" s="3">
        <f t="shared" si="4"/>
        <v>3.5039999999999996</v>
      </c>
      <c r="AA30" s="3">
        <f t="shared" si="12"/>
        <v>1.2843498659517425</v>
      </c>
      <c r="AB30" s="1">
        <v>0.14367816091954025</v>
      </c>
      <c r="AC30" s="3">
        <f t="shared" si="6"/>
        <v>2.1900000000000008</v>
      </c>
      <c r="AD30" s="3">
        <f t="shared" si="13"/>
        <v>0.80271866621983956</v>
      </c>
      <c r="AE30" s="1">
        <v>0.21551724137931036</v>
      </c>
      <c r="AF30" s="3">
        <f t="shared" si="8"/>
        <v>0.52142857142857191</v>
      </c>
      <c r="AG30" s="3">
        <f t="shared" si="14"/>
        <v>0.19112349195710474</v>
      </c>
      <c r="AH30" s="1">
        <v>0.43103448275862072</v>
      </c>
    </row>
    <row r="31" spans="2:34" x14ac:dyDescent="0.25">
      <c r="P31">
        <v>3600</v>
      </c>
      <c r="Q31" s="3">
        <v>6.8963555555555551</v>
      </c>
      <c r="R31" s="3">
        <v>2.6</v>
      </c>
      <c r="S31" s="1">
        <v>0.14367816091954025</v>
      </c>
      <c r="T31" s="3">
        <f t="shared" si="0"/>
        <v>5.1465000000000005</v>
      </c>
      <c r="U31" s="3">
        <f t="shared" si="10"/>
        <v>1.9402856903485259</v>
      </c>
      <c r="V31" s="1">
        <v>0.14367816091954025</v>
      </c>
      <c r="W31" s="3">
        <f t="shared" si="2"/>
        <v>4.2826666666666657</v>
      </c>
      <c r="X31" s="3">
        <f t="shared" si="11"/>
        <v>1.6146112600536191</v>
      </c>
      <c r="Y31" s="1">
        <v>0.14367816091954025</v>
      </c>
      <c r="Z31" s="3">
        <f t="shared" si="4"/>
        <v>3.2363333333333326</v>
      </c>
      <c r="AA31" s="3">
        <f>AA30-(AA$25/AA$6)</f>
        <v>1.2201323726541553</v>
      </c>
      <c r="AB31" s="1">
        <v>0.14367816091954025</v>
      </c>
      <c r="AC31" s="3">
        <f t="shared" si="6"/>
        <v>1.8250000000000011</v>
      </c>
      <c r="AD31" s="3">
        <f>AD30-(AD$25/AD$6)</f>
        <v>0.68804457104557681</v>
      </c>
      <c r="AE31" s="1">
        <v>0.21551724137931036</v>
      </c>
      <c r="AF31" s="3">
        <f t="shared" si="8"/>
        <v>0</v>
      </c>
      <c r="AG31" s="3">
        <f>AG30-(AG$25/AG$6)</f>
        <v>0</v>
      </c>
      <c r="AH31" s="1">
        <v>0.43103448275862072</v>
      </c>
    </row>
    <row r="34" spans="17:18" x14ac:dyDescent="0.25">
      <c r="Q34" t="s">
        <v>28</v>
      </c>
      <c r="R34" t="s">
        <v>31</v>
      </c>
    </row>
    <row r="35" spans="17:18" x14ac:dyDescent="0.25">
      <c r="Q35" t="s">
        <v>25</v>
      </c>
      <c r="R35" t="s">
        <v>16</v>
      </c>
    </row>
    <row r="36" spans="17:18" x14ac:dyDescent="0.25">
      <c r="Q36" t="s">
        <v>24</v>
      </c>
      <c r="R36" t="s">
        <v>19</v>
      </c>
    </row>
  </sheetData>
  <mergeCells count="6">
    <mergeCell ref="AF7:AH7"/>
    <mergeCell ref="Q7:S7"/>
    <mergeCell ref="T7:V7"/>
    <mergeCell ref="W7:Y7"/>
    <mergeCell ref="Z7:AB7"/>
    <mergeCell ref="AC7:AE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30"/>
  <sheetViews>
    <sheetView topLeftCell="A2" workbookViewId="0">
      <selection activeCell="J14" sqref="J14"/>
    </sheetView>
  </sheetViews>
  <sheetFormatPr defaultRowHeight="15" x14ac:dyDescent="0.25"/>
  <cols>
    <col min="10" max="10" width="9" bestFit="1" customWidth="1"/>
  </cols>
  <sheetData>
    <row r="6" spans="2:10" ht="18" x14ac:dyDescent="0.35">
      <c r="B6" t="s">
        <v>34</v>
      </c>
      <c r="C6">
        <v>1500</v>
      </c>
      <c r="D6" t="s">
        <v>1</v>
      </c>
    </row>
    <row r="7" spans="2:10" x14ac:dyDescent="0.25">
      <c r="B7" t="s">
        <v>32</v>
      </c>
      <c r="C7" s="2">
        <v>1.3800000000000005E-2</v>
      </c>
      <c r="D7" t="s">
        <v>35</v>
      </c>
      <c r="I7" t="s">
        <v>1</v>
      </c>
      <c r="J7" t="s">
        <v>24</v>
      </c>
    </row>
    <row r="8" spans="2:10" x14ac:dyDescent="0.25">
      <c r="B8" t="s">
        <v>33</v>
      </c>
      <c r="C8">
        <f>0-(C6*C7)</f>
        <v>-20.700000000000006</v>
      </c>
      <c r="I8">
        <v>1400</v>
      </c>
      <c r="J8" s="6">
        <v>0</v>
      </c>
    </row>
    <row r="9" spans="2:10" x14ac:dyDescent="0.25">
      <c r="I9">
        <v>1500</v>
      </c>
      <c r="J9" s="6">
        <f>$C$7*I9+$C$8</f>
        <v>0</v>
      </c>
    </row>
    <row r="10" spans="2:10" x14ac:dyDescent="0.25">
      <c r="I10">
        <v>1600</v>
      </c>
      <c r="J10" s="6">
        <f t="shared" ref="J10:J30" si="0">$C$7*I10+$C$8</f>
        <v>1.3800000000000026</v>
      </c>
    </row>
    <row r="11" spans="2:10" x14ac:dyDescent="0.25">
      <c r="I11">
        <v>1700</v>
      </c>
      <c r="J11" s="6">
        <f t="shared" si="0"/>
        <v>2.7600000000000016</v>
      </c>
    </row>
    <row r="12" spans="2:10" x14ac:dyDescent="0.25">
      <c r="I12">
        <v>1800</v>
      </c>
      <c r="J12" s="6">
        <f t="shared" si="0"/>
        <v>4.1400000000000041</v>
      </c>
    </row>
    <row r="13" spans="2:10" x14ac:dyDescent="0.25">
      <c r="I13">
        <v>1900</v>
      </c>
      <c r="J13" s="6">
        <f t="shared" si="0"/>
        <v>5.5200000000000031</v>
      </c>
    </row>
    <row r="14" spans="2:10" x14ac:dyDescent="0.25">
      <c r="I14">
        <v>2000</v>
      </c>
      <c r="J14" s="6">
        <f t="shared" si="0"/>
        <v>6.9000000000000021</v>
      </c>
    </row>
    <row r="15" spans="2:10" x14ac:dyDescent="0.25">
      <c r="I15">
        <v>2100</v>
      </c>
      <c r="J15" s="6">
        <f t="shared" si="0"/>
        <v>8.2800000000000047</v>
      </c>
    </row>
    <row r="16" spans="2:10" x14ac:dyDescent="0.25">
      <c r="I16">
        <v>2200</v>
      </c>
      <c r="J16" s="6">
        <f t="shared" si="0"/>
        <v>9.6600000000000037</v>
      </c>
    </row>
    <row r="17" spans="9:10" x14ac:dyDescent="0.25">
      <c r="I17">
        <v>2300</v>
      </c>
      <c r="J17" s="6">
        <f t="shared" si="0"/>
        <v>11.040000000000006</v>
      </c>
    </row>
    <row r="18" spans="9:10" x14ac:dyDescent="0.25">
      <c r="I18">
        <v>2400</v>
      </c>
      <c r="J18" s="6">
        <f t="shared" si="0"/>
        <v>12.420000000000005</v>
      </c>
    </row>
    <row r="19" spans="9:10" x14ac:dyDescent="0.25">
      <c r="I19">
        <v>2500</v>
      </c>
      <c r="J19" s="6">
        <f t="shared" si="0"/>
        <v>13.800000000000008</v>
      </c>
    </row>
    <row r="20" spans="9:10" x14ac:dyDescent="0.25">
      <c r="I20">
        <v>2600</v>
      </c>
      <c r="J20" s="6">
        <f t="shared" si="0"/>
        <v>15.180000000000003</v>
      </c>
    </row>
    <row r="21" spans="9:10" x14ac:dyDescent="0.25">
      <c r="I21">
        <v>2700</v>
      </c>
      <c r="J21" s="6">
        <f t="shared" si="0"/>
        <v>16.560000000000006</v>
      </c>
    </row>
    <row r="22" spans="9:10" x14ac:dyDescent="0.25">
      <c r="I22">
        <v>2800</v>
      </c>
      <c r="J22" s="6">
        <f t="shared" si="0"/>
        <v>17.940000000000008</v>
      </c>
    </row>
    <row r="23" spans="9:10" x14ac:dyDescent="0.25">
      <c r="I23">
        <v>2900</v>
      </c>
      <c r="J23" s="6">
        <f t="shared" si="0"/>
        <v>19.320000000000011</v>
      </c>
    </row>
    <row r="24" spans="9:10" x14ac:dyDescent="0.25">
      <c r="I24">
        <v>3000</v>
      </c>
      <c r="J24" s="6">
        <f t="shared" si="0"/>
        <v>20.700000000000006</v>
      </c>
    </row>
    <row r="25" spans="9:10" x14ac:dyDescent="0.25">
      <c r="I25">
        <v>3100</v>
      </c>
      <c r="J25" s="6">
        <f t="shared" si="0"/>
        <v>22.080000000000009</v>
      </c>
    </row>
    <row r="26" spans="9:10" x14ac:dyDescent="0.25">
      <c r="I26">
        <v>3200</v>
      </c>
      <c r="J26" s="6">
        <f t="shared" si="0"/>
        <v>23.460000000000012</v>
      </c>
    </row>
    <row r="27" spans="9:10" x14ac:dyDescent="0.25">
      <c r="I27">
        <v>3300</v>
      </c>
      <c r="J27" s="6">
        <f t="shared" si="0"/>
        <v>24.840000000000007</v>
      </c>
    </row>
    <row r="28" spans="9:10" x14ac:dyDescent="0.25">
      <c r="I28">
        <v>3400</v>
      </c>
      <c r="J28" s="6">
        <f t="shared" si="0"/>
        <v>26.22000000000001</v>
      </c>
    </row>
    <row r="29" spans="9:10" x14ac:dyDescent="0.25">
      <c r="I29">
        <v>3500</v>
      </c>
      <c r="J29" s="6">
        <f t="shared" si="0"/>
        <v>27.600000000000012</v>
      </c>
    </row>
    <row r="30" spans="9:10" x14ac:dyDescent="0.25">
      <c r="I30">
        <v>3600</v>
      </c>
      <c r="J30" s="6">
        <f t="shared" si="0"/>
        <v>28.980000000000015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30"/>
  <sheetViews>
    <sheetView workbookViewId="0">
      <selection activeCell="W31" sqref="W31"/>
    </sheetView>
  </sheetViews>
  <sheetFormatPr defaultRowHeight="15" x14ac:dyDescent="0.25"/>
  <cols>
    <col min="1" max="1" width="10" bestFit="1" customWidth="1"/>
    <col min="4" max="4" width="11.42578125" bestFit="1" customWidth="1"/>
    <col min="5" max="5" width="53.28515625" bestFit="1" customWidth="1"/>
  </cols>
  <sheetData>
    <row r="2" spans="1:34" x14ac:dyDescent="0.25">
      <c r="A2" t="s">
        <v>94</v>
      </c>
      <c r="B2" t="s">
        <v>95</v>
      </c>
      <c r="C2" t="s">
        <v>96</v>
      </c>
      <c r="D2" t="s">
        <v>97</v>
      </c>
      <c r="E2" t="s">
        <v>98</v>
      </c>
    </row>
    <row r="3" spans="1:34" ht="18" x14ac:dyDescent="0.35">
      <c r="A3" t="s">
        <v>72</v>
      </c>
      <c r="B3" t="s">
        <v>73</v>
      </c>
      <c r="E3" t="s">
        <v>74</v>
      </c>
    </row>
    <row r="4" spans="1:34" ht="18" x14ac:dyDescent="0.35">
      <c r="A4" t="s">
        <v>46</v>
      </c>
      <c r="B4" t="s">
        <v>67</v>
      </c>
      <c r="D4" t="s">
        <v>68</v>
      </c>
      <c r="E4" t="s">
        <v>69</v>
      </c>
    </row>
    <row r="5" spans="1:34" ht="18" x14ac:dyDescent="0.35">
      <c r="A5" t="s">
        <v>46</v>
      </c>
      <c r="B5" t="s">
        <v>47</v>
      </c>
      <c r="D5" t="s">
        <v>19</v>
      </c>
      <c r="E5" t="s">
        <v>60</v>
      </c>
      <c r="M5">
        <v>2300</v>
      </c>
      <c r="N5">
        <v>0.10780000000000001</v>
      </c>
    </row>
    <row r="6" spans="1:34" ht="18" x14ac:dyDescent="0.35">
      <c r="A6" t="s">
        <v>46</v>
      </c>
      <c r="B6" t="s">
        <v>50</v>
      </c>
      <c r="D6" t="s">
        <v>35</v>
      </c>
      <c r="E6" t="s">
        <v>63</v>
      </c>
      <c r="M6">
        <v>2200</v>
      </c>
      <c r="N6">
        <v>0.1197</v>
      </c>
    </row>
    <row r="7" spans="1:34" ht="18" x14ac:dyDescent="0.35">
      <c r="A7" t="s">
        <v>46</v>
      </c>
      <c r="B7" t="s">
        <v>65</v>
      </c>
      <c r="D7" t="s">
        <v>1</v>
      </c>
      <c r="E7" t="s">
        <v>66</v>
      </c>
      <c r="M7">
        <f>M5-M6</f>
        <v>100</v>
      </c>
      <c r="N7">
        <f>N5-N6</f>
        <v>-1.1899999999999994E-2</v>
      </c>
      <c r="O7">
        <v>2292.9</v>
      </c>
      <c r="P7">
        <f>O7-M6</f>
        <v>92.900000000000091</v>
      </c>
    </row>
    <row r="8" spans="1:34" ht="18" x14ac:dyDescent="0.35">
      <c r="A8" t="s">
        <v>46</v>
      </c>
      <c r="B8" t="s">
        <v>44</v>
      </c>
      <c r="D8" t="s">
        <v>1</v>
      </c>
      <c r="E8" t="s">
        <v>58</v>
      </c>
      <c r="P8">
        <f>(O7-M6)/(M5-M6)</f>
        <v>0.92900000000000094</v>
      </c>
      <c r="Q8">
        <f>P8*N7</f>
        <v>-1.1055100000000005E-2</v>
      </c>
      <c r="R8">
        <f>Q8+N6</f>
        <v>0.10864489999999999</v>
      </c>
      <c r="U8">
        <f>0.1197*1.57</f>
        <v>0.18792900000000001</v>
      </c>
    </row>
    <row r="9" spans="1:34" ht="18" x14ac:dyDescent="0.35">
      <c r="A9" t="s">
        <v>46</v>
      </c>
      <c r="B9" t="s">
        <v>71</v>
      </c>
      <c r="D9" t="s">
        <v>19</v>
      </c>
      <c r="E9" t="s">
        <v>70</v>
      </c>
    </row>
    <row r="10" spans="1:34" ht="18" x14ac:dyDescent="0.35">
      <c r="A10" t="s">
        <v>46</v>
      </c>
      <c r="B10" t="s">
        <v>79</v>
      </c>
      <c r="D10" t="s">
        <v>80</v>
      </c>
      <c r="E10" t="s">
        <v>81</v>
      </c>
      <c r="I10">
        <v>1</v>
      </c>
      <c r="J10">
        <v>2</v>
      </c>
      <c r="K10">
        <v>3</v>
      </c>
      <c r="L10">
        <v>4</v>
      </c>
      <c r="M10">
        <v>5</v>
      </c>
      <c r="N10">
        <v>6</v>
      </c>
      <c r="O10">
        <v>7</v>
      </c>
      <c r="P10">
        <v>8</v>
      </c>
      <c r="Q10">
        <v>9</v>
      </c>
      <c r="R10">
        <v>10</v>
      </c>
      <c r="S10">
        <v>11</v>
      </c>
      <c r="T10">
        <v>12</v>
      </c>
      <c r="U10">
        <v>13</v>
      </c>
      <c r="V10">
        <v>14</v>
      </c>
      <c r="W10">
        <v>15</v>
      </c>
      <c r="X10">
        <v>16</v>
      </c>
      <c r="Y10">
        <v>17</v>
      </c>
      <c r="Z10">
        <v>18</v>
      </c>
      <c r="AA10">
        <v>19</v>
      </c>
      <c r="AB10">
        <v>20</v>
      </c>
      <c r="AC10">
        <v>21</v>
      </c>
      <c r="AD10">
        <v>22</v>
      </c>
      <c r="AE10">
        <v>23</v>
      </c>
      <c r="AF10">
        <v>24</v>
      </c>
      <c r="AG10">
        <v>25</v>
      </c>
      <c r="AH10">
        <v>26</v>
      </c>
    </row>
    <row r="11" spans="1:34" ht="18" x14ac:dyDescent="0.35">
      <c r="A11" t="s">
        <v>46</v>
      </c>
      <c r="B11" t="s">
        <v>40</v>
      </c>
      <c r="C11" s="1">
        <f>C23/C22</f>
        <v>7.083333333333333</v>
      </c>
      <c r="D11" t="s">
        <v>42</v>
      </c>
      <c r="E11" t="s">
        <v>55</v>
      </c>
      <c r="I11">
        <v>0.5</v>
      </c>
      <c r="J11">
        <v>1</v>
      </c>
      <c r="K11">
        <v>1.5</v>
      </c>
      <c r="L11">
        <v>2</v>
      </c>
      <c r="M11">
        <v>2.5</v>
      </c>
      <c r="N11">
        <v>3</v>
      </c>
      <c r="O11">
        <v>3.5</v>
      </c>
      <c r="P11">
        <v>4</v>
      </c>
      <c r="Q11">
        <v>4.5</v>
      </c>
      <c r="R11">
        <v>5</v>
      </c>
      <c r="S11">
        <v>5.5</v>
      </c>
      <c r="T11">
        <v>6</v>
      </c>
      <c r="U11">
        <v>6.5</v>
      </c>
      <c r="V11">
        <v>7</v>
      </c>
      <c r="W11">
        <v>7.5</v>
      </c>
      <c r="X11">
        <v>8</v>
      </c>
      <c r="Y11">
        <v>8.5</v>
      </c>
      <c r="Z11">
        <v>9</v>
      </c>
      <c r="AA11">
        <v>9.5</v>
      </c>
      <c r="AB11">
        <v>10</v>
      </c>
      <c r="AC11">
        <v>10.5</v>
      </c>
      <c r="AD11">
        <v>11</v>
      </c>
      <c r="AE11">
        <v>11.5</v>
      </c>
      <c r="AF11">
        <v>12</v>
      </c>
      <c r="AG11">
        <v>12.5</v>
      </c>
      <c r="AH11">
        <v>13</v>
      </c>
    </row>
    <row r="12" spans="1:34" ht="18" x14ac:dyDescent="0.35">
      <c r="A12" t="s">
        <v>46</v>
      </c>
      <c r="B12" t="s">
        <v>75</v>
      </c>
      <c r="D12" t="s">
        <v>27</v>
      </c>
      <c r="E12" t="s">
        <v>76</v>
      </c>
      <c r="H12" t="s">
        <v>67</v>
      </c>
      <c r="I12" s="10">
        <v>1</v>
      </c>
      <c r="J12" s="7">
        <f>(2000-I25)/2000</f>
        <v>0.91681655243713611</v>
      </c>
      <c r="K12" s="7">
        <f>(2000-J25)/2000</f>
        <v>0.83365761385783399</v>
      </c>
      <c r="L12" s="7">
        <f t="shared" ref="L12:S12" si="0">(2000-K25)/2000</f>
        <v>0.75057217334625781</v>
      </c>
      <c r="M12" s="7">
        <f t="shared" si="0"/>
        <v>0.66760909010152503</v>
      </c>
      <c r="N12" s="7">
        <f t="shared" si="0"/>
        <v>0.58481697848811609</v>
      </c>
      <c r="O12" s="7">
        <f t="shared" si="0"/>
        <v>0.50224409414533588</v>
      </c>
      <c r="P12" s="7">
        <f t="shared" si="0"/>
        <v>0.41993822172250045</v>
      </c>
      <c r="Q12" s="7">
        <f t="shared" si="0"/>
        <v>0.33794656479373464</v>
      </c>
      <c r="R12" s="7">
        <f t="shared" si="0"/>
        <v>0.25631563848878319</v>
      </c>
      <c r="S12" s="7">
        <f t="shared" si="0"/>
        <v>0.17509116535429758</v>
      </c>
      <c r="T12" s="7">
        <f>(2000-S25)/2000</f>
        <v>9.4317974933923895E-2</v>
      </c>
      <c r="U12" s="7">
        <f>(2000-T25)/2000</f>
        <v>1.4039907525512945E-2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12">
        <v>0</v>
      </c>
      <c r="AF12" s="12">
        <v>0</v>
      </c>
      <c r="AG12" s="12">
        <v>0</v>
      </c>
      <c r="AH12" s="12">
        <v>0</v>
      </c>
    </row>
    <row r="13" spans="1:34" ht="18" x14ac:dyDescent="0.35">
      <c r="A13" t="s">
        <v>46</v>
      </c>
      <c r="B13" t="s">
        <v>43</v>
      </c>
      <c r="C13" s="3">
        <f>PI()*C26</f>
        <v>1.7555219748259763</v>
      </c>
      <c r="D13" t="s">
        <v>32</v>
      </c>
      <c r="E13" t="s">
        <v>57</v>
      </c>
      <c r="H13" t="s">
        <v>47</v>
      </c>
      <c r="I13" s="7">
        <v>6.9</v>
      </c>
      <c r="J13" s="7">
        <f>I13</f>
        <v>6.9</v>
      </c>
      <c r="K13" s="7">
        <f t="shared" ref="K13:S13" si="1">J13</f>
        <v>6.9</v>
      </c>
      <c r="L13" s="7">
        <f t="shared" si="1"/>
        <v>6.9</v>
      </c>
      <c r="M13" s="7">
        <f t="shared" si="1"/>
        <v>6.9</v>
      </c>
      <c r="N13" s="7">
        <f t="shared" si="1"/>
        <v>6.9</v>
      </c>
      <c r="O13" s="7">
        <f t="shared" si="1"/>
        <v>6.9</v>
      </c>
      <c r="P13" s="7">
        <f t="shared" si="1"/>
        <v>6.9</v>
      </c>
      <c r="Q13" s="7">
        <f t="shared" si="1"/>
        <v>6.9</v>
      </c>
      <c r="R13" s="7">
        <f t="shared" si="1"/>
        <v>6.9</v>
      </c>
      <c r="S13" s="7">
        <f t="shared" si="1"/>
        <v>6.9</v>
      </c>
      <c r="T13" s="7">
        <f t="shared" ref="T13:U13" si="2">S13</f>
        <v>6.9</v>
      </c>
      <c r="U13" s="7">
        <f t="shared" si="2"/>
        <v>6.9</v>
      </c>
      <c r="V13" s="8">
        <v>7.0251207999999998</v>
      </c>
      <c r="W13" s="8">
        <v>7.1543200000000002</v>
      </c>
      <c r="X13" s="8">
        <v>7.1543200000000002</v>
      </c>
      <c r="Y13" s="8">
        <v>7.1543200000000002</v>
      </c>
      <c r="Z13" s="8">
        <v>7.1543200000000002</v>
      </c>
      <c r="AA13" s="8">
        <v>7.1543200000000002</v>
      </c>
      <c r="AB13" s="8">
        <v>7.1543200000000002</v>
      </c>
      <c r="AC13" s="8">
        <v>7.1543200000000002</v>
      </c>
      <c r="AD13" s="8">
        <v>7.1543200000000002</v>
      </c>
      <c r="AE13" s="12">
        <v>7.1543200000000002</v>
      </c>
      <c r="AF13" s="12">
        <v>7.1543200000000002</v>
      </c>
      <c r="AG13" s="12">
        <v>7.1543200000000002</v>
      </c>
      <c r="AH13" s="12">
        <v>7.1543200000000002</v>
      </c>
    </row>
    <row r="14" spans="1:34" ht="18" x14ac:dyDescent="0.35">
      <c r="A14" t="s">
        <v>46</v>
      </c>
      <c r="B14" t="s">
        <v>49</v>
      </c>
      <c r="D14" t="s">
        <v>1</v>
      </c>
      <c r="E14" t="s">
        <v>62</v>
      </c>
      <c r="H14" t="s">
        <v>49</v>
      </c>
      <c r="I14" s="7">
        <v>2000</v>
      </c>
      <c r="J14" s="7">
        <v>2000</v>
      </c>
      <c r="K14" s="7">
        <v>2000</v>
      </c>
      <c r="L14" s="7">
        <v>2000</v>
      </c>
      <c r="M14" s="7">
        <v>2000</v>
      </c>
      <c r="N14" s="7">
        <v>2000</v>
      </c>
      <c r="O14" s="7">
        <v>2000</v>
      </c>
      <c r="P14" s="7">
        <v>2000</v>
      </c>
      <c r="Q14" s="7">
        <v>2000</v>
      </c>
      <c r="R14" s="7">
        <v>2000</v>
      </c>
      <c r="S14" s="7">
        <v>2000</v>
      </c>
      <c r="T14" s="7">
        <v>2000</v>
      </c>
      <c r="U14" s="7">
        <v>2000</v>
      </c>
      <c r="V14" s="8">
        <f>U25</f>
        <v>2131.4005549194726</v>
      </c>
      <c r="W14" s="8">
        <f>V25</f>
        <v>2292.9216980106021</v>
      </c>
      <c r="X14" s="8">
        <f>W25</f>
        <v>2456.4812566662613</v>
      </c>
      <c r="Y14" s="8">
        <f>X25</f>
        <v>2618.6650751428292</v>
      </c>
      <c r="Z14" s="8">
        <f>Y25</f>
        <v>2779.3911620365075</v>
      </c>
      <c r="AA14" s="8">
        <f>Z25</f>
        <v>2938.5807040523973</v>
      </c>
      <c r="AB14" s="8">
        <f>AA25</f>
        <v>3096.1581978771669</v>
      </c>
      <c r="AC14" s="8">
        <f t="shared" ref="AC14:AE14" si="3">AB25</f>
        <v>3252.0515673841478</v>
      </c>
      <c r="AD14" s="8">
        <f t="shared" si="3"/>
        <v>3406.1922659508496</v>
      </c>
      <c r="AE14" s="12">
        <f t="shared" si="3"/>
        <v>3558.5153637746298</v>
      </c>
      <c r="AF14" s="12">
        <f t="shared" ref="AF14:AH14" si="4">AE25</f>
        <v>3708.9596201753429</v>
      </c>
      <c r="AG14" s="12">
        <f t="shared" si="4"/>
        <v>3857.4675409734177</v>
      </c>
      <c r="AH14" s="12">
        <f t="shared" si="4"/>
        <v>4003.9854211268757</v>
      </c>
    </row>
    <row r="15" spans="1:34" ht="18" x14ac:dyDescent="0.35">
      <c r="A15" t="s">
        <v>46</v>
      </c>
      <c r="B15" t="s">
        <v>77</v>
      </c>
      <c r="D15" t="s">
        <v>1</v>
      </c>
      <c r="E15" t="s">
        <v>78</v>
      </c>
      <c r="H15" t="s">
        <v>112</v>
      </c>
      <c r="I15" s="11">
        <f>I13*I14/9548.8</f>
        <v>1.4452077747989278</v>
      </c>
      <c r="J15" s="11">
        <f t="shared" ref="J15:Y15" si="5">J13*J14/9548.8</f>
        <v>1.4452077747989278</v>
      </c>
      <c r="K15" s="11">
        <f t="shared" si="5"/>
        <v>1.4452077747989278</v>
      </c>
      <c r="L15" s="11">
        <f t="shared" si="5"/>
        <v>1.4452077747989278</v>
      </c>
      <c r="M15" s="11">
        <f t="shared" si="5"/>
        <v>1.4452077747989278</v>
      </c>
      <c r="N15" s="11">
        <f t="shared" si="5"/>
        <v>1.4452077747989278</v>
      </c>
      <c r="O15" s="11">
        <f t="shared" si="5"/>
        <v>1.4452077747989278</v>
      </c>
      <c r="P15" s="11">
        <f t="shared" si="5"/>
        <v>1.4452077747989278</v>
      </c>
      <c r="Q15" s="11">
        <f t="shared" si="5"/>
        <v>1.4452077747989278</v>
      </c>
      <c r="R15" s="11">
        <f t="shared" si="5"/>
        <v>1.4452077747989278</v>
      </c>
      <c r="S15" s="11">
        <f t="shared" si="5"/>
        <v>1.4452077747989278</v>
      </c>
      <c r="T15" s="11">
        <f t="shared" si="5"/>
        <v>1.4452077747989278</v>
      </c>
      <c r="U15" s="11">
        <f t="shared" si="5"/>
        <v>1.4452077747989278</v>
      </c>
      <c r="V15" s="9">
        <f t="shared" si="5"/>
        <v>1.5680867094814355</v>
      </c>
      <c r="W15" s="9">
        <f t="shared" si="5"/>
        <v>1.7179431512348371</v>
      </c>
      <c r="X15" s="9">
        <f t="shared" si="5"/>
        <v>1.8404881225067622</v>
      </c>
      <c r="Y15" s="9">
        <f t="shared" si="5"/>
        <v>1.9620023375079432</v>
      </c>
      <c r="Z15" s="9">
        <f t="shared" ref="Z15" si="6">Z13*Z14/9548.8</f>
        <v>2.0824243651957346</v>
      </c>
      <c r="AA15" s="9">
        <f t="shared" ref="AA15" si="7">AA13*AA14/9548.8</f>
        <v>2.2016951556861755</v>
      </c>
      <c r="AB15" s="9">
        <f t="shared" ref="AB15" si="8">AB13*AB14/9548.8</f>
        <v>2.3197581390579525</v>
      </c>
      <c r="AC15" s="9">
        <f t="shared" ref="AC15" si="9">AC13*AC14/9548.8</f>
        <v>2.4365593131668648</v>
      </c>
      <c r="AD15" s="9">
        <f t="shared" ref="AD15" si="10">AD13*AD14/9548.8</f>
        <v>2.5520473203059533</v>
      </c>
      <c r="AE15" s="13">
        <f t="shared" ref="AE15" si="11">AE13*AE14/9548.8</f>
        <v>2.666173512625682</v>
      </c>
      <c r="AF15" s="13">
        <f t="shared" ref="AF15" si="12">AF13*AF14/9548.8</f>
        <v>2.7788920063058042</v>
      </c>
      <c r="AG15" s="13">
        <f t="shared" ref="AG15" si="13">AG13*AG14/9548.8</f>
        <v>2.8901597245451729</v>
      </c>
      <c r="AH15" s="13">
        <f t="shared" ref="AH15" si="14">AH13*AH14/9548.8</f>
        <v>2.9999364295069992</v>
      </c>
    </row>
    <row r="16" spans="1:34" ht="18.75" x14ac:dyDescent="0.35">
      <c r="A16" t="s">
        <v>45</v>
      </c>
      <c r="B16" t="s">
        <v>87</v>
      </c>
      <c r="C16">
        <v>0.56000000000000005</v>
      </c>
      <c r="D16" t="s">
        <v>88</v>
      </c>
      <c r="E16" t="s">
        <v>89</v>
      </c>
      <c r="H16" t="s">
        <v>79</v>
      </c>
      <c r="I16" s="7">
        <v>0</v>
      </c>
      <c r="J16" s="7">
        <f>(I23^2)*0.5*$C$27*$C$17*C16</f>
        <v>4.8594137475622141E-2</v>
      </c>
      <c r="K16" s="7">
        <f>(J23^2)*0.5*$C$27*$C$17*$C$16</f>
        <v>0.19431928345231808</v>
      </c>
      <c r="L16" s="7">
        <f>(K23^2)*0.5*$C$27*$C$17*$C$16</f>
        <v>0.43691791391595042</v>
      </c>
      <c r="M16" s="7">
        <f>(L23^2)*0.5*$C$27*$C$17*$C$16</f>
        <v>0.77590459347688601</v>
      </c>
      <c r="N16" s="7">
        <f>(M23^2)*0.5*$C$27*$C$17*$C$16</f>
        <v>1.2105680751555787</v>
      </c>
      <c r="O16" s="7">
        <f>(N23^2)*0.5*$C$27*$C$17*$C$16</f>
        <v>1.7399745237242681</v>
      </c>
      <c r="P16" s="7">
        <f>(O23^2)*0.5*$C$27*$C$17*$C$16</f>
        <v>2.3629718372340003</v>
      </c>
      <c r="Q16" s="7">
        <f>(P23^2)*0.5*$C$27*$C$17*$C$16</f>
        <v>3.0781950320749289</v>
      </c>
      <c r="R16" s="7">
        <f>(Q23^2)*0.5*$C$27*$C$17*$C$16</f>
        <v>3.8840726480638752</v>
      </c>
      <c r="S16" s="7">
        <f>(R23^2)*0.5*$C$27*$C$17*$C$16</f>
        <v>4.7788341217385879</v>
      </c>
      <c r="T16" s="7">
        <f>(S23^2)*0.5*$C$27*$C$17*$C$16</f>
        <v>5.760518068365557</v>
      </c>
      <c r="U16" s="7">
        <f>(T23^2)*0.5*$C$27*$C$17*$C$16</f>
        <v>6.8269814062291552</v>
      </c>
      <c r="V16" s="8">
        <f>(U23^2)*0.5*$C$27*$C$17*$C$16</f>
        <v>7.9759092506425153</v>
      </c>
      <c r="W16" s="8">
        <f>(V23^2)*0.5*$C$27*$C$17*$C$16</f>
        <v>9.2305696377842601</v>
      </c>
      <c r="X16" s="8">
        <f>(W23^2)*0.5*$C$27*$C$17*$C$16</f>
        <v>10.594414597433854</v>
      </c>
      <c r="Y16" s="8">
        <f>(X23^2)*0.5*$C$27*$C$17*$C$16</f>
        <v>12.039542029242572</v>
      </c>
      <c r="Z16" s="8">
        <f>(Y23^2)*0.5*$C$27*$C$17*$C$16</f>
        <v>13.56280130355632</v>
      </c>
      <c r="AA16" s="8">
        <f>(Z23^2)*0.5*$C$27*$C$17*$C$16</f>
        <v>15.160911058279329</v>
      </c>
      <c r="AB16" s="8">
        <f>(AA23^2)*0.5*$C$27*$C$17*$C$16</f>
        <v>16.830473739626605</v>
      </c>
      <c r="AC16" s="8">
        <f>(AB23^2)*0.5*$C$27*$C$17*$C$16</f>
        <v>18.567990360970956</v>
      </c>
      <c r="AD16" s="8">
        <f>(AC23^2)*0.5*$C$27*$C$17*$C$16</f>
        <v>20.36987537499051</v>
      </c>
      <c r="AE16" s="12">
        <f>(AD23^2)*0.5*$C$27*$C$17*$C$16</f>
        <v>22.232471556867509</v>
      </c>
      <c r="AF16" s="12">
        <f>(AE23^2)*0.5*$C$27*$C$17*$C$16</f>
        <v>24.15206479982443</v>
      </c>
      <c r="AG16" s="12">
        <f>(AF23^2)*0.5*$C$27*$C$17*$C$16</f>
        <v>26.124898728721018</v>
      </c>
      <c r="AH16" s="12">
        <f>(AG23^2)*0.5*$C$27*$C$17*$C$16</f>
        <v>28.147189042678139</v>
      </c>
    </row>
    <row r="17" spans="1:34" ht="18" x14ac:dyDescent="0.35">
      <c r="A17" t="s">
        <v>45</v>
      </c>
      <c r="B17" t="s">
        <v>85</v>
      </c>
      <c r="C17">
        <v>0.3</v>
      </c>
      <c r="D17" t="s">
        <v>42</v>
      </c>
      <c r="E17" t="s">
        <v>86</v>
      </c>
      <c r="H17" t="s">
        <v>90</v>
      </c>
      <c r="I17" s="7">
        <f>$C$20</f>
        <v>10</v>
      </c>
      <c r="J17" s="7">
        <f>$C$20</f>
        <v>10</v>
      </c>
      <c r="K17" s="7">
        <f>$C$20</f>
        <v>10</v>
      </c>
      <c r="L17" s="7">
        <f t="shared" ref="L17:AH17" si="15">$C$20</f>
        <v>10</v>
      </c>
      <c r="M17" s="7">
        <f t="shared" si="15"/>
        <v>10</v>
      </c>
      <c r="N17" s="7">
        <f t="shared" si="15"/>
        <v>10</v>
      </c>
      <c r="O17" s="7">
        <f t="shared" si="15"/>
        <v>10</v>
      </c>
      <c r="P17" s="7">
        <f t="shared" si="15"/>
        <v>10</v>
      </c>
      <c r="Q17" s="7">
        <f t="shared" si="15"/>
        <v>10</v>
      </c>
      <c r="R17" s="7">
        <f t="shared" si="15"/>
        <v>10</v>
      </c>
      <c r="S17" s="7">
        <f t="shared" si="15"/>
        <v>10</v>
      </c>
      <c r="T17" s="7">
        <f t="shared" si="15"/>
        <v>10</v>
      </c>
      <c r="U17" s="7">
        <f t="shared" si="15"/>
        <v>10</v>
      </c>
      <c r="V17" s="8">
        <f t="shared" si="15"/>
        <v>10</v>
      </c>
      <c r="W17" s="8">
        <f t="shared" si="15"/>
        <v>10</v>
      </c>
      <c r="X17" s="8">
        <f t="shared" si="15"/>
        <v>10</v>
      </c>
      <c r="Y17" s="8">
        <f t="shared" si="15"/>
        <v>10</v>
      </c>
      <c r="Z17" s="8">
        <f t="shared" si="15"/>
        <v>10</v>
      </c>
      <c r="AA17" s="8">
        <f t="shared" si="15"/>
        <v>10</v>
      </c>
      <c r="AB17" s="8">
        <f t="shared" si="15"/>
        <v>10</v>
      </c>
      <c r="AC17" s="8">
        <f t="shared" si="15"/>
        <v>10</v>
      </c>
      <c r="AD17" s="8">
        <f t="shared" si="15"/>
        <v>10</v>
      </c>
      <c r="AE17" s="12">
        <f t="shared" si="15"/>
        <v>10</v>
      </c>
      <c r="AF17" s="12">
        <f t="shared" si="15"/>
        <v>10</v>
      </c>
      <c r="AG17" s="12">
        <f t="shared" si="15"/>
        <v>10</v>
      </c>
      <c r="AH17" s="12">
        <f t="shared" si="15"/>
        <v>10</v>
      </c>
    </row>
    <row r="18" spans="1:34" ht="18" x14ac:dyDescent="0.35">
      <c r="A18" t="s">
        <v>45</v>
      </c>
      <c r="B18" t="s">
        <v>51</v>
      </c>
      <c r="C18">
        <v>-20.7</v>
      </c>
      <c r="D18" t="s">
        <v>19</v>
      </c>
      <c r="E18" t="s">
        <v>64</v>
      </c>
      <c r="H18" t="s">
        <v>104</v>
      </c>
      <c r="I18" s="7">
        <f>I17+I16</f>
        <v>10</v>
      </c>
      <c r="J18" s="7">
        <f>J17+J16</f>
        <v>10.048594137475622</v>
      </c>
      <c r="K18" s="7">
        <f>K17+K16</f>
        <v>10.194319283452318</v>
      </c>
      <c r="L18" s="7">
        <f t="shared" ref="L18:Y18" si="16">L17+L16</f>
        <v>10.43691791391595</v>
      </c>
      <c r="M18" s="7">
        <f t="shared" si="16"/>
        <v>10.775904593476886</v>
      </c>
      <c r="N18" s="7">
        <f t="shared" si="16"/>
        <v>11.210568075155578</v>
      </c>
      <c r="O18" s="7">
        <f t="shared" si="16"/>
        <v>11.739974523724268</v>
      </c>
      <c r="P18" s="7">
        <f t="shared" si="16"/>
        <v>12.362971837233999</v>
      </c>
      <c r="Q18" s="7">
        <f t="shared" si="16"/>
        <v>13.078195032074929</v>
      </c>
      <c r="R18" s="7">
        <f t="shared" si="16"/>
        <v>13.884072648063874</v>
      </c>
      <c r="S18" s="7">
        <f t="shared" si="16"/>
        <v>14.778834121738587</v>
      </c>
      <c r="T18" s="7">
        <f t="shared" si="16"/>
        <v>15.760518068365556</v>
      </c>
      <c r="U18" s="7">
        <f t="shared" si="16"/>
        <v>16.826981406229155</v>
      </c>
      <c r="V18" s="8">
        <f t="shared" si="16"/>
        <v>17.975909250642516</v>
      </c>
      <c r="W18" s="8">
        <f t="shared" si="16"/>
        <v>19.23056963778426</v>
      </c>
      <c r="X18" s="8">
        <f t="shared" si="16"/>
        <v>20.594414597433854</v>
      </c>
      <c r="Y18" s="8">
        <f t="shared" si="16"/>
        <v>22.039542029242572</v>
      </c>
      <c r="Z18" s="8">
        <f t="shared" ref="Z18" si="17">Z17+Z16</f>
        <v>23.56280130355632</v>
      </c>
      <c r="AA18" s="8">
        <f t="shared" ref="AA18" si="18">AA17+AA16</f>
        <v>25.160911058279329</v>
      </c>
      <c r="AB18" s="8">
        <f t="shared" ref="AB18" si="19">AB17+AB16</f>
        <v>26.830473739626605</v>
      </c>
      <c r="AC18" s="8">
        <f t="shared" ref="AC18" si="20">AC17+AC16</f>
        <v>28.567990360970956</v>
      </c>
      <c r="AD18" s="8">
        <f t="shared" ref="AD18" si="21">AD17+AD16</f>
        <v>30.36987537499051</v>
      </c>
      <c r="AE18" s="12">
        <f t="shared" ref="AE18" si="22">AE17+AE16</f>
        <v>32.232471556867509</v>
      </c>
      <c r="AF18" s="12">
        <f t="shared" ref="AF18" si="23">AF17+AF16</f>
        <v>34.15206479982443</v>
      </c>
      <c r="AG18" s="12">
        <f t="shared" ref="AG18" si="24">AG17+AG16</f>
        <v>36.124898728721021</v>
      </c>
      <c r="AH18" s="12">
        <f t="shared" ref="AH18" si="25">AH17+AH16</f>
        <v>38.147189042678136</v>
      </c>
    </row>
    <row r="19" spans="1:34" ht="18" x14ac:dyDescent="0.35">
      <c r="A19" t="s">
        <v>45</v>
      </c>
      <c r="B19" t="s">
        <v>48</v>
      </c>
      <c r="C19">
        <v>0</v>
      </c>
      <c r="D19" t="s">
        <v>19</v>
      </c>
      <c r="E19" t="s">
        <v>61</v>
      </c>
      <c r="H19" t="s">
        <v>111</v>
      </c>
      <c r="I19" s="7">
        <v>0</v>
      </c>
      <c r="J19" s="7">
        <f>I23</f>
        <v>0.68720174182772609</v>
      </c>
      <c r="K19" s="7">
        <f>J23</f>
        <v>1.374201008082637</v>
      </c>
      <c r="L19" s="7">
        <f t="shared" ref="L19:S19" si="26">K23</f>
        <v>2.0605930862293116</v>
      </c>
      <c r="M19" s="7">
        <f t="shared" si="26"/>
        <v>2.7459743367490548</v>
      </c>
      <c r="N19" s="7">
        <f t="shared" si="26"/>
        <v>3.4299431427706271</v>
      </c>
      <c r="O19" s="7">
        <f t="shared" si="26"/>
        <v>4.1121008509518715</v>
      </c>
      <c r="P19" s="7">
        <f t="shared" si="26"/>
        <v>4.7920526989307461</v>
      </c>
      <c r="Q19" s="7">
        <f t="shared" si="26"/>
        <v>5.4694087247699974</v>
      </c>
      <c r="R19" s="7">
        <f t="shared" si="26"/>
        <v>6.1437846539640777</v>
      </c>
      <c r="S19" s="7">
        <f t="shared" si="26"/>
        <v>6.8148027597582042</v>
      </c>
      <c r="T19" s="7">
        <f t="shared" ref="T19:V19" si="27">S23</f>
        <v>7.4820926927453524</v>
      </c>
      <c r="U19" s="7">
        <f t="shared" si="27"/>
        <v>8.1452922759548887</v>
      </c>
      <c r="V19" s="8">
        <f t="shared" si="27"/>
        <v>8.8040482619233273</v>
      </c>
      <c r="W19" s="8">
        <f t="shared" ref="W19:X19" si="28">V23</f>
        <v>9.4712339468538893</v>
      </c>
      <c r="X19" s="8">
        <f t="shared" si="28"/>
        <v>10.14683959253118</v>
      </c>
      <c r="Y19" s="8">
        <f t="shared" ref="Y19:AA19" si="29">X23</f>
        <v>10.816762550876597</v>
      </c>
      <c r="Z19" s="8">
        <f t="shared" si="29"/>
        <v>11.480664144922811</v>
      </c>
      <c r="AA19" s="8">
        <f t="shared" si="29"/>
        <v>12.138218825326051</v>
      </c>
      <c r="AB19" s="8">
        <f t="shared" ref="AB19:AE19" si="30">AA23</f>
        <v>12.789114715084613</v>
      </c>
      <c r="AC19" s="8">
        <f t="shared" si="30"/>
        <v>13.433054093670895</v>
      </c>
      <c r="AD19" s="8">
        <f t="shared" si="30"/>
        <v>14.069753819668241</v>
      </c>
      <c r="AE19" s="12">
        <f t="shared" si="30"/>
        <v>14.698945691440507</v>
      </c>
      <c r="AF19" s="12">
        <f t="shared" ref="AF19:AH19" si="31">AE23</f>
        <v>15.320376745788284</v>
      </c>
      <c r="AG19" s="12">
        <f t="shared" si="31"/>
        <v>15.933809494957075</v>
      </c>
      <c r="AH19" s="12">
        <f t="shared" si="31"/>
        <v>16.539022102755464</v>
      </c>
    </row>
    <row r="20" spans="1:34" ht="18" x14ac:dyDescent="0.35">
      <c r="A20" t="s">
        <v>45</v>
      </c>
      <c r="B20" t="s">
        <v>90</v>
      </c>
      <c r="C20">
        <v>10</v>
      </c>
      <c r="D20" t="s">
        <v>80</v>
      </c>
      <c r="E20" t="s">
        <v>91</v>
      </c>
      <c r="H20" t="s">
        <v>105</v>
      </c>
      <c r="I20" s="7">
        <f>((I13*$C$11*2/$C$26)-I18)/$C$21</f>
        <v>1.3744034836554522</v>
      </c>
      <c r="J20" s="7">
        <f>((J13*$C$11*2/$C$26)-J18)/$C$21</f>
        <v>1.3739985325098221</v>
      </c>
      <c r="K20" s="7">
        <f>((K13*$C$11*2/$C$26)-K18)/$C$21</f>
        <v>1.3727841562933494</v>
      </c>
      <c r="L20" s="7">
        <f>((L13*$C$11*2/$C$26)-L18)/$C$21</f>
        <v>1.3707625010394859</v>
      </c>
      <c r="M20" s="7">
        <f>((M13*$C$11*2/$C$26)-M18)/$C$21</f>
        <v>1.3679376120431448</v>
      </c>
      <c r="N20" s="7">
        <f>((N13*$C$11*2/$C$26)-N18)/$C$21</f>
        <v>1.3643154163624891</v>
      </c>
      <c r="O20" s="7">
        <f>((O13*$C$11*2/$C$26)-O18)/$C$21</f>
        <v>1.35990369595775</v>
      </c>
      <c r="P20" s="7">
        <f>((P13*$C$11*2/$C$26)-P18)/$C$21</f>
        <v>1.3547120516785021</v>
      </c>
      <c r="Q20" s="7">
        <f>((Q13*$C$11*2/$C$26)-Q18)/$C$21</f>
        <v>1.3487518583881613</v>
      </c>
      <c r="R20" s="7">
        <f>((R13*$C$11*2/$C$26)-R18)/$C$21</f>
        <v>1.3420362115882534</v>
      </c>
      <c r="S20" s="7">
        <f>((S13*$C$11*2/$C$26)-S18)/$C$21</f>
        <v>1.3345798659742973</v>
      </c>
      <c r="T20" s="7">
        <f>((T13*$C$11*2/$C$26)-T18)/$C$21</f>
        <v>1.3263991664190726</v>
      </c>
      <c r="U20" s="7">
        <f>((U13*$C$11*2/$C$26)-U18)/$C$21</f>
        <v>1.317511971936876</v>
      </c>
      <c r="V20" s="8">
        <f>((V13*$C$11*2/$C$26)-V18)/$C$21</f>
        <v>1.3343713698611253</v>
      </c>
      <c r="W20" s="8">
        <f>((W13*$C$11*2/$C$26)-W18)/$C$21</f>
        <v>1.3512112913545815</v>
      </c>
      <c r="X20" s="8">
        <f>((X13*$C$11*2/$C$26)-X18)/$C$21</f>
        <v>1.339845916690835</v>
      </c>
      <c r="Y20" s="8">
        <f>((Y13*$C$11*2/$C$26)-Y18)/$C$21</f>
        <v>1.327803188092429</v>
      </c>
      <c r="Z20" s="8">
        <f>((Z13*$C$11*2/$C$26)-Z18)/$C$21</f>
        <v>1.3151093608064812</v>
      </c>
      <c r="AA20" s="8">
        <f>((AA13*$C$11*2/$C$26)-AA18)/$C$21</f>
        <v>1.3017917795171228</v>
      </c>
      <c r="AB20" s="8">
        <f>((AB13*$C$11*2/$C$26)-AB18)/$C$21</f>
        <v>1.2878787571725623</v>
      </c>
      <c r="AC20" s="8">
        <f t="shared" ref="AC20:AE20" si="32">((AC13*$C$11*2/$C$26)-AC18)/$C$21</f>
        <v>1.2733994519946925</v>
      </c>
      <c r="AD20" s="8">
        <f t="shared" si="32"/>
        <v>1.2583837435445298</v>
      </c>
      <c r="AE20" s="12">
        <f t="shared" si="32"/>
        <v>1.2428621086955545</v>
      </c>
      <c r="AF20" s="12">
        <f t="shared" ref="AF20:AH20" si="33">((AF13*$C$11*2/$C$26)-AF18)/$C$21</f>
        <v>1.2268654983375802</v>
      </c>
      <c r="AG20" s="12">
        <f t="shared" si="33"/>
        <v>1.2104252155967752</v>
      </c>
      <c r="AH20" s="12">
        <f t="shared" si="33"/>
        <v>1.1935727963137992</v>
      </c>
    </row>
    <row r="21" spans="1:34" ht="18" x14ac:dyDescent="0.35">
      <c r="A21" t="s">
        <v>45</v>
      </c>
      <c r="B21" t="s">
        <v>36</v>
      </c>
      <c r="C21">
        <v>120</v>
      </c>
      <c r="D21" t="s">
        <v>22</v>
      </c>
      <c r="E21" t="s">
        <v>52</v>
      </c>
      <c r="H21" t="s">
        <v>116</v>
      </c>
      <c r="I21" s="7">
        <f>I22</f>
        <v>0.1042</v>
      </c>
      <c r="J21" s="7">
        <f>J22-I22</f>
        <v>0.1042</v>
      </c>
      <c r="K21" s="7">
        <f t="shared" ref="K21:N21" si="34">K22-J22</f>
        <v>0.10419999999999999</v>
      </c>
      <c r="L21" s="7">
        <f t="shared" si="34"/>
        <v>0.10420000000000001</v>
      </c>
      <c r="M21" s="7">
        <f t="shared" si="34"/>
        <v>0.10420000000000001</v>
      </c>
      <c r="N21" s="7">
        <f t="shared" si="34"/>
        <v>0.10419999999999996</v>
      </c>
      <c r="O21" s="7">
        <f t="shared" ref="O21" si="35">O22-N22</f>
        <v>0.10420000000000007</v>
      </c>
      <c r="P21" s="7">
        <f t="shared" ref="P21" si="36">P22-O22</f>
        <v>0.10419999999999996</v>
      </c>
      <c r="Q21" s="7">
        <f t="shared" ref="Q21:R21" si="37">Q22-P22</f>
        <v>0.10419999999999996</v>
      </c>
      <c r="R21" s="7">
        <f t="shared" si="37"/>
        <v>0.10420000000000007</v>
      </c>
      <c r="S21" s="7">
        <f t="shared" ref="S21" si="38">S22-R22</f>
        <v>0.10420000000000007</v>
      </c>
      <c r="T21" s="7">
        <f t="shared" ref="T21" si="39">T22-S22</f>
        <v>0.10419999999999985</v>
      </c>
      <c r="U21" s="7">
        <f t="shared" ref="U21:V21" si="40">U22-T22</f>
        <v>0.10420000000000007</v>
      </c>
      <c r="V21" s="8">
        <f t="shared" si="40"/>
        <v>0.18769997912492786</v>
      </c>
      <c r="W21" s="8">
        <f t="shared" ref="W21" si="41">W22-V22</f>
        <v>0.18664593366590898</v>
      </c>
      <c r="X21" s="8">
        <f t="shared" ref="X21" si="42">X22-W22</f>
        <v>0.1999598320697471</v>
      </c>
      <c r="Y21" s="8">
        <f t="shared" ref="Y21:Z21" si="43">Y22-X22</f>
        <v>0.21316174395855048</v>
      </c>
      <c r="Z21" s="8">
        <f t="shared" si="43"/>
        <v>0.22624499515669072</v>
      </c>
      <c r="AA21" s="8">
        <f t="shared" ref="AA21" si="44">AA22-Z22</f>
        <v>0.23920317018952453</v>
      </c>
      <c r="AB21" s="8">
        <f t="shared" ref="AB21" si="45">AB22-AA22</f>
        <v>0.25203012301795136</v>
      </c>
      <c r="AC21" s="8">
        <f t="shared" ref="AC21:AD21" si="46">AC22-AB22</f>
        <v>0.26471998657901397</v>
      </c>
      <c r="AD21" s="8">
        <f t="shared" si="46"/>
        <v>0.27726718111464033</v>
      </c>
      <c r="AE21" s="12">
        <f t="shared" ref="AE21" si="47">AE22-AD22</f>
        <v>0.28966642127921727</v>
      </c>
      <c r="AF21" s="12">
        <f t="shared" ref="AF21" si="48">AF22-AE22</f>
        <v>0.30191272202509412</v>
      </c>
      <c r="AG21" s="12">
        <f t="shared" ref="AG21:AH21" si="49">AG22-AF22</f>
        <v>0.31400140327321058</v>
      </c>
      <c r="AH21" s="12">
        <f t="shared" si="49"/>
        <v>0.32592809338378803</v>
      </c>
    </row>
    <row r="22" spans="1:34" ht="18" x14ac:dyDescent="0.35">
      <c r="A22" t="s">
        <v>45</v>
      </c>
      <c r="B22" t="s">
        <v>37</v>
      </c>
      <c r="C22">
        <v>12</v>
      </c>
      <c r="D22" t="s">
        <v>38</v>
      </c>
      <c r="E22" t="s">
        <v>53</v>
      </c>
      <c r="H22" t="s">
        <v>108</v>
      </c>
      <c r="I22" s="7">
        <f>0.1042*I10</f>
        <v>0.1042</v>
      </c>
      <c r="J22" s="7">
        <f>0.1042*J10</f>
        <v>0.2084</v>
      </c>
      <c r="K22" s="7">
        <f>0.1042*K10</f>
        <v>0.31259999999999999</v>
      </c>
      <c r="L22" s="7">
        <f>0.1042*L10</f>
        <v>0.4168</v>
      </c>
      <c r="M22" s="7">
        <f>0.1042*M10</f>
        <v>0.52100000000000002</v>
      </c>
      <c r="N22" s="7">
        <f>0.1042*N10</f>
        <v>0.62519999999999998</v>
      </c>
      <c r="O22" s="7">
        <f>0.1042*O10</f>
        <v>0.72940000000000005</v>
      </c>
      <c r="P22" s="7">
        <f>0.1042*P10</f>
        <v>0.83360000000000001</v>
      </c>
      <c r="Q22" s="7">
        <f>0.1042*Q10</f>
        <v>0.93779999999999997</v>
      </c>
      <c r="R22" s="7">
        <f>0.1042*R10</f>
        <v>1.042</v>
      </c>
      <c r="S22" s="7">
        <f>0.1042*S10</f>
        <v>1.1462000000000001</v>
      </c>
      <c r="T22" s="7">
        <f>0.1042*T10</f>
        <v>1.2504</v>
      </c>
      <c r="U22" s="7">
        <f>0.1042*U10</f>
        <v>1.3546</v>
      </c>
      <c r="V22" s="8">
        <f>0.1197*V15+U22</f>
        <v>1.5422999791249279</v>
      </c>
      <c r="W22" s="8">
        <f>0.108645*W15+V22</f>
        <v>1.7289459127908369</v>
      </c>
      <c r="X22" s="8">
        <f>0.108645*X15+W22</f>
        <v>1.928905744860584</v>
      </c>
      <c r="Y22" s="8">
        <f>0.108645*Y15+X22</f>
        <v>2.1420674888191344</v>
      </c>
      <c r="Z22" s="8">
        <f>0.108645*Z15+Y22</f>
        <v>2.3683124839758252</v>
      </c>
      <c r="AA22" s="8">
        <f>0.108645*AA15+Z22</f>
        <v>2.6075156541653497</v>
      </c>
      <c r="AB22" s="8">
        <f>0.108645*AB15+AA22</f>
        <v>2.8595457771833011</v>
      </c>
      <c r="AC22" s="8">
        <f>0.108645*AC15+AB22</f>
        <v>3.124265763762315</v>
      </c>
      <c r="AD22" s="8">
        <f>0.108645*AD15+AC22</f>
        <v>3.4015329448769553</v>
      </c>
      <c r="AE22" s="12">
        <f>0.108645*AE15+AD22</f>
        <v>3.6911993661561726</v>
      </c>
      <c r="AF22" s="12">
        <f>0.108645*AF15+AE22</f>
        <v>3.9931120881812667</v>
      </c>
      <c r="AG22" s="12">
        <f>0.108645*AG15+AF22</f>
        <v>4.3071134914544773</v>
      </c>
      <c r="AH22" s="12">
        <f>0.108645*AH15+AG22</f>
        <v>4.6330415848382653</v>
      </c>
    </row>
    <row r="23" spans="1:34" ht="18" x14ac:dyDescent="0.35">
      <c r="A23" t="s">
        <v>45</v>
      </c>
      <c r="B23" t="s">
        <v>39</v>
      </c>
      <c r="C23">
        <v>85</v>
      </c>
      <c r="D23" t="s">
        <v>38</v>
      </c>
      <c r="E23" t="s">
        <v>54</v>
      </c>
      <c r="H23" t="s">
        <v>75</v>
      </c>
      <c r="I23" s="7">
        <f>I20*I11</f>
        <v>0.68720174182772609</v>
      </c>
      <c r="J23" s="7">
        <f>J20*$I$11+J19</f>
        <v>1.374201008082637</v>
      </c>
      <c r="K23" s="7">
        <f>K20*$I$11+K19</f>
        <v>2.0605930862293116</v>
      </c>
      <c r="L23" s="7">
        <f>L20*$I$11+L19</f>
        <v>2.7459743367490548</v>
      </c>
      <c r="M23" s="7">
        <f>M20*$I$11+M19</f>
        <v>3.4299431427706271</v>
      </c>
      <c r="N23" s="7">
        <f>N20*$I$11+N19</f>
        <v>4.1121008509518715</v>
      </c>
      <c r="O23" s="7">
        <f>O20*$I$11+O19</f>
        <v>4.7920526989307461</v>
      </c>
      <c r="P23" s="7">
        <f>P20*$I$11+P19</f>
        <v>5.4694087247699974</v>
      </c>
      <c r="Q23" s="7">
        <f>Q20*$I$11+Q19</f>
        <v>6.1437846539640777</v>
      </c>
      <c r="R23" s="7">
        <f>R20*$I$11+R19</f>
        <v>6.8148027597582042</v>
      </c>
      <c r="S23" s="7">
        <f>S20*$I$11+S19</f>
        <v>7.4820926927453524</v>
      </c>
      <c r="T23" s="7">
        <f>T20*$I$11+T19</f>
        <v>8.1452922759548887</v>
      </c>
      <c r="U23" s="7">
        <f>U20*$I$11+U19</f>
        <v>8.8040482619233273</v>
      </c>
      <c r="V23" s="8">
        <f>V20*$I$11+V19</f>
        <v>9.4712339468538893</v>
      </c>
      <c r="W23" s="8">
        <f>W20*$I$11+W19</f>
        <v>10.14683959253118</v>
      </c>
      <c r="X23" s="8">
        <f>X20*$I$11+X19</f>
        <v>10.816762550876597</v>
      </c>
      <c r="Y23" s="8">
        <f>Y20*$I$11+Y19</f>
        <v>11.480664144922811</v>
      </c>
      <c r="Z23" s="8">
        <f>Z20*$I$11+Z19</f>
        <v>12.138218825326051</v>
      </c>
      <c r="AA23" s="8">
        <f>AA20*$I$11+AA19</f>
        <v>12.789114715084613</v>
      </c>
      <c r="AB23" s="8">
        <f>AB20*$I$11+AB19</f>
        <v>13.433054093670895</v>
      </c>
      <c r="AC23" s="8">
        <f>AC20*$I$11+AC19</f>
        <v>14.069753819668241</v>
      </c>
      <c r="AD23" s="8">
        <f>AD20*$I$11+AD19</f>
        <v>14.698945691440507</v>
      </c>
      <c r="AE23" s="12">
        <f>AE20*$I$11+AE19</f>
        <v>15.320376745788284</v>
      </c>
      <c r="AF23" s="12">
        <f>AF20*$I$11+AF19</f>
        <v>15.933809494957075</v>
      </c>
      <c r="AG23" s="12">
        <f>AG20*$I$11+AG19</f>
        <v>16.539022102755464</v>
      </c>
      <c r="AH23" s="12">
        <f>AH20*$I$11+AH19</f>
        <v>17.135808500912365</v>
      </c>
    </row>
    <row r="24" spans="1:34" ht="18" x14ac:dyDescent="0.35">
      <c r="A24" t="s">
        <v>45</v>
      </c>
      <c r="B24" t="s">
        <v>92</v>
      </c>
      <c r="D24" t="s">
        <v>68</v>
      </c>
      <c r="E24" t="s">
        <v>93</v>
      </c>
      <c r="H24" t="s">
        <v>77</v>
      </c>
      <c r="I24" s="7">
        <f>I23*60/$C$13</f>
        <v>23.487091076573321</v>
      </c>
      <c r="J24" s="7">
        <f>J23*60/$C$13</f>
        <v>46.967261969552752</v>
      </c>
      <c r="K24" s="7">
        <f>K23*60/$C$13</f>
        <v>70.426680466938961</v>
      </c>
      <c r="L24" s="7">
        <f t="shared" ref="L24:Y24" si="50">L23*60/$C$13</f>
        <v>93.851551030157665</v>
      </c>
      <c r="M24" s="7">
        <f t="shared" si="50"/>
        <v>117.22814725041428</v>
      </c>
      <c r="N24" s="7">
        <f t="shared" si="50"/>
        <v>140.54284400602282</v>
      </c>
      <c r="O24" s="7">
        <f t="shared" si="50"/>
        <v>163.78214916070576</v>
      </c>
      <c r="P24" s="7">
        <f t="shared" si="50"/>
        <v>186.93273464647493</v>
      </c>
      <c r="Q24" s="7">
        <f t="shared" si="50"/>
        <v>209.98146677963769</v>
      </c>
      <c r="R24" s="7">
        <f t="shared" si="50"/>
        <v>232.91543566466893</v>
      </c>
      <c r="S24" s="7">
        <f t="shared" si="50"/>
        <v>255.72198354806855</v>
      </c>
      <c r="T24" s="7">
        <f t="shared" si="50"/>
        <v>278.38873199279635</v>
      </c>
      <c r="U24" s="7">
        <f t="shared" si="50"/>
        <v>300.90360775333733</v>
      </c>
      <c r="V24" s="8">
        <f t="shared" si="50"/>
        <v>323.70659266032033</v>
      </c>
      <c r="W24" s="8">
        <f t="shared" si="50"/>
        <v>346.79735388229574</v>
      </c>
      <c r="X24" s="8">
        <f t="shared" si="50"/>
        <v>369.69389296134062</v>
      </c>
      <c r="Y24" s="8">
        <f t="shared" si="50"/>
        <v>392.38463464044816</v>
      </c>
      <c r="Z24" s="8">
        <f t="shared" ref="Z24" si="51">Z23*60/$C$13</f>
        <v>414.85845233680902</v>
      </c>
      <c r="AA24" s="8">
        <f t="shared" ref="AA24" si="52">AA23*60/$C$13</f>
        <v>437.10468675912949</v>
      </c>
      <c r="AB24" s="8">
        <f t="shared" ref="AB24" si="53">AB23*60/$C$13</f>
        <v>459.11316245423262</v>
      </c>
      <c r="AC24" s="8">
        <f t="shared" ref="AC24" si="54">AC23*60/$C$13</f>
        <v>480.87420225188464</v>
      </c>
      <c r="AD24" s="8">
        <f t="shared" ref="AD24" si="55">AD23*60/$C$13</f>
        <v>502.37863959171244</v>
      </c>
      <c r="AE24" s="12">
        <f t="shared" ref="AE24" si="56">AE23*60/$C$13</f>
        <v>523.61782873063669</v>
      </c>
      <c r="AF24" s="12">
        <f t="shared" ref="AF24" si="57">AF23*60/$C$13</f>
        <v>544.58365284330603</v>
      </c>
      <c r="AG24" s="12">
        <f t="shared" ref="AG24" si="58">AG23*60/$C$13</f>
        <v>565.26853004144129</v>
      </c>
      <c r="AH24" s="12">
        <f t="shared" ref="AH24" si="59">AH23*60/$C$13</f>
        <v>585.66541735067801</v>
      </c>
    </row>
    <row r="25" spans="1:34" ht="18" x14ac:dyDescent="0.35">
      <c r="A25" t="s">
        <v>45</v>
      </c>
      <c r="B25" t="s">
        <v>99</v>
      </c>
      <c r="D25" t="s">
        <v>100</v>
      </c>
      <c r="E25" t="s">
        <v>101</v>
      </c>
      <c r="H25" t="s">
        <v>65</v>
      </c>
      <c r="I25" s="7">
        <f>I24*$C$11</f>
        <v>166.36689512572769</v>
      </c>
      <c r="J25" s="7">
        <f>J24*$C$11</f>
        <v>332.68477228433198</v>
      </c>
      <c r="K25" s="7">
        <f>K24*$C$11</f>
        <v>498.85565330748432</v>
      </c>
      <c r="L25" s="7">
        <f t="shared" ref="L25:Y25" si="60">L24*$C$11</f>
        <v>664.78181979695012</v>
      </c>
      <c r="M25" s="7">
        <f t="shared" si="60"/>
        <v>830.36604302376782</v>
      </c>
      <c r="N25" s="7">
        <f t="shared" si="60"/>
        <v>995.5118117093283</v>
      </c>
      <c r="O25" s="7">
        <f t="shared" si="60"/>
        <v>1160.1235565549991</v>
      </c>
      <c r="P25" s="7">
        <f t="shared" si="60"/>
        <v>1324.1068704125307</v>
      </c>
      <c r="Q25" s="7">
        <f t="shared" si="60"/>
        <v>1487.3687230224336</v>
      </c>
      <c r="R25" s="7">
        <f t="shared" si="60"/>
        <v>1649.8176692914049</v>
      </c>
      <c r="S25" s="7">
        <f t="shared" si="60"/>
        <v>1811.3640501321522</v>
      </c>
      <c r="T25" s="7">
        <f t="shared" si="60"/>
        <v>1971.9201849489741</v>
      </c>
      <c r="U25" s="7">
        <f t="shared" si="60"/>
        <v>2131.4005549194726</v>
      </c>
      <c r="V25" s="8">
        <f t="shared" si="60"/>
        <v>2292.9216980106021</v>
      </c>
      <c r="W25" s="8">
        <f t="shared" si="60"/>
        <v>2456.4812566662613</v>
      </c>
      <c r="X25" s="8">
        <f t="shared" si="60"/>
        <v>2618.6650751428292</v>
      </c>
      <c r="Y25" s="8">
        <f t="shared" si="60"/>
        <v>2779.3911620365075</v>
      </c>
      <c r="Z25" s="8">
        <f t="shared" ref="Z25" si="61">Z24*$C$11</f>
        <v>2938.5807040523973</v>
      </c>
      <c r="AA25" s="8">
        <f t="shared" ref="AA25" si="62">AA24*$C$11</f>
        <v>3096.1581978771669</v>
      </c>
      <c r="AB25" s="8">
        <f t="shared" ref="AB25" si="63">AB24*$C$11</f>
        <v>3252.0515673841478</v>
      </c>
      <c r="AC25" s="8">
        <f t="shared" ref="AC25" si="64">AC24*$C$11</f>
        <v>3406.1922659508496</v>
      </c>
      <c r="AD25" s="8">
        <f t="shared" ref="AD25" si="65">AD24*$C$11</f>
        <v>3558.5153637746298</v>
      </c>
      <c r="AE25" s="12">
        <f t="shared" ref="AE25" si="66">AE24*$C$11</f>
        <v>3708.9596201753429</v>
      </c>
      <c r="AF25" s="12">
        <f t="shared" ref="AF25" si="67">AF24*$C$11</f>
        <v>3857.4675409734177</v>
      </c>
      <c r="AG25" s="12">
        <f t="shared" ref="AG25" si="68">AG24*$C$11</f>
        <v>4003.9854211268757</v>
      </c>
      <c r="AH25" s="12">
        <f t="shared" ref="AH25" si="69">AH24*$C$11</f>
        <v>4148.4633729006355</v>
      </c>
    </row>
    <row r="26" spans="1:34" ht="18" x14ac:dyDescent="0.35">
      <c r="A26" t="s">
        <v>45</v>
      </c>
      <c r="B26" t="s">
        <v>41</v>
      </c>
      <c r="C26">
        <v>0.55879999999999996</v>
      </c>
      <c r="D26" t="s">
        <v>32</v>
      </c>
      <c r="E26" t="s">
        <v>56</v>
      </c>
      <c r="I26" s="4" t="s">
        <v>113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 t="s">
        <v>114</v>
      </c>
      <c r="W26" s="4"/>
      <c r="X26" s="4"/>
      <c r="Y26" s="4"/>
      <c r="Z26" s="4"/>
      <c r="AA26" s="4"/>
      <c r="AB26" s="4"/>
      <c r="AC26" s="4"/>
      <c r="AD26" s="4"/>
      <c r="AE26" s="4" t="s">
        <v>115</v>
      </c>
      <c r="AF26" s="4"/>
      <c r="AG26" s="4"/>
      <c r="AH26" s="4"/>
    </row>
    <row r="27" spans="1:34" ht="17.25" x14ac:dyDescent="0.25">
      <c r="A27" t="s">
        <v>45</v>
      </c>
      <c r="B27" t="s">
        <v>82</v>
      </c>
      <c r="C27">
        <v>1.2250000000000001</v>
      </c>
      <c r="D27" t="s">
        <v>83</v>
      </c>
      <c r="E27" t="s">
        <v>84</v>
      </c>
    </row>
    <row r="28" spans="1:34" ht="18" x14ac:dyDescent="0.35">
      <c r="A28" t="s">
        <v>42</v>
      </c>
      <c r="B28" t="s">
        <v>103</v>
      </c>
      <c r="C28">
        <f>2*PI()/60</f>
        <v>0.10471975511965977</v>
      </c>
      <c r="D28" t="s">
        <v>102</v>
      </c>
      <c r="E28" t="s">
        <v>59</v>
      </c>
    </row>
    <row r="29" spans="1:34" ht="18.75" x14ac:dyDescent="0.35">
      <c r="A29" t="s">
        <v>46</v>
      </c>
      <c r="B29" t="s">
        <v>105</v>
      </c>
      <c r="D29" t="s">
        <v>106</v>
      </c>
      <c r="E29" t="s">
        <v>107</v>
      </c>
    </row>
    <row r="30" spans="1:34" ht="18" x14ac:dyDescent="0.35">
      <c r="A30" t="s">
        <v>46</v>
      </c>
      <c r="B30" t="s">
        <v>108</v>
      </c>
      <c r="D30" t="s">
        <v>110</v>
      </c>
      <c r="E30" t="s">
        <v>109</v>
      </c>
    </row>
  </sheetData>
  <autoFilter ref="A2:E2"/>
  <sortState ref="A3:E27">
    <sortCondition ref="A3:A27"/>
    <sortCondition ref="B3:B27"/>
  </sortState>
  <mergeCells count="3">
    <mergeCell ref="I26:U26"/>
    <mergeCell ref="V26:AD26"/>
    <mergeCell ref="AE26:AH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Engine</vt:lpstr>
      <vt:lpstr>Clutch</vt:lpstr>
      <vt:lpstr>Kart Specs</vt:lpstr>
      <vt:lpstr>Power</vt:lpstr>
      <vt:lpstr>Torque</vt:lpstr>
      <vt:lpstr>Acceleration Run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2017-09-24T00:06:56Z</dcterms:modified>
</cp:coreProperties>
</file>