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GIS_V2\Abdoulaye_Ndiaye_2021\Food security\CH November 2021\Docs\"/>
    </mc:Choice>
  </mc:AlternateContent>
  <xr:revisionPtr revIDLastSave="0" documentId="13_ncr:1_{D342CF85-CC9E-4799-89EB-CC07B6291394}" xr6:coauthVersionLast="46" xr6:coauthVersionMax="46" xr10:uidLastSave="{00000000-0000-0000-0000-000000000000}"/>
  <bookViews>
    <workbookView xWindow="-120" yWindow="-120" windowWidth="20730" windowHeight="11160" xr2:uid="{9FBE7157-6D75-7B4A-843D-1B906C388883}"/>
  </bookViews>
  <sheets>
    <sheet name="Région November 2021" sheetId="23" r:id="rId1"/>
    <sheet name="CAR IPC October 2021" sheetId="95" r:id="rId2"/>
    <sheet name="CMR Estimation Pop" sheetId="90" r:id="rId3"/>
    <sheet name="NER - Estimation Pop" sheetId="94" r:id="rId4"/>
    <sheet name="TCD- Estimation Pop" sheetId="96" r:id="rId5"/>
    <sheet name="Nigeria Pop-Synthesis" sheetId="103" r:id="rId6"/>
    <sheet name="SEN - Estimation Pop" sheetId="106" r:id="rId7"/>
    <sheet name="TGO- Estimation Pop" sheetId="105" r:id="rId8"/>
    <sheet name="SLE - Estimation Pop" sheetId="104" r:id="rId9"/>
    <sheet name="MLI - Estimation Pop" sheetId="102" r:id="rId10"/>
    <sheet name="GIN - Estimation Pop" sheetId="101" r:id="rId11"/>
    <sheet name="GNB - Estimation Pop" sheetId="100" r:id="rId12"/>
    <sheet name="GHA - Estimation Pop" sheetId="99" r:id="rId13"/>
    <sheet name="GMB - Estimation Pop" sheetId="98" r:id="rId14"/>
    <sheet name="CIV - Estimation Pop" sheetId="97" r:id="rId15"/>
    <sheet name="BEN - Estimation Pop" sheetId="91" r:id="rId16"/>
    <sheet name="BFA - Estimation Pop" sheetId="92" r:id="rId17"/>
    <sheet name="MRT- Estimation Pop" sheetId="93" r:id="rId18"/>
  </sheets>
  <externalReferences>
    <externalReference r:id="rId19"/>
  </externalReferences>
  <definedNames>
    <definedName name="_xlnm._FilterDatabase" localSheetId="16" hidden="1">'BFA - Estimation Pop'!$A$1:$C$50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58" i="23" l="1"/>
  <c r="P58" i="23"/>
  <c r="Q58" i="23"/>
  <c r="R58" i="23"/>
  <c r="S58" i="23"/>
  <c r="N58" i="23"/>
  <c r="F58" i="23"/>
  <c r="G58" i="23"/>
  <c r="H58" i="23"/>
  <c r="I58" i="23"/>
  <c r="J58" i="23"/>
  <c r="E58" i="23"/>
  <c r="M58" i="23"/>
  <c r="D58" i="23"/>
  <c r="O57" i="23"/>
  <c r="P57" i="23"/>
  <c r="Q57" i="23"/>
  <c r="R57" i="23"/>
  <c r="S57" i="23"/>
  <c r="N57" i="23"/>
  <c r="F57" i="23"/>
  <c r="G57" i="23"/>
  <c r="H57" i="23"/>
  <c r="I57" i="23"/>
  <c r="J57" i="23"/>
  <c r="E57" i="23"/>
  <c r="M57" i="23"/>
  <c r="D57" i="23"/>
  <c r="O56" i="23"/>
  <c r="P56" i="23"/>
  <c r="Q56" i="23"/>
  <c r="R56" i="23"/>
  <c r="S56" i="23"/>
  <c r="N56" i="23"/>
  <c r="F56" i="23"/>
  <c r="G56" i="23"/>
  <c r="H56" i="23"/>
  <c r="I56" i="23"/>
  <c r="J56" i="23"/>
  <c r="E56" i="23"/>
  <c r="M56" i="23"/>
  <c r="D56" i="23"/>
  <c r="N54" i="23"/>
  <c r="O54" i="23"/>
  <c r="P54" i="23"/>
  <c r="Q54" i="23"/>
  <c r="R54" i="23"/>
  <c r="S54" i="23"/>
  <c r="M54" i="23"/>
  <c r="N53" i="23"/>
  <c r="O53" i="23"/>
  <c r="P53" i="23"/>
  <c r="Q53" i="23"/>
  <c r="R53" i="23"/>
  <c r="S53" i="23"/>
  <c r="M53" i="23"/>
  <c r="N55" i="23"/>
  <c r="O55" i="23"/>
  <c r="P55" i="23"/>
  <c r="Q55" i="23"/>
  <c r="R55" i="23"/>
  <c r="S55" i="23"/>
  <c r="M55" i="23"/>
  <c r="E55" i="23"/>
  <c r="F55" i="23"/>
  <c r="G55" i="23"/>
  <c r="H55" i="23"/>
  <c r="I55" i="23"/>
  <c r="J55" i="23"/>
  <c r="D55" i="23"/>
  <c r="E54" i="23"/>
  <c r="F54" i="23"/>
  <c r="G54" i="23"/>
  <c r="H54" i="23"/>
  <c r="I54" i="23"/>
  <c r="J54" i="23"/>
  <c r="D54" i="23"/>
  <c r="E53" i="23"/>
  <c r="F53" i="23"/>
  <c r="G53" i="23"/>
  <c r="H53" i="23"/>
  <c r="I53" i="23"/>
  <c r="J53" i="23"/>
  <c r="D53" i="23"/>
  <c r="O20" i="23"/>
  <c r="P20" i="23"/>
  <c r="Q20" i="23"/>
  <c r="R20" i="23"/>
  <c r="S20" i="23"/>
  <c r="N20" i="23"/>
  <c r="F20" i="23"/>
  <c r="G20" i="23"/>
  <c r="H20" i="23"/>
  <c r="I20" i="23"/>
  <c r="J20" i="23"/>
  <c r="E20" i="23"/>
  <c r="M20" i="23"/>
  <c r="D20" i="23"/>
  <c r="AB51" i="106"/>
  <c r="R51" i="106"/>
  <c r="N51" i="106"/>
  <c r="G51" i="106"/>
  <c r="F51" i="106"/>
  <c r="AD49" i="106"/>
  <c r="AC49" i="106"/>
  <c r="AB49" i="106"/>
  <c r="AE49" i="106" s="1"/>
  <c r="AA49" i="106"/>
  <c r="Z49" i="106"/>
  <c r="R49" i="106"/>
  <c r="Q49" i="106"/>
  <c r="P49" i="106"/>
  <c r="S49" i="106" s="1"/>
  <c r="O49" i="106"/>
  <c r="N49" i="106"/>
  <c r="AD48" i="106"/>
  <c r="AC48" i="106"/>
  <c r="AB48" i="106"/>
  <c r="AE48" i="106" s="1"/>
  <c r="AA48" i="106"/>
  <c r="Z48" i="106"/>
  <c r="R48" i="106"/>
  <c r="Q48" i="106"/>
  <c r="P48" i="106"/>
  <c r="S48" i="106" s="1"/>
  <c r="O48" i="106"/>
  <c r="N48" i="106"/>
  <c r="AD47" i="106"/>
  <c r="AC47" i="106"/>
  <c r="AB47" i="106"/>
  <c r="AE47" i="106" s="1"/>
  <c r="AA47" i="106"/>
  <c r="Z47" i="106"/>
  <c r="R47" i="106"/>
  <c r="Q47" i="106"/>
  <c r="P47" i="106"/>
  <c r="S47" i="106" s="1"/>
  <c r="O47" i="106"/>
  <c r="N47" i="106"/>
  <c r="AD46" i="106"/>
  <c r="AC46" i="106"/>
  <c r="AB46" i="106"/>
  <c r="AE46" i="106" s="1"/>
  <c r="AA46" i="106"/>
  <c r="Z46" i="106"/>
  <c r="R46" i="106"/>
  <c r="Q46" i="106"/>
  <c r="P46" i="106"/>
  <c r="S46" i="106" s="1"/>
  <c r="O46" i="106"/>
  <c r="N46" i="106"/>
  <c r="AD45" i="106"/>
  <c r="AC45" i="106"/>
  <c r="AE45" i="106" s="1"/>
  <c r="AB45" i="106"/>
  <c r="AA45" i="106"/>
  <c r="Z45" i="106"/>
  <c r="R45" i="106"/>
  <c r="Q45" i="106"/>
  <c r="P45" i="106"/>
  <c r="S45" i="106" s="1"/>
  <c r="O45" i="106"/>
  <c r="N45" i="106"/>
  <c r="AD44" i="106"/>
  <c r="AC44" i="106"/>
  <c r="AE44" i="106" s="1"/>
  <c r="AB44" i="106"/>
  <c r="AA44" i="106"/>
  <c r="Z44" i="106"/>
  <c r="R44" i="106"/>
  <c r="Q44" i="106"/>
  <c r="P44" i="106"/>
  <c r="S44" i="106" s="1"/>
  <c r="O44" i="106"/>
  <c r="N44" i="106"/>
  <c r="AD43" i="106"/>
  <c r="AC43" i="106"/>
  <c r="AE43" i="106" s="1"/>
  <c r="AB43" i="106"/>
  <c r="AA43" i="106"/>
  <c r="Z43" i="106"/>
  <c r="R43" i="106"/>
  <c r="Q43" i="106"/>
  <c r="P43" i="106"/>
  <c r="S43" i="106" s="1"/>
  <c r="O43" i="106"/>
  <c r="N43" i="106"/>
  <c r="AD42" i="106"/>
  <c r="AC42" i="106"/>
  <c r="AE42" i="106" s="1"/>
  <c r="AB42" i="106"/>
  <c r="AA42" i="106"/>
  <c r="Z42" i="106"/>
  <c r="R42" i="106"/>
  <c r="Q42" i="106"/>
  <c r="P42" i="106"/>
  <c r="S42" i="106" s="1"/>
  <c r="O42" i="106"/>
  <c r="N42" i="106"/>
  <c r="AD41" i="106"/>
  <c r="AC41" i="106"/>
  <c r="AE41" i="106" s="1"/>
  <c r="AB41" i="106"/>
  <c r="AA41" i="106"/>
  <c r="Z41" i="106"/>
  <c r="R41" i="106"/>
  <c r="Q41" i="106"/>
  <c r="P41" i="106"/>
  <c r="S41" i="106" s="1"/>
  <c r="O41" i="106"/>
  <c r="N41" i="106"/>
  <c r="AD40" i="106"/>
  <c r="AC40" i="106"/>
  <c r="AE40" i="106" s="1"/>
  <c r="AB40" i="106"/>
  <c r="AA40" i="106"/>
  <c r="Z40" i="106"/>
  <c r="R40" i="106"/>
  <c r="Q40" i="106"/>
  <c r="P40" i="106"/>
  <c r="S40" i="106" s="1"/>
  <c r="O40" i="106"/>
  <c r="N40" i="106"/>
  <c r="AD39" i="106"/>
  <c r="AC39" i="106"/>
  <c r="AE39" i="106" s="1"/>
  <c r="AB39" i="106"/>
  <c r="AA39" i="106"/>
  <c r="Z39" i="106"/>
  <c r="R39" i="106"/>
  <c r="Q39" i="106"/>
  <c r="P39" i="106"/>
  <c r="S39" i="106" s="1"/>
  <c r="O39" i="106"/>
  <c r="N39" i="106"/>
  <c r="AD38" i="106"/>
  <c r="AC38" i="106"/>
  <c r="AE38" i="106" s="1"/>
  <c r="AB38" i="106"/>
  <c r="AA38" i="106"/>
  <c r="Z38" i="106"/>
  <c r="R38" i="106"/>
  <c r="Q38" i="106"/>
  <c r="P38" i="106"/>
  <c r="S38" i="106" s="1"/>
  <c r="O38" i="106"/>
  <c r="N38" i="106"/>
  <c r="AD37" i="106"/>
  <c r="AC37" i="106"/>
  <c r="AE37" i="106" s="1"/>
  <c r="AB37" i="106"/>
  <c r="AA37" i="106"/>
  <c r="Z37" i="106"/>
  <c r="R37" i="106"/>
  <c r="Q37" i="106"/>
  <c r="P37" i="106"/>
  <c r="S37" i="106" s="1"/>
  <c r="O37" i="106"/>
  <c r="N37" i="106"/>
  <c r="AD36" i="106"/>
  <c r="AC36" i="106"/>
  <c r="AE36" i="106" s="1"/>
  <c r="AB36" i="106"/>
  <c r="AA36" i="106"/>
  <c r="Z36" i="106"/>
  <c r="R36" i="106"/>
  <c r="Q36" i="106"/>
  <c r="P36" i="106"/>
  <c r="S36" i="106" s="1"/>
  <c r="O36" i="106"/>
  <c r="N36" i="106"/>
  <c r="AD35" i="106"/>
  <c r="AC35" i="106"/>
  <c r="AE35" i="106" s="1"/>
  <c r="AB35" i="106"/>
  <c r="AA35" i="106"/>
  <c r="Z35" i="106"/>
  <c r="R35" i="106"/>
  <c r="Q35" i="106"/>
  <c r="P35" i="106"/>
  <c r="S35" i="106" s="1"/>
  <c r="O35" i="106"/>
  <c r="N35" i="106"/>
  <c r="AD34" i="106"/>
  <c r="AC34" i="106"/>
  <c r="AE34" i="106" s="1"/>
  <c r="AB34" i="106"/>
  <c r="AA34" i="106"/>
  <c r="Z34" i="106"/>
  <c r="R34" i="106"/>
  <c r="Q34" i="106"/>
  <c r="P34" i="106"/>
  <c r="S34" i="106" s="1"/>
  <c r="O34" i="106"/>
  <c r="N34" i="106"/>
  <c r="AD33" i="106"/>
  <c r="AC33" i="106"/>
  <c r="AE33" i="106" s="1"/>
  <c r="AB33" i="106"/>
  <c r="AA33" i="106"/>
  <c r="Z33" i="106"/>
  <c r="R33" i="106"/>
  <c r="Q33" i="106"/>
  <c r="P33" i="106"/>
  <c r="S33" i="106" s="1"/>
  <c r="O33" i="106"/>
  <c r="N33" i="106"/>
  <c r="AD32" i="106"/>
  <c r="AC32" i="106"/>
  <c r="AE32" i="106" s="1"/>
  <c r="AB32" i="106"/>
  <c r="AA32" i="106"/>
  <c r="Z32" i="106"/>
  <c r="R32" i="106"/>
  <c r="Q32" i="106"/>
  <c r="P32" i="106"/>
  <c r="S32" i="106" s="1"/>
  <c r="O32" i="106"/>
  <c r="N32" i="106"/>
  <c r="AD31" i="106"/>
  <c r="AC31" i="106"/>
  <c r="AE31" i="106" s="1"/>
  <c r="AB31" i="106"/>
  <c r="AA31" i="106"/>
  <c r="Z31" i="106"/>
  <c r="R31" i="106"/>
  <c r="Q31" i="106"/>
  <c r="P31" i="106"/>
  <c r="S31" i="106" s="1"/>
  <c r="O31" i="106"/>
  <c r="N31" i="106"/>
  <c r="AD30" i="106"/>
  <c r="AC30" i="106"/>
  <c r="AE30" i="106" s="1"/>
  <c r="AB30" i="106"/>
  <c r="AA30" i="106"/>
  <c r="Z30" i="106"/>
  <c r="R30" i="106"/>
  <c r="Q30" i="106"/>
  <c r="P30" i="106"/>
  <c r="S30" i="106" s="1"/>
  <c r="O30" i="106"/>
  <c r="N30" i="106"/>
  <c r="AD29" i="106"/>
  <c r="AC29" i="106"/>
  <c r="AE29" i="106" s="1"/>
  <c r="AB29" i="106"/>
  <c r="AA29" i="106"/>
  <c r="Z29" i="106"/>
  <c r="R29" i="106"/>
  <c r="Q29" i="106"/>
  <c r="P29" i="106"/>
  <c r="S29" i="106" s="1"/>
  <c r="O29" i="106"/>
  <c r="N29" i="106"/>
  <c r="AD28" i="106"/>
  <c r="AC28" i="106"/>
  <c r="AE28" i="106" s="1"/>
  <c r="AB28" i="106"/>
  <c r="AA28" i="106"/>
  <c r="Z28" i="106"/>
  <c r="R28" i="106"/>
  <c r="Q28" i="106"/>
  <c r="P28" i="106"/>
  <c r="S28" i="106" s="1"/>
  <c r="O28" i="106"/>
  <c r="N28" i="106"/>
  <c r="AD27" i="106"/>
  <c r="AC27" i="106"/>
  <c r="AE27" i="106" s="1"/>
  <c r="AB27" i="106"/>
  <c r="AA27" i="106"/>
  <c r="Z27" i="106"/>
  <c r="R27" i="106"/>
  <c r="Q27" i="106"/>
  <c r="P27" i="106"/>
  <c r="S27" i="106" s="1"/>
  <c r="O27" i="106"/>
  <c r="N27" i="106"/>
  <c r="AD26" i="106"/>
  <c r="AC26" i="106"/>
  <c r="AE26" i="106" s="1"/>
  <c r="AB26" i="106"/>
  <c r="AA26" i="106"/>
  <c r="Z26" i="106"/>
  <c r="R26" i="106"/>
  <c r="Q26" i="106"/>
  <c r="P26" i="106"/>
  <c r="S26" i="106" s="1"/>
  <c r="O26" i="106"/>
  <c r="N26" i="106"/>
  <c r="AD25" i="106"/>
  <c r="AC25" i="106"/>
  <c r="AE25" i="106" s="1"/>
  <c r="AB25" i="106"/>
  <c r="AA25" i="106"/>
  <c r="Z25" i="106"/>
  <c r="R25" i="106"/>
  <c r="Q25" i="106"/>
  <c r="P25" i="106"/>
  <c r="S25" i="106" s="1"/>
  <c r="O25" i="106"/>
  <c r="N25" i="106"/>
  <c r="AD24" i="106"/>
  <c r="AC24" i="106"/>
  <c r="AE24" i="106" s="1"/>
  <c r="AB24" i="106"/>
  <c r="AA24" i="106"/>
  <c r="Z24" i="106"/>
  <c r="R24" i="106"/>
  <c r="Q24" i="106"/>
  <c r="P24" i="106"/>
  <c r="S24" i="106" s="1"/>
  <c r="O24" i="106"/>
  <c r="N24" i="106"/>
  <c r="AD23" i="106"/>
  <c r="AC23" i="106"/>
  <c r="AE23" i="106" s="1"/>
  <c r="AB23" i="106"/>
  <c r="AA23" i="106"/>
  <c r="Z23" i="106"/>
  <c r="R23" i="106"/>
  <c r="Q23" i="106"/>
  <c r="P23" i="106"/>
  <c r="S23" i="106" s="1"/>
  <c r="O23" i="106"/>
  <c r="N23" i="106"/>
  <c r="AD22" i="106"/>
  <c r="AC22" i="106"/>
  <c r="AE22" i="106" s="1"/>
  <c r="AB22" i="106"/>
  <c r="AA22" i="106"/>
  <c r="Z22" i="106"/>
  <c r="R22" i="106"/>
  <c r="Q22" i="106"/>
  <c r="P22" i="106"/>
  <c r="S22" i="106" s="1"/>
  <c r="O22" i="106"/>
  <c r="N22" i="106"/>
  <c r="AD21" i="106"/>
  <c r="AC21" i="106"/>
  <c r="AE21" i="106" s="1"/>
  <c r="AB21" i="106"/>
  <c r="AA21" i="106"/>
  <c r="Z21" i="106"/>
  <c r="R21" i="106"/>
  <c r="Q21" i="106"/>
  <c r="P21" i="106"/>
  <c r="S21" i="106" s="1"/>
  <c r="O21" i="106"/>
  <c r="N21" i="106"/>
  <c r="AD20" i="106"/>
  <c r="AC20" i="106"/>
  <c r="AE20" i="106" s="1"/>
  <c r="AB20" i="106"/>
  <c r="AA20" i="106"/>
  <c r="Z20" i="106"/>
  <c r="R20" i="106"/>
  <c r="Q20" i="106"/>
  <c r="P20" i="106"/>
  <c r="S20" i="106" s="1"/>
  <c r="O20" i="106"/>
  <c r="N20" i="106"/>
  <c r="AD19" i="106"/>
  <c r="AC19" i="106"/>
  <c r="AE19" i="106" s="1"/>
  <c r="AB19" i="106"/>
  <c r="AA19" i="106"/>
  <c r="Z19" i="106"/>
  <c r="R19" i="106"/>
  <c r="Q19" i="106"/>
  <c r="P19" i="106"/>
  <c r="S19" i="106" s="1"/>
  <c r="O19" i="106"/>
  <c r="N19" i="106"/>
  <c r="AD18" i="106"/>
  <c r="AC18" i="106"/>
  <c r="AE18" i="106" s="1"/>
  <c r="AB18" i="106"/>
  <c r="AA18" i="106"/>
  <c r="Z18" i="106"/>
  <c r="R18" i="106"/>
  <c r="Q18" i="106"/>
  <c r="P18" i="106"/>
  <c r="S18" i="106" s="1"/>
  <c r="O18" i="106"/>
  <c r="N18" i="106"/>
  <c r="AD17" i="106"/>
  <c r="AC17" i="106"/>
  <c r="AE17" i="106" s="1"/>
  <c r="AB17" i="106"/>
  <c r="AA17" i="106"/>
  <c r="Z17" i="106"/>
  <c r="R17" i="106"/>
  <c r="Q17" i="106"/>
  <c r="P17" i="106"/>
  <c r="S17" i="106" s="1"/>
  <c r="O17" i="106"/>
  <c r="N17" i="106"/>
  <c r="AD16" i="106"/>
  <c r="AC16" i="106"/>
  <c r="AE16" i="106" s="1"/>
  <c r="AB16" i="106"/>
  <c r="AA16" i="106"/>
  <c r="Z16" i="106"/>
  <c r="R16" i="106"/>
  <c r="Q16" i="106"/>
  <c r="P16" i="106"/>
  <c r="S16" i="106" s="1"/>
  <c r="O16" i="106"/>
  <c r="N16" i="106"/>
  <c r="AD15" i="106"/>
  <c r="AC15" i="106"/>
  <c r="AE15" i="106" s="1"/>
  <c r="AB15" i="106"/>
  <c r="AA15" i="106"/>
  <c r="Z15" i="106"/>
  <c r="R15" i="106"/>
  <c r="Q15" i="106"/>
  <c r="P15" i="106"/>
  <c r="S15" i="106" s="1"/>
  <c r="O15" i="106"/>
  <c r="N15" i="106"/>
  <c r="AD14" i="106"/>
  <c r="AC14" i="106"/>
  <c r="AE14" i="106" s="1"/>
  <c r="AB14" i="106"/>
  <c r="AA14" i="106"/>
  <c r="Z14" i="106"/>
  <c r="R14" i="106"/>
  <c r="Q14" i="106"/>
  <c r="P14" i="106"/>
  <c r="S14" i="106" s="1"/>
  <c r="O14" i="106"/>
  <c r="N14" i="106"/>
  <c r="AD13" i="106"/>
  <c r="AC13" i="106"/>
  <c r="AE13" i="106" s="1"/>
  <c r="AB13" i="106"/>
  <c r="AA13" i="106"/>
  <c r="Z13" i="106"/>
  <c r="R13" i="106"/>
  <c r="Q13" i="106"/>
  <c r="P13" i="106"/>
  <c r="S13" i="106" s="1"/>
  <c r="O13" i="106"/>
  <c r="N13" i="106"/>
  <c r="AD12" i="106"/>
  <c r="AC12" i="106"/>
  <c r="AE12" i="106" s="1"/>
  <c r="AB12" i="106"/>
  <c r="AA12" i="106"/>
  <c r="Z12" i="106"/>
  <c r="R12" i="106"/>
  <c r="Q12" i="106"/>
  <c r="P12" i="106"/>
  <c r="S12" i="106" s="1"/>
  <c r="O12" i="106"/>
  <c r="N12" i="106"/>
  <c r="AD11" i="106"/>
  <c r="AC11" i="106"/>
  <c r="AE11" i="106" s="1"/>
  <c r="AB11" i="106"/>
  <c r="AA11" i="106"/>
  <c r="Z11" i="106"/>
  <c r="R11" i="106"/>
  <c r="Q11" i="106"/>
  <c r="P11" i="106"/>
  <c r="S11" i="106" s="1"/>
  <c r="O11" i="106"/>
  <c r="N11" i="106"/>
  <c r="AD10" i="106"/>
  <c r="AC10" i="106"/>
  <c r="AE10" i="106" s="1"/>
  <c r="AB10" i="106"/>
  <c r="AA10" i="106"/>
  <c r="Z10" i="106"/>
  <c r="R10" i="106"/>
  <c r="Q10" i="106"/>
  <c r="P10" i="106"/>
  <c r="S10" i="106" s="1"/>
  <c r="O10" i="106"/>
  <c r="N10" i="106"/>
  <c r="AD9" i="106"/>
  <c r="AC9" i="106"/>
  <c r="AE9" i="106" s="1"/>
  <c r="AB9" i="106"/>
  <c r="AA9" i="106"/>
  <c r="Z9" i="106"/>
  <c r="R9" i="106"/>
  <c r="Q9" i="106"/>
  <c r="P9" i="106"/>
  <c r="S9" i="106" s="1"/>
  <c r="O9" i="106"/>
  <c r="N9" i="106"/>
  <c r="AD8" i="106"/>
  <c r="AC8" i="106"/>
  <c r="AE8" i="106" s="1"/>
  <c r="AB8" i="106"/>
  <c r="AA8" i="106"/>
  <c r="Z8" i="106"/>
  <c r="R8" i="106"/>
  <c r="Q8" i="106"/>
  <c r="P8" i="106"/>
  <c r="S8" i="106" s="1"/>
  <c r="O8" i="106"/>
  <c r="N8" i="106"/>
  <c r="AD7" i="106"/>
  <c r="AC7" i="106"/>
  <c r="AE7" i="106" s="1"/>
  <c r="AB7" i="106"/>
  <c r="AA7" i="106"/>
  <c r="Z7" i="106"/>
  <c r="R7" i="106"/>
  <c r="Q7" i="106"/>
  <c r="P7" i="106"/>
  <c r="S7" i="106" s="1"/>
  <c r="O7" i="106"/>
  <c r="N7" i="106"/>
  <c r="AD6" i="106"/>
  <c r="AC6" i="106"/>
  <c r="AE6" i="106" s="1"/>
  <c r="AB6" i="106"/>
  <c r="AA6" i="106"/>
  <c r="Z6" i="106"/>
  <c r="R6" i="106"/>
  <c r="Q6" i="106"/>
  <c r="P6" i="106"/>
  <c r="S6" i="106" s="1"/>
  <c r="O6" i="106"/>
  <c r="N6" i="106"/>
  <c r="AD5" i="106"/>
  <c r="AD51" i="106" s="1"/>
  <c r="AC5" i="106"/>
  <c r="AE5" i="106" s="1"/>
  <c r="AB5" i="106"/>
  <c r="AA5" i="106"/>
  <c r="AA51" i="106" s="1"/>
  <c r="Z5" i="106"/>
  <c r="Z51" i="106" s="1"/>
  <c r="R5" i="106"/>
  <c r="Q5" i="106"/>
  <c r="Q51" i="106" s="1"/>
  <c r="P5" i="106"/>
  <c r="S5" i="106" s="1"/>
  <c r="O5" i="106"/>
  <c r="O51" i="106" s="1"/>
  <c r="N5" i="106"/>
  <c r="J26" i="23"/>
  <c r="O23" i="23"/>
  <c r="P23" i="23"/>
  <c r="Q23" i="23"/>
  <c r="R23" i="23"/>
  <c r="S23" i="23"/>
  <c r="N23" i="23"/>
  <c r="F23" i="23"/>
  <c r="G23" i="23"/>
  <c r="H23" i="23"/>
  <c r="I23" i="23"/>
  <c r="J23" i="23"/>
  <c r="E23" i="23"/>
  <c r="M23" i="23"/>
  <c r="D23" i="23"/>
  <c r="AB10" i="105"/>
  <c r="R10" i="105"/>
  <c r="N10" i="105"/>
  <c r="F10" i="105"/>
  <c r="AD9" i="105"/>
  <c r="AC9" i="105"/>
  <c r="AE9" i="105" s="1"/>
  <c r="AB9" i="105"/>
  <c r="AA9" i="105"/>
  <c r="Z9" i="105"/>
  <c r="S9" i="105"/>
  <c r="R9" i="105"/>
  <c r="Q9" i="105"/>
  <c r="P9" i="105"/>
  <c r="O9" i="105"/>
  <c r="N9" i="105"/>
  <c r="AD8" i="105"/>
  <c r="AC8" i="105"/>
  <c r="AE8" i="105" s="1"/>
  <c r="AB8" i="105"/>
  <c r="AA8" i="105"/>
  <c r="Z8" i="105"/>
  <c r="S8" i="105"/>
  <c r="R8" i="105"/>
  <c r="Q8" i="105"/>
  <c r="P8" i="105"/>
  <c r="O8" i="105"/>
  <c r="N8" i="105"/>
  <c r="AD7" i="105"/>
  <c r="AC7" i="105"/>
  <c r="AE7" i="105" s="1"/>
  <c r="AB7" i="105"/>
  <c r="AA7" i="105"/>
  <c r="Z7" i="105"/>
  <c r="S7" i="105"/>
  <c r="R7" i="105"/>
  <c r="Q7" i="105"/>
  <c r="P7" i="105"/>
  <c r="O7" i="105"/>
  <c r="N7" i="105"/>
  <c r="AD6" i="105"/>
  <c r="AC6" i="105"/>
  <c r="AE6" i="105" s="1"/>
  <c r="AB6" i="105"/>
  <c r="AA6" i="105"/>
  <c r="Z6" i="105"/>
  <c r="S6" i="105"/>
  <c r="R6" i="105"/>
  <c r="Q6" i="105"/>
  <c r="P6" i="105"/>
  <c r="O6" i="105"/>
  <c r="N6" i="105"/>
  <c r="AD5" i="105"/>
  <c r="AD10" i="105" s="1"/>
  <c r="AC5" i="105"/>
  <c r="AC10" i="105" s="1"/>
  <c r="AB5" i="105"/>
  <c r="AE5" i="105" s="1"/>
  <c r="AA5" i="105"/>
  <c r="AA10" i="105" s="1"/>
  <c r="Z5" i="105"/>
  <c r="Z10" i="105" s="1"/>
  <c r="S5" i="105"/>
  <c r="S10" i="105" s="1"/>
  <c r="R5" i="105"/>
  <c r="Q5" i="105"/>
  <c r="Q10" i="105" s="1"/>
  <c r="P5" i="105"/>
  <c r="P10" i="105" s="1"/>
  <c r="O5" i="105"/>
  <c r="O10" i="105" s="1"/>
  <c r="N5" i="105"/>
  <c r="AE51" i="106" l="1"/>
  <c r="S51" i="106"/>
  <c r="AC51" i="106"/>
  <c r="P51" i="106"/>
  <c r="AE10" i="105"/>
  <c r="O21" i="23" l="1"/>
  <c r="P21" i="23"/>
  <c r="Q21" i="23"/>
  <c r="R21" i="23"/>
  <c r="S21" i="23"/>
  <c r="N21" i="23"/>
  <c r="F21" i="23"/>
  <c r="G21" i="23"/>
  <c r="H21" i="23"/>
  <c r="I21" i="23"/>
  <c r="J21" i="23"/>
  <c r="E21" i="23"/>
  <c r="M21" i="23"/>
  <c r="D21" i="23"/>
  <c r="AB22" i="104"/>
  <c r="R22" i="104"/>
  <c r="N22" i="104"/>
  <c r="F22" i="104"/>
  <c r="AD20" i="104"/>
  <c r="AC20" i="104"/>
  <c r="AB20" i="104"/>
  <c r="AE20" i="104" s="1"/>
  <c r="AA20" i="104"/>
  <c r="Z20" i="104"/>
  <c r="S20" i="104"/>
  <c r="R20" i="104"/>
  <c r="Q20" i="104"/>
  <c r="P20" i="104"/>
  <c r="O20" i="104"/>
  <c r="N20" i="104"/>
  <c r="AD19" i="104"/>
  <c r="AC19" i="104"/>
  <c r="AE19" i="104" s="1"/>
  <c r="AB19" i="104"/>
  <c r="AA19" i="104"/>
  <c r="Z19" i="104"/>
  <c r="S19" i="104"/>
  <c r="R19" i="104"/>
  <c r="Q19" i="104"/>
  <c r="P19" i="104"/>
  <c r="O19" i="104"/>
  <c r="N19" i="104"/>
  <c r="AD18" i="104"/>
  <c r="AC18" i="104"/>
  <c r="AE18" i="104" s="1"/>
  <c r="AB18" i="104"/>
  <c r="AA18" i="104"/>
  <c r="Z18" i="104"/>
  <c r="S18" i="104"/>
  <c r="R18" i="104"/>
  <c r="Q18" i="104"/>
  <c r="P18" i="104"/>
  <c r="O18" i="104"/>
  <c r="N18" i="104"/>
  <c r="AD17" i="104"/>
  <c r="AC17" i="104"/>
  <c r="AE17" i="104" s="1"/>
  <c r="AB17" i="104"/>
  <c r="AA17" i="104"/>
  <c r="Z17" i="104"/>
  <c r="S17" i="104"/>
  <c r="R17" i="104"/>
  <c r="Q17" i="104"/>
  <c r="P17" i="104"/>
  <c r="O17" i="104"/>
  <c r="N17" i="104"/>
  <c r="AD16" i="104"/>
  <c r="AC16" i="104"/>
  <c r="AE16" i="104" s="1"/>
  <c r="AB16" i="104"/>
  <c r="AA16" i="104"/>
  <c r="Z16" i="104"/>
  <c r="S16" i="104"/>
  <c r="R16" i="104"/>
  <c r="Q16" i="104"/>
  <c r="P16" i="104"/>
  <c r="O16" i="104"/>
  <c r="N16" i="104"/>
  <c r="AD15" i="104"/>
  <c r="AC15" i="104"/>
  <c r="AE15" i="104" s="1"/>
  <c r="AB15" i="104"/>
  <c r="AA15" i="104"/>
  <c r="Z15" i="104"/>
  <c r="S15" i="104"/>
  <c r="R15" i="104"/>
  <c r="Q15" i="104"/>
  <c r="P15" i="104"/>
  <c r="O15" i="104"/>
  <c r="N15" i="104"/>
  <c r="AD14" i="104"/>
  <c r="AC14" i="104"/>
  <c r="AE14" i="104" s="1"/>
  <c r="AB14" i="104"/>
  <c r="AA14" i="104"/>
  <c r="Z14" i="104"/>
  <c r="S14" i="104"/>
  <c r="R14" i="104"/>
  <c r="Q14" i="104"/>
  <c r="P14" i="104"/>
  <c r="O14" i="104"/>
  <c r="N14" i="104"/>
  <c r="AD13" i="104"/>
  <c r="AC13" i="104"/>
  <c r="AE13" i="104" s="1"/>
  <c r="AB13" i="104"/>
  <c r="AA13" i="104"/>
  <c r="Z13" i="104"/>
  <c r="S13" i="104"/>
  <c r="R13" i="104"/>
  <c r="Q13" i="104"/>
  <c r="P13" i="104"/>
  <c r="O13" i="104"/>
  <c r="N13" i="104"/>
  <c r="AD12" i="104"/>
  <c r="AC12" i="104"/>
  <c r="AE12" i="104" s="1"/>
  <c r="AB12" i="104"/>
  <c r="AA12" i="104"/>
  <c r="Z12" i="104"/>
  <c r="S12" i="104"/>
  <c r="R12" i="104"/>
  <c r="Q12" i="104"/>
  <c r="P12" i="104"/>
  <c r="O12" i="104"/>
  <c r="N12" i="104"/>
  <c r="AD11" i="104"/>
  <c r="AC11" i="104"/>
  <c r="AE11" i="104" s="1"/>
  <c r="AB11" i="104"/>
  <c r="AA11" i="104"/>
  <c r="Z11" i="104"/>
  <c r="S11" i="104"/>
  <c r="R11" i="104"/>
  <c r="Q11" i="104"/>
  <c r="P11" i="104"/>
  <c r="O11" i="104"/>
  <c r="N11" i="104"/>
  <c r="AD10" i="104"/>
  <c r="AC10" i="104"/>
  <c r="AE10" i="104" s="1"/>
  <c r="AB10" i="104"/>
  <c r="AA10" i="104"/>
  <c r="Z10" i="104"/>
  <c r="S10" i="104"/>
  <c r="R10" i="104"/>
  <c r="Q10" i="104"/>
  <c r="P10" i="104"/>
  <c r="O10" i="104"/>
  <c r="N10" i="104"/>
  <c r="AD9" i="104"/>
  <c r="AC9" i="104"/>
  <c r="AE9" i="104" s="1"/>
  <c r="AB9" i="104"/>
  <c r="AA9" i="104"/>
  <c r="Z9" i="104"/>
  <c r="S9" i="104"/>
  <c r="R9" i="104"/>
  <c r="Q9" i="104"/>
  <c r="P9" i="104"/>
  <c r="O9" i="104"/>
  <c r="N9" i="104"/>
  <c r="AD8" i="104"/>
  <c r="AC8" i="104"/>
  <c r="AE8" i="104" s="1"/>
  <c r="AB8" i="104"/>
  <c r="AA8" i="104"/>
  <c r="Z8" i="104"/>
  <c r="S8" i="104"/>
  <c r="R8" i="104"/>
  <c r="Q8" i="104"/>
  <c r="P8" i="104"/>
  <c r="O8" i="104"/>
  <c r="N8" i="104"/>
  <c r="AD7" i="104"/>
  <c r="AC7" i="104"/>
  <c r="AE7" i="104" s="1"/>
  <c r="AB7" i="104"/>
  <c r="AA7" i="104"/>
  <c r="Z7" i="104"/>
  <c r="S7" i="104"/>
  <c r="R7" i="104"/>
  <c r="Q7" i="104"/>
  <c r="P7" i="104"/>
  <c r="O7" i="104"/>
  <c r="N7" i="104"/>
  <c r="AD6" i="104"/>
  <c r="AC6" i="104"/>
  <c r="AE6" i="104" s="1"/>
  <c r="AB6" i="104"/>
  <c r="AA6" i="104"/>
  <c r="Z6" i="104"/>
  <c r="S6" i="104"/>
  <c r="R6" i="104"/>
  <c r="Q6" i="104"/>
  <c r="P6" i="104"/>
  <c r="O6" i="104"/>
  <c r="N6" i="104"/>
  <c r="AD5" i="104"/>
  <c r="AD22" i="104" s="1"/>
  <c r="AC5" i="104"/>
  <c r="AC22" i="104" s="1"/>
  <c r="AB5" i="104"/>
  <c r="AA5" i="104"/>
  <c r="AA22" i="104" s="1"/>
  <c r="Z5" i="104"/>
  <c r="Z22" i="104" s="1"/>
  <c r="S5" i="104"/>
  <c r="S22" i="104" s="1"/>
  <c r="R5" i="104"/>
  <c r="Q5" i="104"/>
  <c r="Q22" i="104" s="1"/>
  <c r="P5" i="104"/>
  <c r="P22" i="104" s="1"/>
  <c r="O5" i="104"/>
  <c r="O22" i="104" s="1"/>
  <c r="N5" i="104"/>
  <c r="AE5" i="104" l="1"/>
  <c r="AE22" i="104" s="1"/>
  <c r="G19" i="23" l="1"/>
  <c r="R26" i="103"/>
  <c r="Q26" i="103"/>
  <c r="P26" i="103"/>
  <c r="O26" i="103"/>
  <c r="N26" i="103"/>
  <c r="M26" i="103"/>
  <c r="K26" i="103"/>
  <c r="J26" i="103"/>
  <c r="I26" i="103"/>
  <c r="H26" i="103"/>
  <c r="G26" i="103"/>
  <c r="F26" i="103"/>
  <c r="E26" i="103"/>
  <c r="D26" i="103"/>
  <c r="L26" i="103" s="1"/>
  <c r="R25" i="103"/>
  <c r="Q25" i="103"/>
  <c r="P25" i="103"/>
  <c r="O25" i="103"/>
  <c r="N25" i="103"/>
  <c r="M25" i="103"/>
  <c r="K25" i="103"/>
  <c r="J25" i="103"/>
  <c r="I25" i="103"/>
  <c r="H25" i="103"/>
  <c r="G25" i="103"/>
  <c r="F25" i="103"/>
  <c r="E25" i="103"/>
  <c r="D25" i="103"/>
  <c r="L25" i="103" s="1"/>
  <c r="R24" i="103"/>
  <c r="Q24" i="103"/>
  <c r="P24" i="103"/>
  <c r="O24" i="103"/>
  <c r="N24" i="103"/>
  <c r="M24" i="103"/>
  <c r="K24" i="103"/>
  <c r="J24" i="103"/>
  <c r="I24" i="103"/>
  <c r="H24" i="103"/>
  <c r="G24" i="103"/>
  <c r="F24" i="103"/>
  <c r="E24" i="103"/>
  <c r="D24" i="103"/>
  <c r="L24" i="103" s="1"/>
  <c r="R23" i="103"/>
  <c r="Q23" i="103"/>
  <c r="P23" i="103"/>
  <c r="O23" i="103"/>
  <c r="N23" i="103"/>
  <c r="M23" i="103"/>
  <c r="K23" i="103"/>
  <c r="J23" i="103"/>
  <c r="I23" i="103"/>
  <c r="H23" i="103"/>
  <c r="G23" i="103"/>
  <c r="F23" i="103"/>
  <c r="E23" i="103"/>
  <c r="D23" i="103"/>
  <c r="L23" i="103" s="1"/>
  <c r="R22" i="103"/>
  <c r="Q22" i="103"/>
  <c r="P22" i="103"/>
  <c r="O22" i="103"/>
  <c r="N22" i="103"/>
  <c r="M22" i="103"/>
  <c r="K22" i="103"/>
  <c r="J22" i="103"/>
  <c r="I22" i="103"/>
  <c r="H22" i="103"/>
  <c r="G22" i="103"/>
  <c r="F22" i="103"/>
  <c r="E22" i="103"/>
  <c r="D22" i="103"/>
  <c r="L22" i="103" s="1"/>
  <c r="R21" i="103"/>
  <c r="Q21" i="103"/>
  <c r="P21" i="103"/>
  <c r="O21" i="103"/>
  <c r="N21" i="103"/>
  <c r="M21" i="103"/>
  <c r="K21" i="103"/>
  <c r="J21" i="103"/>
  <c r="I21" i="103"/>
  <c r="H21" i="103"/>
  <c r="G21" i="103"/>
  <c r="F21" i="103"/>
  <c r="E21" i="103"/>
  <c r="D21" i="103"/>
  <c r="L21" i="103" s="1"/>
  <c r="R20" i="103"/>
  <c r="Q20" i="103"/>
  <c r="P20" i="103"/>
  <c r="O20" i="103"/>
  <c r="N20" i="103"/>
  <c r="M20" i="103"/>
  <c r="K20" i="103"/>
  <c r="J20" i="103"/>
  <c r="I20" i="103"/>
  <c r="H20" i="103"/>
  <c r="G20" i="103"/>
  <c r="F20" i="103"/>
  <c r="E20" i="103"/>
  <c r="D20" i="103"/>
  <c r="L20" i="103" s="1"/>
  <c r="R19" i="103"/>
  <c r="Q19" i="103"/>
  <c r="P19" i="103"/>
  <c r="O19" i="103"/>
  <c r="N19" i="103"/>
  <c r="M19" i="103"/>
  <c r="K19" i="103"/>
  <c r="J19" i="103"/>
  <c r="I19" i="103"/>
  <c r="H19" i="103"/>
  <c r="G19" i="103"/>
  <c r="F19" i="103"/>
  <c r="E19" i="103"/>
  <c r="D19" i="103"/>
  <c r="L19" i="103" s="1"/>
  <c r="R18" i="103"/>
  <c r="Q18" i="103"/>
  <c r="P18" i="103"/>
  <c r="O18" i="103"/>
  <c r="N18" i="103"/>
  <c r="M18" i="103"/>
  <c r="K18" i="103"/>
  <c r="J18" i="103"/>
  <c r="I18" i="103"/>
  <c r="H18" i="103"/>
  <c r="G18" i="103"/>
  <c r="F18" i="103"/>
  <c r="E18" i="103"/>
  <c r="D18" i="103"/>
  <c r="L18" i="103" s="1"/>
  <c r="R17" i="103"/>
  <c r="Q17" i="103"/>
  <c r="P17" i="103"/>
  <c r="O17" i="103"/>
  <c r="N17" i="103"/>
  <c r="M17" i="103"/>
  <c r="K17" i="103"/>
  <c r="J17" i="103"/>
  <c r="I17" i="103"/>
  <c r="H17" i="103"/>
  <c r="G17" i="103"/>
  <c r="F17" i="103"/>
  <c r="E17" i="103"/>
  <c r="D17" i="103"/>
  <c r="L17" i="103" s="1"/>
  <c r="R16" i="103"/>
  <c r="Q16" i="103"/>
  <c r="P16" i="103"/>
  <c r="O16" i="103"/>
  <c r="N16" i="103"/>
  <c r="M16" i="103"/>
  <c r="K16" i="103"/>
  <c r="J16" i="103"/>
  <c r="I16" i="103"/>
  <c r="H16" i="103"/>
  <c r="G16" i="103"/>
  <c r="F16" i="103"/>
  <c r="E16" i="103"/>
  <c r="D16" i="103"/>
  <c r="L16" i="103" s="1"/>
  <c r="R15" i="103"/>
  <c r="Q15" i="103"/>
  <c r="P15" i="103"/>
  <c r="O15" i="103"/>
  <c r="N15" i="103"/>
  <c r="M15" i="103"/>
  <c r="K15" i="103"/>
  <c r="J15" i="103"/>
  <c r="I15" i="103"/>
  <c r="H15" i="103"/>
  <c r="G15" i="103"/>
  <c r="F15" i="103"/>
  <c r="E15" i="103"/>
  <c r="D15" i="103"/>
  <c r="L15" i="103" s="1"/>
  <c r="R14" i="103"/>
  <c r="Q14" i="103"/>
  <c r="P14" i="103"/>
  <c r="O14" i="103"/>
  <c r="N14" i="103"/>
  <c r="M14" i="103"/>
  <c r="K14" i="103"/>
  <c r="J14" i="103"/>
  <c r="I14" i="103"/>
  <c r="H14" i="103"/>
  <c r="G14" i="103"/>
  <c r="F14" i="103"/>
  <c r="E14" i="103"/>
  <c r="D14" i="103"/>
  <c r="L14" i="103" s="1"/>
  <c r="R13" i="103"/>
  <c r="Q13" i="103"/>
  <c r="P13" i="103"/>
  <c r="O13" i="103"/>
  <c r="N13" i="103"/>
  <c r="M13" i="103"/>
  <c r="K13" i="103"/>
  <c r="J13" i="103"/>
  <c r="I13" i="103"/>
  <c r="H13" i="103"/>
  <c r="G13" i="103"/>
  <c r="F13" i="103"/>
  <c r="E13" i="103"/>
  <c r="D13" i="103"/>
  <c r="L13" i="103" s="1"/>
  <c r="R12" i="103"/>
  <c r="Q12" i="103"/>
  <c r="P12" i="103"/>
  <c r="O12" i="103"/>
  <c r="N12" i="103"/>
  <c r="M12" i="103"/>
  <c r="K12" i="103"/>
  <c r="J12" i="103"/>
  <c r="I12" i="103"/>
  <c r="H12" i="103"/>
  <c r="G12" i="103"/>
  <c r="F12" i="103"/>
  <c r="E12" i="103"/>
  <c r="D12" i="103"/>
  <c r="L12" i="103" s="1"/>
  <c r="R11" i="103"/>
  <c r="Q11" i="103"/>
  <c r="P11" i="103"/>
  <c r="O11" i="103"/>
  <c r="N11" i="103"/>
  <c r="M11" i="103"/>
  <c r="K11" i="103"/>
  <c r="J11" i="103"/>
  <c r="I11" i="103"/>
  <c r="H11" i="103"/>
  <c r="G11" i="103"/>
  <c r="F11" i="103"/>
  <c r="E11" i="103"/>
  <c r="D11" i="103"/>
  <c r="L11" i="103" s="1"/>
  <c r="R10" i="103"/>
  <c r="Q10" i="103"/>
  <c r="P10" i="103"/>
  <c r="O10" i="103"/>
  <c r="N10" i="103"/>
  <c r="M10" i="103"/>
  <c r="K10" i="103"/>
  <c r="J10" i="103"/>
  <c r="I10" i="103"/>
  <c r="H10" i="103"/>
  <c r="G10" i="103"/>
  <c r="F10" i="103"/>
  <c r="E10" i="103"/>
  <c r="D10" i="103"/>
  <c r="L10" i="103" s="1"/>
  <c r="R9" i="103"/>
  <c r="Q9" i="103"/>
  <c r="P9" i="103"/>
  <c r="O9" i="103"/>
  <c r="N9" i="103"/>
  <c r="M9" i="103"/>
  <c r="K9" i="103"/>
  <c r="J9" i="103"/>
  <c r="I9" i="103"/>
  <c r="H9" i="103"/>
  <c r="G9" i="103"/>
  <c r="F9" i="103"/>
  <c r="E9" i="103"/>
  <c r="D9" i="103"/>
  <c r="L9" i="103" s="1"/>
  <c r="R8" i="103"/>
  <c r="Q8" i="103"/>
  <c r="P8" i="103"/>
  <c r="O8" i="103"/>
  <c r="N8" i="103"/>
  <c r="M8" i="103"/>
  <c r="K8" i="103"/>
  <c r="J8" i="103"/>
  <c r="I8" i="103"/>
  <c r="H8" i="103"/>
  <c r="G8" i="103"/>
  <c r="F8" i="103"/>
  <c r="E8" i="103"/>
  <c r="D8" i="103"/>
  <c r="L8" i="103" s="1"/>
  <c r="R7" i="103"/>
  <c r="Q7" i="103"/>
  <c r="P7" i="103"/>
  <c r="O7" i="103"/>
  <c r="N7" i="103"/>
  <c r="M7" i="103"/>
  <c r="K7" i="103"/>
  <c r="J7" i="103"/>
  <c r="I7" i="103"/>
  <c r="H7" i="103"/>
  <c r="G7" i="103"/>
  <c r="F7" i="103"/>
  <c r="E7" i="103"/>
  <c r="D7" i="103"/>
  <c r="L7" i="103" s="1"/>
  <c r="R6" i="103"/>
  <c r="Q6" i="103"/>
  <c r="P6" i="103"/>
  <c r="O6" i="103"/>
  <c r="N6" i="103"/>
  <c r="M6" i="103"/>
  <c r="K6" i="103"/>
  <c r="J6" i="103"/>
  <c r="I6" i="103"/>
  <c r="H6" i="103"/>
  <c r="G6" i="103"/>
  <c r="F6" i="103"/>
  <c r="E6" i="103"/>
  <c r="D6" i="103"/>
  <c r="L6" i="103" s="1"/>
  <c r="R5" i="103"/>
  <c r="Q5" i="103"/>
  <c r="P5" i="103"/>
  <c r="P28" i="103" s="1"/>
  <c r="Q19" i="23" s="1"/>
  <c r="O5" i="103"/>
  <c r="O28" i="103" s="1"/>
  <c r="P19" i="23" s="1"/>
  <c r="N5" i="103"/>
  <c r="M5" i="103"/>
  <c r="K5" i="103"/>
  <c r="J5" i="103"/>
  <c r="J28" i="103" s="1"/>
  <c r="J19" i="23" s="1"/>
  <c r="I5" i="103"/>
  <c r="H5" i="103"/>
  <c r="G5" i="103"/>
  <c r="G28" i="103" s="1"/>
  <c r="F5" i="103"/>
  <c r="F28" i="103" s="1"/>
  <c r="F19" i="23" s="1"/>
  <c r="E5" i="103"/>
  <c r="D5" i="103"/>
  <c r="L5" i="103" s="1"/>
  <c r="L28" i="103" l="1"/>
  <c r="H28" i="103"/>
  <c r="H19" i="23" s="1"/>
  <c r="M28" i="103"/>
  <c r="N19" i="23" s="1"/>
  <c r="Q28" i="103"/>
  <c r="R19" i="23" s="1"/>
  <c r="E28" i="103"/>
  <c r="E19" i="23" s="1"/>
  <c r="I28" i="103"/>
  <c r="I19" i="23" s="1"/>
  <c r="N28" i="103"/>
  <c r="O19" i="23" s="1"/>
  <c r="R28" i="103"/>
  <c r="S19" i="23" s="1"/>
  <c r="D28" i="103"/>
  <c r="M19" i="23" l="1"/>
  <c r="D19" i="23"/>
  <c r="S17" i="23"/>
  <c r="O17" i="23"/>
  <c r="P17" i="23"/>
  <c r="Q17" i="23"/>
  <c r="R17" i="23"/>
  <c r="N17" i="23"/>
  <c r="F17" i="23"/>
  <c r="G17" i="23"/>
  <c r="H17" i="23"/>
  <c r="I17" i="23"/>
  <c r="J17" i="23"/>
  <c r="E17" i="23"/>
  <c r="M17" i="23"/>
  <c r="D17" i="23"/>
  <c r="F61" i="102"/>
  <c r="AD60" i="102"/>
  <c r="AC60" i="102"/>
  <c r="AB60" i="102"/>
  <c r="AE60" i="102" s="1"/>
  <c r="AA60" i="102"/>
  <c r="Z60" i="102"/>
  <c r="S60" i="102"/>
  <c r="R60" i="102"/>
  <c r="Q60" i="102"/>
  <c r="P60" i="102"/>
  <c r="O60" i="102"/>
  <c r="N60" i="102"/>
  <c r="AD59" i="102"/>
  <c r="AC59" i="102"/>
  <c r="AB59" i="102"/>
  <c r="AE59" i="102" s="1"/>
  <c r="AA59" i="102"/>
  <c r="Z59" i="102"/>
  <c r="S59" i="102"/>
  <c r="R59" i="102"/>
  <c r="Q59" i="102"/>
  <c r="P59" i="102"/>
  <c r="O59" i="102"/>
  <c r="N59" i="102"/>
  <c r="AD58" i="102"/>
  <c r="AC58" i="102"/>
  <c r="AB58" i="102"/>
  <c r="AE58" i="102" s="1"/>
  <c r="AA58" i="102"/>
  <c r="Z58" i="102"/>
  <c r="S58" i="102"/>
  <c r="R58" i="102"/>
  <c r="Q58" i="102"/>
  <c r="P58" i="102"/>
  <c r="O58" i="102"/>
  <c r="N58" i="102"/>
  <c r="AD57" i="102"/>
  <c r="AC57" i="102"/>
  <c r="AB57" i="102"/>
  <c r="AE57" i="102" s="1"/>
  <c r="AA57" i="102"/>
  <c r="Z57" i="102"/>
  <c r="S57" i="102"/>
  <c r="R57" i="102"/>
  <c r="Q57" i="102"/>
  <c r="P57" i="102"/>
  <c r="O57" i="102"/>
  <c r="N57" i="102"/>
  <c r="AD56" i="102"/>
  <c r="AC56" i="102"/>
  <c r="AB56" i="102"/>
  <c r="AE56" i="102" s="1"/>
  <c r="AA56" i="102"/>
  <c r="Z56" i="102"/>
  <c r="S56" i="102"/>
  <c r="R56" i="102"/>
  <c r="Q56" i="102"/>
  <c r="P56" i="102"/>
  <c r="O56" i="102"/>
  <c r="N56" i="102"/>
  <c r="AD55" i="102"/>
  <c r="AC55" i="102"/>
  <c r="AB55" i="102"/>
  <c r="AE55" i="102" s="1"/>
  <c r="AA55" i="102"/>
  <c r="Z55" i="102"/>
  <c r="S55" i="102"/>
  <c r="R55" i="102"/>
  <c r="Q55" i="102"/>
  <c r="P55" i="102"/>
  <c r="O55" i="102"/>
  <c r="N55" i="102"/>
  <c r="AD54" i="102"/>
  <c r="AC54" i="102"/>
  <c r="AB54" i="102"/>
  <c r="AE54" i="102" s="1"/>
  <c r="AA54" i="102"/>
  <c r="Z54" i="102"/>
  <c r="S54" i="102"/>
  <c r="R54" i="102"/>
  <c r="Q54" i="102"/>
  <c r="P54" i="102"/>
  <c r="O54" i="102"/>
  <c r="N54" i="102"/>
  <c r="AD53" i="102"/>
  <c r="AC53" i="102"/>
  <c r="AB53" i="102"/>
  <c r="AE53" i="102" s="1"/>
  <c r="AA53" i="102"/>
  <c r="Z53" i="102"/>
  <c r="S53" i="102"/>
  <c r="R53" i="102"/>
  <c r="Q53" i="102"/>
  <c r="P53" i="102"/>
  <c r="O53" i="102"/>
  <c r="N53" i="102"/>
  <c r="AD52" i="102"/>
  <c r="AC52" i="102"/>
  <c r="AB52" i="102"/>
  <c r="AE52" i="102" s="1"/>
  <c r="AA52" i="102"/>
  <c r="Z52" i="102"/>
  <c r="S52" i="102"/>
  <c r="R52" i="102"/>
  <c r="Q52" i="102"/>
  <c r="P52" i="102"/>
  <c r="O52" i="102"/>
  <c r="N52" i="102"/>
  <c r="AD51" i="102"/>
  <c r="AC51" i="102"/>
  <c r="AB51" i="102"/>
  <c r="AE51" i="102" s="1"/>
  <c r="AA51" i="102"/>
  <c r="Z51" i="102"/>
  <c r="S51" i="102"/>
  <c r="R51" i="102"/>
  <c r="Q51" i="102"/>
  <c r="P51" i="102"/>
  <c r="O51" i="102"/>
  <c r="N51" i="102"/>
  <c r="AD50" i="102"/>
  <c r="AC50" i="102"/>
  <c r="AB50" i="102"/>
  <c r="AE50" i="102" s="1"/>
  <c r="AA50" i="102"/>
  <c r="Z50" i="102"/>
  <c r="S50" i="102"/>
  <c r="R50" i="102"/>
  <c r="Q50" i="102"/>
  <c r="P50" i="102"/>
  <c r="O50" i="102"/>
  <c r="N50" i="102"/>
  <c r="AD49" i="102"/>
  <c r="AC49" i="102"/>
  <c r="AB49" i="102"/>
  <c r="AE49" i="102" s="1"/>
  <c r="AA49" i="102"/>
  <c r="Z49" i="102"/>
  <c r="S49" i="102"/>
  <c r="R49" i="102"/>
  <c r="Q49" i="102"/>
  <c r="P49" i="102"/>
  <c r="O49" i="102"/>
  <c r="N49" i="102"/>
  <c r="AD48" i="102"/>
  <c r="AC48" i="102"/>
  <c r="AB48" i="102"/>
  <c r="AE48" i="102" s="1"/>
  <c r="AA48" i="102"/>
  <c r="Z48" i="102"/>
  <c r="S48" i="102"/>
  <c r="R48" i="102"/>
  <c r="Q48" i="102"/>
  <c r="P48" i="102"/>
  <c r="O48" i="102"/>
  <c r="N48" i="102"/>
  <c r="AD47" i="102"/>
  <c r="AC47" i="102"/>
  <c r="AB47" i="102"/>
  <c r="AE47" i="102" s="1"/>
  <c r="AA47" i="102"/>
  <c r="Z47" i="102"/>
  <c r="S47" i="102"/>
  <c r="R47" i="102"/>
  <c r="Q47" i="102"/>
  <c r="P47" i="102"/>
  <c r="O47" i="102"/>
  <c r="N47" i="102"/>
  <c r="AD46" i="102"/>
  <c r="AC46" i="102"/>
  <c r="AB46" i="102"/>
  <c r="AE46" i="102" s="1"/>
  <c r="AA46" i="102"/>
  <c r="Z46" i="102"/>
  <c r="S46" i="102"/>
  <c r="R46" i="102"/>
  <c r="Q46" i="102"/>
  <c r="P46" i="102"/>
  <c r="O46" i="102"/>
  <c r="N46" i="102"/>
  <c r="AD45" i="102"/>
  <c r="AC45" i="102"/>
  <c r="AB45" i="102"/>
  <c r="AE45" i="102" s="1"/>
  <c r="AA45" i="102"/>
  <c r="Z45" i="102"/>
  <c r="S45" i="102"/>
  <c r="R45" i="102"/>
  <c r="Q45" i="102"/>
  <c r="P45" i="102"/>
  <c r="O45" i="102"/>
  <c r="N45" i="102"/>
  <c r="AD44" i="102"/>
  <c r="AC44" i="102"/>
  <c r="AB44" i="102"/>
  <c r="AE44" i="102" s="1"/>
  <c r="AA44" i="102"/>
  <c r="Z44" i="102"/>
  <c r="S44" i="102"/>
  <c r="R44" i="102"/>
  <c r="Q44" i="102"/>
  <c r="P44" i="102"/>
  <c r="O44" i="102"/>
  <c r="N44" i="102"/>
  <c r="AD43" i="102"/>
  <c r="AC43" i="102"/>
  <c r="AB43" i="102"/>
  <c r="AE43" i="102" s="1"/>
  <c r="AA43" i="102"/>
  <c r="Z43" i="102"/>
  <c r="S43" i="102"/>
  <c r="R43" i="102"/>
  <c r="Q43" i="102"/>
  <c r="P43" i="102"/>
  <c r="O43" i="102"/>
  <c r="N43" i="102"/>
  <c r="AD42" i="102"/>
  <c r="AC42" i="102"/>
  <c r="AB42" i="102"/>
  <c r="AE42" i="102" s="1"/>
  <c r="AA42" i="102"/>
  <c r="Z42" i="102"/>
  <c r="S42" i="102"/>
  <c r="R42" i="102"/>
  <c r="Q42" i="102"/>
  <c r="P42" i="102"/>
  <c r="O42" i="102"/>
  <c r="N42" i="102"/>
  <c r="AD41" i="102"/>
  <c r="AC41" i="102"/>
  <c r="AB41" i="102"/>
  <c r="AE41" i="102" s="1"/>
  <c r="AA41" i="102"/>
  <c r="Z41" i="102"/>
  <c r="S41" i="102"/>
  <c r="R41" i="102"/>
  <c r="Q41" i="102"/>
  <c r="P41" i="102"/>
  <c r="O41" i="102"/>
  <c r="N41" i="102"/>
  <c r="AD40" i="102"/>
  <c r="AC40" i="102"/>
  <c r="AB40" i="102"/>
  <c r="AE40" i="102" s="1"/>
  <c r="AA40" i="102"/>
  <c r="Z40" i="102"/>
  <c r="S40" i="102"/>
  <c r="R40" i="102"/>
  <c r="Q40" i="102"/>
  <c r="P40" i="102"/>
  <c r="O40" i="102"/>
  <c r="N40" i="102"/>
  <c r="AD39" i="102"/>
  <c r="AC39" i="102"/>
  <c r="AB39" i="102"/>
  <c r="AE39" i="102" s="1"/>
  <c r="AA39" i="102"/>
  <c r="Z39" i="102"/>
  <c r="S39" i="102"/>
  <c r="R39" i="102"/>
  <c r="Q39" i="102"/>
  <c r="P39" i="102"/>
  <c r="O39" i="102"/>
  <c r="N39" i="102"/>
  <c r="AD38" i="102"/>
  <c r="AC38" i="102"/>
  <c r="AB38" i="102"/>
  <c r="AE38" i="102" s="1"/>
  <c r="AA38" i="102"/>
  <c r="Z38" i="102"/>
  <c r="S38" i="102"/>
  <c r="R38" i="102"/>
  <c r="Q38" i="102"/>
  <c r="P38" i="102"/>
  <c r="O38" i="102"/>
  <c r="N38" i="102"/>
  <c r="AD37" i="102"/>
  <c r="AC37" i="102"/>
  <c r="AB37" i="102"/>
  <c r="AE37" i="102" s="1"/>
  <c r="AA37" i="102"/>
  <c r="Z37" i="102"/>
  <c r="S37" i="102"/>
  <c r="R37" i="102"/>
  <c r="Q37" i="102"/>
  <c r="P37" i="102"/>
  <c r="O37" i="102"/>
  <c r="N37" i="102"/>
  <c r="AD36" i="102"/>
  <c r="AC36" i="102"/>
  <c r="AB36" i="102"/>
  <c r="AE36" i="102" s="1"/>
  <c r="AA36" i="102"/>
  <c r="Z36" i="102"/>
  <c r="S36" i="102"/>
  <c r="R36" i="102"/>
  <c r="Q36" i="102"/>
  <c r="P36" i="102"/>
  <c r="O36" i="102"/>
  <c r="N36" i="102"/>
  <c r="AD35" i="102"/>
  <c r="AC35" i="102"/>
  <c r="AB35" i="102"/>
  <c r="AE35" i="102" s="1"/>
  <c r="AA35" i="102"/>
  <c r="Z35" i="102"/>
  <c r="S35" i="102"/>
  <c r="R35" i="102"/>
  <c r="Q35" i="102"/>
  <c r="P35" i="102"/>
  <c r="O35" i="102"/>
  <c r="N35" i="102"/>
  <c r="AD34" i="102"/>
  <c r="AC34" i="102"/>
  <c r="AB34" i="102"/>
  <c r="AE34" i="102" s="1"/>
  <c r="AA34" i="102"/>
  <c r="Z34" i="102"/>
  <c r="S34" i="102"/>
  <c r="R34" i="102"/>
  <c r="Q34" i="102"/>
  <c r="P34" i="102"/>
  <c r="O34" i="102"/>
  <c r="N34" i="102"/>
  <c r="AD33" i="102"/>
  <c r="AC33" i="102"/>
  <c r="AB33" i="102"/>
  <c r="AE33" i="102" s="1"/>
  <c r="AA33" i="102"/>
  <c r="Z33" i="102"/>
  <c r="S33" i="102"/>
  <c r="R33" i="102"/>
  <c r="Q33" i="102"/>
  <c r="P33" i="102"/>
  <c r="O33" i="102"/>
  <c r="N33" i="102"/>
  <c r="AD32" i="102"/>
  <c r="AC32" i="102"/>
  <c r="AB32" i="102"/>
  <c r="AE32" i="102" s="1"/>
  <c r="AA32" i="102"/>
  <c r="Z32" i="102"/>
  <c r="S32" i="102"/>
  <c r="R32" i="102"/>
  <c r="Q32" i="102"/>
  <c r="P32" i="102"/>
  <c r="O32" i="102"/>
  <c r="N32" i="102"/>
  <c r="AD31" i="102"/>
  <c r="AC31" i="102"/>
  <c r="AB31" i="102"/>
  <c r="AE31" i="102" s="1"/>
  <c r="AA31" i="102"/>
  <c r="Z31" i="102"/>
  <c r="S31" i="102"/>
  <c r="R31" i="102"/>
  <c r="Q31" i="102"/>
  <c r="P31" i="102"/>
  <c r="O31" i="102"/>
  <c r="N31" i="102"/>
  <c r="AD30" i="102"/>
  <c r="AC30" i="102"/>
  <c r="AB30" i="102"/>
  <c r="AE30" i="102" s="1"/>
  <c r="AA30" i="102"/>
  <c r="Z30" i="102"/>
  <c r="S30" i="102"/>
  <c r="R30" i="102"/>
  <c r="Q30" i="102"/>
  <c r="P30" i="102"/>
  <c r="O30" i="102"/>
  <c r="N30" i="102"/>
  <c r="AD29" i="102"/>
  <c r="AC29" i="102"/>
  <c r="AB29" i="102"/>
  <c r="AE29" i="102" s="1"/>
  <c r="AA29" i="102"/>
  <c r="Z29" i="102"/>
  <c r="S29" i="102"/>
  <c r="R29" i="102"/>
  <c r="Q29" i="102"/>
  <c r="P29" i="102"/>
  <c r="O29" i="102"/>
  <c r="N29" i="102"/>
  <c r="AD28" i="102"/>
  <c r="AC28" i="102"/>
  <c r="AB28" i="102"/>
  <c r="AE28" i="102" s="1"/>
  <c r="AA28" i="102"/>
  <c r="Z28" i="102"/>
  <c r="S28" i="102"/>
  <c r="R28" i="102"/>
  <c r="Q28" i="102"/>
  <c r="P28" i="102"/>
  <c r="O28" i="102"/>
  <c r="N28" i="102"/>
  <c r="AD27" i="102"/>
  <c r="AC27" i="102"/>
  <c r="AB27" i="102"/>
  <c r="AE27" i="102" s="1"/>
  <c r="AA27" i="102"/>
  <c r="Z27" i="102"/>
  <c r="S27" i="102"/>
  <c r="R27" i="102"/>
  <c r="Q27" i="102"/>
  <c r="P27" i="102"/>
  <c r="O27" i="102"/>
  <c r="N27" i="102"/>
  <c r="AD26" i="102"/>
  <c r="AC26" i="102"/>
  <c r="AB26" i="102"/>
  <c r="AE26" i="102" s="1"/>
  <c r="AA26" i="102"/>
  <c r="Z26" i="102"/>
  <c r="S26" i="102"/>
  <c r="R26" i="102"/>
  <c r="Q26" i="102"/>
  <c r="P26" i="102"/>
  <c r="O26" i="102"/>
  <c r="N26" i="102"/>
  <c r="AD25" i="102"/>
  <c r="AC25" i="102"/>
  <c r="AB25" i="102"/>
  <c r="AE25" i="102" s="1"/>
  <c r="AA25" i="102"/>
  <c r="Z25" i="102"/>
  <c r="S25" i="102"/>
  <c r="R25" i="102"/>
  <c r="Q25" i="102"/>
  <c r="P25" i="102"/>
  <c r="O25" i="102"/>
  <c r="N25" i="102"/>
  <c r="AD24" i="102"/>
  <c r="AC24" i="102"/>
  <c r="AB24" i="102"/>
  <c r="AE24" i="102" s="1"/>
  <c r="AA24" i="102"/>
  <c r="Z24" i="102"/>
  <c r="S24" i="102"/>
  <c r="R24" i="102"/>
  <c r="Q24" i="102"/>
  <c r="P24" i="102"/>
  <c r="O24" i="102"/>
  <c r="N24" i="102"/>
  <c r="AD23" i="102"/>
  <c r="AC23" i="102"/>
  <c r="AB23" i="102"/>
  <c r="AE23" i="102" s="1"/>
  <c r="AA23" i="102"/>
  <c r="Z23" i="102"/>
  <c r="S23" i="102"/>
  <c r="R23" i="102"/>
  <c r="Q23" i="102"/>
  <c r="P23" i="102"/>
  <c r="O23" i="102"/>
  <c r="N23" i="102"/>
  <c r="AD22" i="102"/>
  <c r="AC22" i="102"/>
  <c r="AB22" i="102"/>
  <c r="AE22" i="102" s="1"/>
  <c r="AA22" i="102"/>
  <c r="Z22" i="102"/>
  <c r="S22" i="102"/>
  <c r="R22" i="102"/>
  <c r="Q22" i="102"/>
  <c r="P22" i="102"/>
  <c r="O22" i="102"/>
  <c r="N22" i="102"/>
  <c r="AD21" i="102"/>
  <c r="AC21" i="102"/>
  <c r="AB21" i="102"/>
  <c r="AE21" i="102" s="1"/>
  <c r="AA21" i="102"/>
  <c r="Z21" i="102"/>
  <c r="S21" i="102"/>
  <c r="R21" i="102"/>
  <c r="Q21" i="102"/>
  <c r="P21" i="102"/>
  <c r="O21" i="102"/>
  <c r="N21" i="102"/>
  <c r="AD20" i="102"/>
  <c r="AC20" i="102"/>
  <c r="AB20" i="102"/>
  <c r="AE20" i="102" s="1"/>
  <c r="AA20" i="102"/>
  <c r="Z20" i="102"/>
  <c r="S20" i="102"/>
  <c r="R20" i="102"/>
  <c r="Q20" i="102"/>
  <c r="P20" i="102"/>
  <c r="O20" i="102"/>
  <c r="N20" i="102"/>
  <c r="AD19" i="102"/>
  <c r="AC19" i="102"/>
  <c r="AB19" i="102"/>
  <c r="AE19" i="102" s="1"/>
  <c r="AA19" i="102"/>
  <c r="Z19" i="102"/>
  <c r="S19" i="102"/>
  <c r="R19" i="102"/>
  <c r="Q19" i="102"/>
  <c r="P19" i="102"/>
  <c r="O19" i="102"/>
  <c r="N19" i="102"/>
  <c r="AD18" i="102"/>
  <c r="AC18" i="102"/>
  <c r="AB18" i="102"/>
  <c r="AE18" i="102" s="1"/>
  <c r="AA18" i="102"/>
  <c r="Z18" i="102"/>
  <c r="S18" i="102"/>
  <c r="R18" i="102"/>
  <c r="Q18" i="102"/>
  <c r="P18" i="102"/>
  <c r="O18" i="102"/>
  <c r="N18" i="102"/>
  <c r="AD17" i="102"/>
  <c r="AC17" i="102"/>
  <c r="AB17" i="102"/>
  <c r="AE17" i="102" s="1"/>
  <c r="AA17" i="102"/>
  <c r="Z17" i="102"/>
  <c r="S17" i="102"/>
  <c r="R17" i="102"/>
  <c r="Q17" i="102"/>
  <c r="P17" i="102"/>
  <c r="O17" i="102"/>
  <c r="N17" i="102"/>
  <c r="AD16" i="102"/>
  <c r="AC16" i="102"/>
  <c r="AB16" i="102"/>
  <c r="AE16" i="102" s="1"/>
  <c r="AA16" i="102"/>
  <c r="Z16" i="102"/>
  <c r="S16" i="102"/>
  <c r="R16" i="102"/>
  <c r="Q16" i="102"/>
  <c r="P16" i="102"/>
  <c r="O16" i="102"/>
  <c r="N16" i="102"/>
  <c r="AD15" i="102"/>
  <c r="AC15" i="102"/>
  <c r="AB15" i="102"/>
  <c r="AE15" i="102" s="1"/>
  <c r="AA15" i="102"/>
  <c r="Z15" i="102"/>
  <c r="S15" i="102"/>
  <c r="R15" i="102"/>
  <c r="Q15" i="102"/>
  <c r="P15" i="102"/>
  <c r="O15" i="102"/>
  <c r="N15" i="102"/>
  <c r="AD14" i="102"/>
  <c r="AC14" i="102"/>
  <c r="AB14" i="102"/>
  <c r="AE14" i="102" s="1"/>
  <c r="AA14" i="102"/>
  <c r="Z14" i="102"/>
  <c r="S14" i="102"/>
  <c r="R14" i="102"/>
  <c r="Q14" i="102"/>
  <c r="P14" i="102"/>
  <c r="O14" i="102"/>
  <c r="N14" i="102"/>
  <c r="AD13" i="102"/>
  <c r="AC13" i="102"/>
  <c r="AB13" i="102"/>
  <c r="AE13" i="102" s="1"/>
  <c r="AA13" i="102"/>
  <c r="Z13" i="102"/>
  <c r="S13" i="102"/>
  <c r="R13" i="102"/>
  <c r="Q13" i="102"/>
  <c r="P13" i="102"/>
  <c r="O13" i="102"/>
  <c r="N13" i="102"/>
  <c r="AD12" i="102"/>
  <c r="AC12" i="102"/>
  <c r="AB12" i="102"/>
  <c r="AE12" i="102" s="1"/>
  <c r="AA12" i="102"/>
  <c r="Z12" i="102"/>
  <c r="S12" i="102"/>
  <c r="R12" i="102"/>
  <c r="Q12" i="102"/>
  <c r="P12" i="102"/>
  <c r="O12" i="102"/>
  <c r="N12" i="102"/>
  <c r="AD11" i="102"/>
  <c r="AC11" i="102"/>
  <c r="AB11" i="102"/>
  <c r="AE11" i="102" s="1"/>
  <c r="AA11" i="102"/>
  <c r="Z11" i="102"/>
  <c r="S11" i="102"/>
  <c r="R11" i="102"/>
  <c r="Q11" i="102"/>
  <c r="P11" i="102"/>
  <c r="O11" i="102"/>
  <c r="N11" i="102"/>
  <c r="AD10" i="102"/>
  <c r="AC10" i="102"/>
  <c r="AB10" i="102"/>
  <c r="AE10" i="102" s="1"/>
  <c r="AA10" i="102"/>
  <c r="Z10" i="102"/>
  <c r="S10" i="102"/>
  <c r="R10" i="102"/>
  <c r="Q10" i="102"/>
  <c r="P10" i="102"/>
  <c r="O10" i="102"/>
  <c r="N10" i="102"/>
  <c r="AD9" i="102"/>
  <c r="AC9" i="102"/>
  <c r="AB9" i="102"/>
  <c r="AE9" i="102" s="1"/>
  <c r="AA9" i="102"/>
  <c r="Z9" i="102"/>
  <c r="S9" i="102"/>
  <c r="R9" i="102"/>
  <c r="Q9" i="102"/>
  <c r="P9" i="102"/>
  <c r="O9" i="102"/>
  <c r="N9" i="102"/>
  <c r="AD8" i="102"/>
  <c r="AC8" i="102"/>
  <c r="AB8" i="102"/>
  <c r="AE8" i="102" s="1"/>
  <c r="AA8" i="102"/>
  <c r="Z8" i="102"/>
  <c r="S8" i="102"/>
  <c r="R8" i="102"/>
  <c r="Q8" i="102"/>
  <c r="P8" i="102"/>
  <c r="O8" i="102"/>
  <c r="N8" i="102"/>
  <c r="AD7" i="102"/>
  <c r="AC7" i="102"/>
  <c r="AB7" i="102"/>
  <c r="AE7" i="102" s="1"/>
  <c r="AA7" i="102"/>
  <c r="Z7" i="102"/>
  <c r="S7" i="102"/>
  <c r="R7" i="102"/>
  <c r="Q7" i="102"/>
  <c r="P7" i="102"/>
  <c r="O7" i="102"/>
  <c r="N7" i="102"/>
  <c r="AD6" i="102"/>
  <c r="AC6" i="102"/>
  <c r="AB6" i="102"/>
  <c r="AE6" i="102" s="1"/>
  <c r="AA6" i="102"/>
  <c r="Z6" i="102"/>
  <c r="S6" i="102"/>
  <c r="R6" i="102"/>
  <c r="Q6" i="102"/>
  <c r="P6" i="102"/>
  <c r="O6" i="102"/>
  <c r="N6" i="102"/>
  <c r="AD5" i="102"/>
  <c r="AD61" i="102" s="1"/>
  <c r="AC5" i="102"/>
  <c r="AC61" i="102" s="1"/>
  <c r="AB5" i="102"/>
  <c r="AE5" i="102" s="1"/>
  <c r="AA5" i="102"/>
  <c r="AA61" i="102" s="1"/>
  <c r="Z5" i="102"/>
  <c r="Z61" i="102" s="1"/>
  <c r="S5" i="102"/>
  <c r="S61" i="102" s="1"/>
  <c r="R5" i="102"/>
  <c r="R61" i="102" s="1"/>
  <c r="Q5" i="102"/>
  <c r="Q61" i="102" s="1"/>
  <c r="P5" i="102"/>
  <c r="P61" i="102" s="1"/>
  <c r="O5" i="102"/>
  <c r="O61" i="102" s="1"/>
  <c r="N5" i="102"/>
  <c r="N61" i="102" s="1"/>
  <c r="AE61" i="102" l="1"/>
  <c r="AB61" i="102"/>
  <c r="S13" i="23" l="1"/>
  <c r="O13" i="23"/>
  <c r="P13" i="23"/>
  <c r="Q13" i="23"/>
  <c r="R13" i="23"/>
  <c r="N13" i="23"/>
  <c r="F13" i="23"/>
  <c r="G13" i="23"/>
  <c r="H13" i="23"/>
  <c r="I13" i="23"/>
  <c r="J13" i="23"/>
  <c r="E13" i="23"/>
  <c r="M13" i="23"/>
  <c r="D13" i="23"/>
  <c r="V40" i="101"/>
  <c r="U40" i="101"/>
  <c r="J40" i="101"/>
  <c r="I40" i="101"/>
  <c r="F39" i="101"/>
  <c r="F45" i="101" s="1"/>
  <c r="AD38" i="101"/>
  <c r="AC38" i="101"/>
  <c r="AB38" i="101"/>
  <c r="AE38" i="101" s="1"/>
  <c r="AA38" i="101"/>
  <c r="Z38" i="101"/>
  <c r="R38" i="101"/>
  <c r="S38" i="101" s="1"/>
  <c r="Q38" i="101"/>
  <c r="P38" i="101"/>
  <c r="O38" i="101"/>
  <c r="N38" i="101"/>
  <c r="AD37" i="101"/>
  <c r="AC37" i="101"/>
  <c r="AB37" i="101"/>
  <c r="AE37" i="101" s="1"/>
  <c r="AA37" i="101"/>
  <c r="Z37" i="101"/>
  <c r="R37" i="101"/>
  <c r="S37" i="101" s="1"/>
  <c r="Q37" i="101"/>
  <c r="P37" i="101"/>
  <c r="O37" i="101"/>
  <c r="N37" i="101"/>
  <c r="AD36" i="101"/>
  <c r="AC36" i="101"/>
  <c r="AB36" i="101"/>
  <c r="AE36" i="101" s="1"/>
  <c r="AA36" i="101"/>
  <c r="Z36" i="101"/>
  <c r="R36" i="101"/>
  <c r="S36" i="101" s="1"/>
  <c r="Q36" i="101"/>
  <c r="P36" i="101"/>
  <c r="O36" i="101"/>
  <c r="N36" i="101"/>
  <c r="AD35" i="101"/>
  <c r="AC35" i="101"/>
  <c r="AB35" i="101"/>
  <c r="AE35" i="101" s="1"/>
  <c r="AA35" i="101"/>
  <c r="Z35" i="101"/>
  <c r="R35" i="101"/>
  <c r="S35" i="101" s="1"/>
  <c r="Q35" i="101"/>
  <c r="P35" i="101"/>
  <c r="O35" i="101"/>
  <c r="N35" i="101"/>
  <c r="AD34" i="101"/>
  <c r="AC34" i="101"/>
  <c r="AB34" i="101"/>
  <c r="AE34" i="101" s="1"/>
  <c r="AA34" i="101"/>
  <c r="Z34" i="101"/>
  <c r="R34" i="101"/>
  <c r="S34" i="101" s="1"/>
  <c r="Q34" i="101"/>
  <c r="P34" i="101"/>
  <c r="O34" i="101"/>
  <c r="N34" i="101"/>
  <c r="AD33" i="101"/>
  <c r="AC33" i="101"/>
  <c r="AB33" i="101"/>
  <c r="AE33" i="101" s="1"/>
  <c r="AA33" i="101"/>
  <c r="Z33" i="101"/>
  <c r="R33" i="101"/>
  <c r="S33" i="101" s="1"/>
  <c r="Q33" i="101"/>
  <c r="P33" i="101"/>
  <c r="O33" i="101"/>
  <c r="N33" i="101"/>
  <c r="AD32" i="101"/>
  <c r="AC32" i="101"/>
  <c r="AB32" i="101"/>
  <c r="AE32" i="101" s="1"/>
  <c r="AA32" i="101"/>
  <c r="Z32" i="101"/>
  <c r="R32" i="101"/>
  <c r="S32" i="101" s="1"/>
  <c r="Q32" i="101"/>
  <c r="P32" i="101"/>
  <c r="O32" i="101"/>
  <c r="N32" i="101"/>
  <c r="AD31" i="101"/>
  <c r="AC31" i="101"/>
  <c r="AB31" i="101"/>
  <c r="AE31" i="101" s="1"/>
  <c r="AA31" i="101"/>
  <c r="Z31" i="101"/>
  <c r="R31" i="101"/>
  <c r="S31" i="101" s="1"/>
  <c r="Q31" i="101"/>
  <c r="P31" i="101"/>
  <c r="O31" i="101"/>
  <c r="N31" i="101"/>
  <c r="AD30" i="101"/>
  <c r="AC30" i="101"/>
  <c r="AB30" i="101"/>
  <c r="AE30" i="101" s="1"/>
  <c r="AA30" i="101"/>
  <c r="Z30" i="101"/>
  <c r="R30" i="101"/>
  <c r="S30" i="101" s="1"/>
  <c r="Q30" i="101"/>
  <c r="P30" i="101"/>
  <c r="O30" i="101"/>
  <c r="N30" i="101"/>
  <c r="AD29" i="101"/>
  <c r="AC29" i="101"/>
  <c r="AB29" i="101"/>
  <c r="AE29" i="101" s="1"/>
  <c r="AA29" i="101"/>
  <c r="Z29" i="101"/>
  <c r="R29" i="101"/>
  <c r="S29" i="101" s="1"/>
  <c r="Q29" i="101"/>
  <c r="P29" i="101"/>
  <c r="O29" i="101"/>
  <c r="N29" i="101"/>
  <c r="AD28" i="101"/>
  <c r="AC28" i="101"/>
  <c r="AB28" i="101"/>
  <c r="AE28" i="101" s="1"/>
  <c r="AA28" i="101"/>
  <c r="Z28" i="101"/>
  <c r="R28" i="101"/>
  <c r="S28" i="101" s="1"/>
  <c r="Q28" i="101"/>
  <c r="P28" i="101"/>
  <c r="O28" i="101"/>
  <c r="N28" i="101"/>
  <c r="AD27" i="101"/>
  <c r="AC27" i="101"/>
  <c r="AB27" i="101"/>
  <c r="AE27" i="101" s="1"/>
  <c r="AA27" i="101"/>
  <c r="Z27" i="101"/>
  <c r="R27" i="101"/>
  <c r="S27" i="101" s="1"/>
  <c r="Q27" i="101"/>
  <c r="P27" i="101"/>
  <c r="O27" i="101"/>
  <c r="N27" i="101"/>
  <c r="AD26" i="101"/>
  <c r="AC26" i="101"/>
  <c r="AB26" i="101"/>
  <c r="AE26" i="101" s="1"/>
  <c r="AA26" i="101"/>
  <c r="Z26" i="101"/>
  <c r="R26" i="101"/>
  <c r="S26" i="101" s="1"/>
  <c r="Q26" i="101"/>
  <c r="P26" i="101"/>
  <c r="O26" i="101"/>
  <c r="N26" i="101"/>
  <c r="AD25" i="101"/>
  <c r="AC25" i="101"/>
  <c r="AB25" i="101"/>
  <c r="AE25" i="101" s="1"/>
  <c r="AA25" i="101"/>
  <c r="Z25" i="101"/>
  <c r="R25" i="101"/>
  <c r="S25" i="101" s="1"/>
  <c r="Q25" i="101"/>
  <c r="P25" i="101"/>
  <c r="O25" i="101"/>
  <c r="N25" i="101"/>
  <c r="AD24" i="101"/>
  <c r="AC24" i="101"/>
  <c r="AB24" i="101"/>
  <c r="AE24" i="101" s="1"/>
  <c r="AA24" i="101"/>
  <c r="Z24" i="101"/>
  <c r="R24" i="101"/>
  <c r="S24" i="101" s="1"/>
  <c r="Q24" i="101"/>
  <c r="P24" i="101"/>
  <c r="O24" i="101"/>
  <c r="N24" i="101"/>
  <c r="AD23" i="101"/>
  <c r="AC23" i="101"/>
  <c r="AB23" i="101"/>
  <c r="AE23" i="101" s="1"/>
  <c r="AA23" i="101"/>
  <c r="Z23" i="101"/>
  <c r="R23" i="101"/>
  <c r="S23" i="101" s="1"/>
  <c r="Q23" i="101"/>
  <c r="P23" i="101"/>
  <c r="O23" i="101"/>
  <c r="N23" i="101"/>
  <c r="AD22" i="101"/>
  <c r="AB22" i="101"/>
  <c r="AE22" i="101" s="1"/>
  <c r="AA22" i="101"/>
  <c r="Z22" i="101"/>
  <c r="R22" i="101"/>
  <c r="Q22" i="101"/>
  <c r="P22" i="101"/>
  <c r="S22" i="101" s="1"/>
  <c r="O22" i="101"/>
  <c r="N22" i="101"/>
  <c r="AE21" i="101"/>
  <c r="AD21" i="101"/>
  <c r="AC21" i="101"/>
  <c r="AB21" i="101"/>
  <c r="AA21" i="101"/>
  <c r="Z21" i="101"/>
  <c r="R21" i="101"/>
  <c r="Q21" i="101"/>
  <c r="P21" i="101"/>
  <c r="S21" i="101" s="1"/>
  <c r="O21" i="101"/>
  <c r="N21" i="101"/>
  <c r="AE20" i="101"/>
  <c r="AD20" i="101"/>
  <c r="AC20" i="101"/>
  <c r="AB20" i="101"/>
  <c r="AA20" i="101"/>
  <c r="Z20" i="101"/>
  <c r="R20" i="101"/>
  <c r="Q20" i="101"/>
  <c r="S20" i="101" s="1"/>
  <c r="P20" i="101"/>
  <c r="O20" i="101"/>
  <c r="N20" i="101"/>
  <c r="AE19" i="101"/>
  <c r="AD19" i="101"/>
  <c r="AC19" i="101"/>
  <c r="AB19" i="101"/>
  <c r="AA19" i="101"/>
  <c r="Z19" i="101"/>
  <c r="R19" i="101"/>
  <c r="Q19" i="101"/>
  <c r="S19" i="101" s="1"/>
  <c r="P19" i="101"/>
  <c r="O19" i="101"/>
  <c r="N19" i="101"/>
  <c r="AE18" i="101"/>
  <c r="AD18" i="101"/>
  <c r="AC18" i="101"/>
  <c r="AB18" i="101"/>
  <c r="AA18" i="101"/>
  <c r="Z18" i="101"/>
  <c r="R18" i="101"/>
  <c r="Q18" i="101"/>
  <c r="S18" i="101" s="1"/>
  <c r="P18" i="101"/>
  <c r="O18" i="101"/>
  <c r="N18" i="101"/>
  <c r="AE17" i="101"/>
  <c r="AD17" i="101"/>
  <c r="AC17" i="101"/>
  <c r="AB17" i="101"/>
  <c r="AA17" i="101"/>
  <c r="Z17" i="101"/>
  <c r="R17" i="101"/>
  <c r="Q17" i="101"/>
  <c r="S17" i="101" s="1"/>
  <c r="P17" i="101"/>
  <c r="O17" i="101"/>
  <c r="N17" i="101"/>
  <c r="AE16" i="101"/>
  <c r="AD16" i="101"/>
  <c r="AC16" i="101"/>
  <c r="AB16" i="101"/>
  <c r="AA16" i="101"/>
  <c r="Z16" i="101"/>
  <c r="R16" i="101"/>
  <c r="Q16" i="101"/>
  <c r="S16" i="101" s="1"/>
  <c r="P16" i="101"/>
  <c r="O16" i="101"/>
  <c r="N16" i="101"/>
  <c r="AE15" i="101"/>
  <c r="AD15" i="101"/>
  <c r="AC15" i="101"/>
  <c r="AB15" i="101"/>
  <c r="AA15" i="101"/>
  <c r="Z15" i="101"/>
  <c r="R15" i="101"/>
  <c r="Q15" i="101"/>
  <c r="S15" i="101" s="1"/>
  <c r="P15" i="101"/>
  <c r="O15" i="101"/>
  <c r="N15" i="101"/>
  <c r="AE14" i="101"/>
  <c r="AD14" i="101"/>
  <c r="AC14" i="101"/>
  <c r="AB14" i="101"/>
  <c r="AA14" i="101"/>
  <c r="Z14" i="101"/>
  <c r="R14" i="101"/>
  <c r="Q14" i="101"/>
  <c r="S14" i="101" s="1"/>
  <c r="P14" i="101"/>
  <c r="O14" i="101"/>
  <c r="N14" i="101"/>
  <c r="AE13" i="101"/>
  <c r="AD13" i="101"/>
  <c r="AC13" i="101"/>
  <c r="AB13" i="101"/>
  <c r="AA13" i="101"/>
  <c r="Z13" i="101"/>
  <c r="R13" i="101"/>
  <c r="Q13" i="101"/>
  <c r="S13" i="101" s="1"/>
  <c r="P13" i="101"/>
  <c r="O13" i="101"/>
  <c r="N13" i="101"/>
  <c r="AE12" i="101"/>
  <c r="AD12" i="101"/>
  <c r="AC12" i="101"/>
  <c r="AB12" i="101"/>
  <c r="AA12" i="101"/>
  <c r="Z12" i="101"/>
  <c r="R12" i="101"/>
  <c r="Q12" i="101"/>
  <c r="S12" i="101" s="1"/>
  <c r="P12" i="101"/>
  <c r="O12" i="101"/>
  <c r="N12" i="101"/>
  <c r="AE11" i="101"/>
  <c r="AD11" i="101"/>
  <c r="AC11" i="101"/>
  <c r="AB11" i="101"/>
  <c r="AA11" i="101"/>
  <c r="Z11" i="101"/>
  <c r="R11" i="101"/>
  <c r="Q11" i="101"/>
  <c r="S11" i="101" s="1"/>
  <c r="P11" i="101"/>
  <c r="O11" i="101"/>
  <c r="N11" i="101"/>
  <c r="AE10" i="101"/>
  <c r="AD10" i="101"/>
  <c r="AC10" i="101"/>
  <c r="AB10" i="101"/>
  <c r="AA10" i="101"/>
  <c r="Z10" i="101"/>
  <c r="R10" i="101"/>
  <c r="Q10" i="101"/>
  <c r="S10" i="101" s="1"/>
  <c r="P10" i="101"/>
  <c r="O10" i="101"/>
  <c r="N10" i="101"/>
  <c r="AE9" i="101"/>
  <c r="AD9" i="101"/>
  <c r="AC9" i="101"/>
  <c r="AB9" i="101"/>
  <c r="AA9" i="101"/>
  <c r="Z9" i="101"/>
  <c r="R9" i="101"/>
  <c r="Q9" i="101"/>
  <c r="S9" i="101" s="1"/>
  <c r="P9" i="101"/>
  <c r="O9" i="101"/>
  <c r="N9" i="101"/>
  <c r="AE8" i="101"/>
  <c r="AD8" i="101"/>
  <c r="AC8" i="101"/>
  <c r="AB8" i="101"/>
  <c r="AA8" i="101"/>
  <c r="Z8" i="101"/>
  <c r="R8" i="101"/>
  <c r="Q8" i="101"/>
  <c r="S8" i="101" s="1"/>
  <c r="P8" i="101"/>
  <c r="O8" i="101"/>
  <c r="N8" i="101"/>
  <c r="AE7" i="101"/>
  <c r="AD7" i="101"/>
  <c r="AC7" i="101"/>
  <c r="AB7" i="101"/>
  <c r="AA7" i="101"/>
  <c r="Z7" i="101"/>
  <c r="R7" i="101"/>
  <c r="Q7" i="101"/>
  <c r="S7" i="101" s="1"/>
  <c r="P7" i="101"/>
  <c r="O7" i="101"/>
  <c r="N7" i="101"/>
  <c r="AE6" i="101"/>
  <c r="AD6" i="101"/>
  <c r="AC6" i="101"/>
  <c r="AB6" i="101"/>
  <c r="AA6" i="101"/>
  <c r="Z6" i="101"/>
  <c r="R6" i="101"/>
  <c r="Q6" i="101"/>
  <c r="S6" i="101" s="1"/>
  <c r="P6" i="101"/>
  <c r="O6" i="101"/>
  <c r="N6" i="101"/>
  <c r="AE5" i="101"/>
  <c r="AD5" i="101"/>
  <c r="AD39" i="101" s="1"/>
  <c r="AC5" i="101"/>
  <c r="AC39" i="101" s="1"/>
  <c r="AB5" i="101"/>
  <c r="AB39" i="101" s="1"/>
  <c r="AB45" i="101" s="1"/>
  <c r="Z50" i="101" s="1"/>
  <c r="AA5" i="101"/>
  <c r="AA39" i="101" s="1"/>
  <c r="AA45" i="101" s="1"/>
  <c r="Z49" i="101" s="1"/>
  <c r="Z5" i="101"/>
  <c r="Z39" i="101" s="1"/>
  <c r="Z45" i="101" s="1"/>
  <c r="Z48" i="101" s="1"/>
  <c r="R5" i="101"/>
  <c r="R39" i="101" s="1"/>
  <c r="Q5" i="101"/>
  <c r="Q39" i="101" s="1"/>
  <c r="P5" i="101"/>
  <c r="P39" i="101" s="1"/>
  <c r="P45" i="101" s="1"/>
  <c r="M50" i="101" s="1"/>
  <c r="O5" i="101"/>
  <c r="O39" i="101" s="1"/>
  <c r="O45" i="101" s="1"/>
  <c r="M49" i="101" s="1"/>
  <c r="N5" i="101"/>
  <c r="N39" i="101" s="1"/>
  <c r="N45" i="101" s="1"/>
  <c r="M48" i="101" s="1"/>
  <c r="AE39" i="101" l="1"/>
  <c r="AE40" i="101" s="1"/>
  <c r="S5" i="101"/>
  <c r="S39" i="101" s="1"/>
  <c r="S40" i="101" s="1"/>
  <c r="S14" i="23" l="1"/>
  <c r="O14" i="23"/>
  <c r="P14" i="23"/>
  <c r="Q14" i="23"/>
  <c r="R14" i="23"/>
  <c r="N14" i="23"/>
  <c r="F14" i="23"/>
  <c r="G14" i="23"/>
  <c r="H14" i="23"/>
  <c r="I14" i="23"/>
  <c r="J14" i="23"/>
  <c r="E14" i="23"/>
  <c r="M14" i="23"/>
  <c r="D14" i="23"/>
  <c r="AA13" i="100"/>
  <c r="AA14" i="100" s="1"/>
  <c r="Q13" i="100"/>
  <c r="F13" i="100"/>
  <c r="AD12" i="100"/>
  <c r="AC12" i="100"/>
  <c r="AB12" i="100"/>
  <c r="AE12" i="100" s="1"/>
  <c r="AA12" i="100"/>
  <c r="Z12" i="100"/>
  <c r="R12" i="100"/>
  <c r="Q12" i="100"/>
  <c r="P12" i="100"/>
  <c r="S12" i="100" s="1"/>
  <c r="O12" i="100"/>
  <c r="N12" i="100"/>
  <c r="AD11" i="100"/>
  <c r="AC11" i="100"/>
  <c r="AB11" i="100"/>
  <c r="AE11" i="100" s="1"/>
  <c r="AA11" i="100"/>
  <c r="Z11" i="100"/>
  <c r="R11" i="100"/>
  <c r="Q11" i="100"/>
  <c r="P11" i="100"/>
  <c r="S11" i="100" s="1"/>
  <c r="O11" i="100"/>
  <c r="N11" i="100"/>
  <c r="AD10" i="100"/>
  <c r="AC10" i="100"/>
  <c r="AB10" i="100"/>
  <c r="AE10" i="100" s="1"/>
  <c r="AA10" i="100"/>
  <c r="Z10" i="100"/>
  <c r="R10" i="100"/>
  <c r="Q10" i="100"/>
  <c r="P10" i="100"/>
  <c r="S10" i="100" s="1"/>
  <c r="O10" i="100"/>
  <c r="N10" i="100"/>
  <c r="AD9" i="100"/>
  <c r="AC9" i="100"/>
  <c r="AB9" i="100"/>
  <c r="AE9" i="100" s="1"/>
  <c r="AA9" i="100"/>
  <c r="Z9" i="100"/>
  <c r="R9" i="100"/>
  <c r="Q9" i="100"/>
  <c r="P9" i="100"/>
  <c r="S9" i="100" s="1"/>
  <c r="O9" i="100"/>
  <c r="N9" i="100"/>
  <c r="AD8" i="100"/>
  <c r="AC8" i="100"/>
  <c r="AB8" i="100"/>
  <c r="AE8" i="100" s="1"/>
  <c r="AA8" i="100"/>
  <c r="Z8" i="100"/>
  <c r="R8" i="100"/>
  <c r="Q8" i="100"/>
  <c r="P8" i="100"/>
  <c r="S8" i="100" s="1"/>
  <c r="O8" i="100"/>
  <c r="N8" i="100"/>
  <c r="AD7" i="100"/>
  <c r="AC7" i="100"/>
  <c r="AB7" i="100"/>
  <c r="AE7" i="100" s="1"/>
  <c r="AA7" i="100"/>
  <c r="Z7" i="100"/>
  <c r="R7" i="100"/>
  <c r="Q7" i="100"/>
  <c r="P7" i="100"/>
  <c r="S7" i="100" s="1"/>
  <c r="O7" i="100"/>
  <c r="N7" i="100"/>
  <c r="AD6" i="100"/>
  <c r="AC6" i="100"/>
  <c r="AB6" i="100"/>
  <c r="AE6" i="100" s="1"/>
  <c r="AA6" i="100"/>
  <c r="Z6" i="100"/>
  <c r="R6" i="100"/>
  <c r="Q6" i="100"/>
  <c r="P6" i="100"/>
  <c r="S6" i="100" s="1"/>
  <c r="O6" i="100"/>
  <c r="N6" i="100"/>
  <c r="AD5" i="100"/>
  <c r="AD13" i="100" s="1"/>
  <c r="AC5" i="100"/>
  <c r="AC13" i="100" s="1"/>
  <c r="AB5" i="100"/>
  <c r="AE5" i="100" s="1"/>
  <c r="AE13" i="100" s="1"/>
  <c r="AE14" i="100" s="1"/>
  <c r="AA5" i="100"/>
  <c r="Z5" i="100"/>
  <c r="Z13" i="100" s="1"/>
  <c r="Z14" i="100" s="1"/>
  <c r="R5" i="100"/>
  <c r="R13" i="100" s="1"/>
  <c r="Q5" i="100"/>
  <c r="P5" i="100"/>
  <c r="P13" i="100" s="1"/>
  <c r="O5" i="100"/>
  <c r="O13" i="100" s="1"/>
  <c r="O14" i="100" s="1"/>
  <c r="N5" i="100"/>
  <c r="N13" i="100" s="1"/>
  <c r="N14" i="100" s="1"/>
  <c r="S5" i="100" l="1"/>
  <c r="S13" i="100" s="1"/>
  <c r="S14" i="100" s="1"/>
  <c r="AB13" i="100"/>
  <c r="AB14" i="100" s="1"/>
  <c r="S12" i="23" l="1"/>
  <c r="O12" i="23"/>
  <c r="P12" i="23"/>
  <c r="Q12" i="23"/>
  <c r="R12" i="23"/>
  <c r="N12" i="23"/>
  <c r="F12" i="23"/>
  <c r="G12" i="23"/>
  <c r="H12" i="23"/>
  <c r="I12" i="23"/>
  <c r="J12" i="23"/>
  <c r="E12" i="23"/>
  <c r="M12" i="23"/>
  <c r="D12" i="23"/>
  <c r="AD65" i="99"/>
  <c r="Z65" i="99"/>
  <c r="P65" i="99"/>
  <c r="F65" i="99"/>
  <c r="AE64" i="99"/>
  <c r="AD64" i="99"/>
  <c r="AC64" i="99"/>
  <c r="AB64" i="99"/>
  <c r="AA64" i="99"/>
  <c r="Z64" i="99"/>
  <c r="R64" i="99"/>
  <c r="Q64" i="99"/>
  <c r="S64" i="99" s="1"/>
  <c r="P64" i="99"/>
  <c r="O64" i="99"/>
  <c r="N64" i="99"/>
  <c r="AE63" i="99"/>
  <c r="AD63" i="99"/>
  <c r="AC63" i="99"/>
  <c r="AB63" i="99"/>
  <c r="AA63" i="99"/>
  <c r="Z63" i="99"/>
  <c r="R63" i="99"/>
  <c r="Q63" i="99"/>
  <c r="S63" i="99" s="1"/>
  <c r="P63" i="99"/>
  <c r="O63" i="99"/>
  <c r="N63" i="99"/>
  <c r="AE62" i="99"/>
  <c r="AD62" i="99"/>
  <c r="AC62" i="99"/>
  <c r="AB62" i="99"/>
  <c r="AA62" i="99"/>
  <c r="Z62" i="99"/>
  <c r="R62" i="99"/>
  <c r="Q62" i="99"/>
  <c r="S62" i="99" s="1"/>
  <c r="P62" i="99"/>
  <c r="O62" i="99"/>
  <c r="N62" i="99"/>
  <c r="AE61" i="99"/>
  <c r="AD61" i="99"/>
  <c r="AC61" i="99"/>
  <c r="AB61" i="99"/>
  <c r="AA61" i="99"/>
  <c r="Z61" i="99"/>
  <c r="R61" i="99"/>
  <c r="Q61" i="99"/>
  <c r="S61" i="99" s="1"/>
  <c r="P61" i="99"/>
  <c r="O61" i="99"/>
  <c r="N61" i="99"/>
  <c r="AE60" i="99"/>
  <c r="AD60" i="99"/>
  <c r="AC60" i="99"/>
  <c r="AB60" i="99"/>
  <c r="AA60" i="99"/>
  <c r="Z60" i="99"/>
  <c r="R60" i="99"/>
  <c r="Q60" i="99"/>
  <c r="S60" i="99" s="1"/>
  <c r="P60" i="99"/>
  <c r="O60" i="99"/>
  <c r="N60" i="99"/>
  <c r="AE59" i="99"/>
  <c r="AD59" i="99"/>
  <c r="AC59" i="99"/>
  <c r="AB59" i="99"/>
  <c r="AA59" i="99"/>
  <c r="Z59" i="99"/>
  <c r="R59" i="99"/>
  <c r="Q59" i="99"/>
  <c r="S59" i="99" s="1"/>
  <c r="P59" i="99"/>
  <c r="O59" i="99"/>
  <c r="N59" i="99"/>
  <c r="AE58" i="99"/>
  <c r="AD58" i="99"/>
  <c r="AC58" i="99"/>
  <c r="AB58" i="99"/>
  <c r="AA58" i="99"/>
  <c r="Z58" i="99"/>
  <c r="R58" i="99"/>
  <c r="Q58" i="99"/>
  <c r="S58" i="99" s="1"/>
  <c r="P58" i="99"/>
  <c r="O58" i="99"/>
  <c r="N58" i="99"/>
  <c r="AE57" i="99"/>
  <c r="AD57" i="99"/>
  <c r="AC57" i="99"/>
  <c r="AB57" i="99"/>
  <c r="AA57" i="99"/>
  <c r="Z57" i="99"/>
  <c r="R57" i="99"/>
  <c r="Q57" i="99"/>
  <c r="S57" i="99" s="1"/>
  <c r="P57" i="99"/>
  <c r="O57" i="99"/>
  <c r="N57" i="99"/>
  <c r="AE56" i="99"/>
  <c r="AD56" i="99"/>
  <c r="AC56" i="99"/>
  <c r="AB56" i="99"/>
  <c r="AA56" i="99"/>
  <c r="Z56" i="99"/>
  <c r="R56" i="99"/>
  <c r="Q56" i="99"/>
  <c r="S56" i="99" s="1"/>
  <c r="P56" i="99"/>
  <c r="O56" i="99"/>
  <c r="N56" i="99"/>
  <c r="AE55" i="99"/>
  <c r="AD55" i="99"/>
  <c r="AC55" i="99"/>
  <c r="AB55" i="99"/>
  <c r="AA55" i="99"/>
  <c r="Z55" i="99"/>
  <c r="R55" i="99"/>
  <c r="Q55" i="99"/>
  <c r="S55" i="99" s="1"/>
  <c r="P55" i="99"/>
  <c r="O55" i="99"/>
  <c r="N55" i="99"/>
  <c r="AE54" i="99"/>
  <c r="AD54" i="99"/>
  <c r="AC54" i="99"/>
  <c r="AB54" i="99"/>
  <c r="AA54" i="99"/>
  <c r="Z54" i="99"/>
  <c r="R54" i="99"/>
  <c r="Q54" i="99"/>
  <c r="S54" i="99" s="1"/>
  <c r="P54" i="99"/>
  <c r="O54" i="99"/>
  <c r="N54" i="99"/>
  <c r="AE53" i="99"/>
  <c r="AD53" i="99"/>
  <c r="AC53" i="99"/>
  <c r="AB53" i="99"/>
  <c r="AA53" i="99"/>
  <c r="Z53" i="99"/>
  <c r="R53" i="99"/>
  <c r="Q53" i="99"/>
  <c r="S53" i="99" s="1"/>
  <c r="P53" i="99"/>
  <c r="O53" i="99"/>
  <c r="N53" i="99"/>
  <c r="AE52" i="99"/>
  <c r="AD52" i="99"/>
  <c r="AC52" i="99"/>
  <c r="AB52" i="99"/>
  <c r="AA52" i="99"/>
  <c r="Z52" i="99"/>
  <c r="R52" i="99"/>
  <c r="Q52" i="99"/>
  <c r="S52" i="99" s="1"/>
  <c r="P52" i="99"/>
  <c r="O52" i="99"/>
  <c r="N52" i="99"/>
  <c r="AE51" i="99"/>
  <c r="AD51" i="99"/>
  <c r="AC51" i="99"/>
  <c r="AB51" i="99"/>
  <c r="AA51" i="99"/>
  <c r="Z51" i="99"/>
  <c r="R51" i="99"/>
  <c r="Q51" i="99"/>
  <c r="S51" i="99" s="1"/>
  <c r="P51" i="99"/>
  <c r="O51" i="99"/>
  <c r="N51" i="99"/>
  <c r="AE50" i="99"/>
  <c r="AD50" i="99"/>
  <c r="AC50" i="99"/>
  <c r="AB50" i="99"/>
  <c r="AA50" i="99"/>
  <c r="Z50" i="99"/>
  <c r="R50" i="99"/>
  <c r="Q50" i="99"/>
  <c r="S50" i="99" s="1"/>
  <c r="P50" i="99"/>
  <c r="O50" i="99"/>
  <c r="N50" i="99"/>
  <c r="AE49" i="99"/>
  <c r="AD49" i="99"/>
  <c r="AC49" i="99"/>
  <c r="AB49" i="99"/>
  <c r="AA49" i="99"/>
  <c r="Z49" i="99"/>
  <c r="R49" i="99"/>
  <c r="Q49" i="99"/>
  <c r="S49" i="99" s="1"/>
  <c r="P49" i="99"/>
  <c r="O49" i="99"/>
  <c r="N49" i="99"/>
  <c r="AE48" i="99"/>
  <c r="AD48" i="99"/>
  <c r="AC48" i="99"/>
  <c r="AB48" i="99"/>
  <c r="AA48" i="99"/>
  <c r="Z48" i="99"/>
  <c r="R48" i="99"/>
  <c r="Q48" i="99"/>
  <c r="S48" i="99" s="1"/>
  <c r="P48" i="99"/>
  <c r="O48" i="99"/>
  <c r="N48" i="99"/>
  <c r="AE47" i="99"/>
  <c r="AD47" i="99"/>
  <c r="AC47" i="99"/>
  <c r="AB47" i="99"/>
  <c r="AA47" i="99"/>
  <c r="Z47" i="99"/>
  <c r="R47" i="99"/>
  <c r="Q47" i="99"/>
  <c r="S47" i="99" s="1"/>
  <c r="P47" i="99"/>
  <c r="O47" i="99"/>
  <c r="N47" i="99"/>
  <c r="AE46" i="99"/>
  <c r="AD46" i="99"/>
  <c r="AC46" i="99"/>
  <c r="AB46" i="99"/>
  <c r="AA46" i="99"/>
  <c r="Z46" i="99"/>
  <c r="R46" i="99"/>
  <c r="Q46" i="99"/>
  <c r="S46" i="99" s="1"/>
  <c r="P46" i="99"/>
  <c r="O46" i="99"/>
  <c r="N46" i="99"/>
  <c r="AE45" i="99"/>
  <c r="AD45" i="99"/>
  <c r="AC45" i="99"/>
  <c r="AB45" i="99"/>
  <c r="AA45" i="99"/>
  <c r="Z45" i="99"/>
  <c r="R45" i="99"/>
  <c r="Q45" i="99"/>
  <c r="S45" i="99" s="1"/>
  <c r="P45" i="99"/>
  <c r="O45" i="99"/>
  <c r="N45" i="99"/>
  <c r="AE44" i="99"/>
  <c r="AD44" i="99"/>
  <c r="AC44" i="99"/>
  <c r="AB44" i="99"/>
  <c r="AA44" i="99"/>
  <c r="Z44" i="99"/>
  <c r="R44" i="99"/>
  <c r="Q44" i="99"/>
  <c r="S44" i="99" s="1"/>
  <c r="P44" i="99"/>
  <c r="O44" i="99"/>
  <c r="N44" i="99"/>
  <c r="AE43" i="99"/>
  <c r="AD43" i="99"/>
  <c r="AC43" i="99"/>
  <c r="AB43" i="99"/>
  <c r="AA43" i="99"/>
  <c r="Z43" i="99"/>
  <c r="R43" i="99"/>
  <c r="Q43" i="99"/>
  <c r="S43" i="99" s="1"/>
  <c r="P43" i="99"/>
  <c r="O43" i="99"/>
  <c r="N43" i="99"/>
  <c r="AE42" i="99"/>
  <c r="AD42" i="99"/>
  <c r="AC42" i="99"/>
  <c r="AB42" i="99"/>
  <c r="AA42" i="99"/>
  <c r="Z42" i="99"/>
  <c r="R42" i="99"/>
  <c r="Q42" i="99"/>
  <c r="S42" i="99" s="1"/>
  <c r="P42" i="99"/>
  <c r="O42" i="99"/>
  <c r="N42" i="99"/>
  <c r="AE41" i="99"/>
  <c r="AD41" i="99"/>
  <c r="AC41" i="99"/>
  <c r="AB41" i="99"/>
  <c r="AA41" i="99"/>
  <c r="Z41" i="99"/>
  <c r="R41" i="99"/>
  <c r="Q41" i="99"/>
  <c r="S41" i="99" s="1"/>
  <c r="P41" i="99"/>
  <c r="O41" i="99"/>
  <c r="N41" i="99"/>
  <c r="AE40" i="99"/>
  <c r="AD40" i="99"/>
  <c r="AC40" i="99"/>
  <c r="AB40" i="99"/>
  <c r="AA40" i="99"/>
  <c r="Z40" i="99"/>
  <c r="R40" i="99"/>
  <c r="Q40" i="99"/>
  <c r="S40" i="99" s="1"/>
  <c r="P40" i="99"/>
  <c r="O40" i="99"/>
  <c r="N40" i="99"/>
  <c r="AE39" i="99"/>
  <c r="AD39" i="99"/>
  <c r="AC39" i="99"/>
  <c r="AB39" i="99"/>
  <c r="AA39" i="99"/>
  <c r="Z39" i="99"/>
  <c r="R39" i="99"/>
  <c r="Q39" i="99"/>
  <c r="S39" i="99" s="1"/>
  <c r="P39" i="99"/>
  <c r="O39" i="99"/>
  <c r="N39" i="99"/>
  <c r="AE38" i="99"/>
  <c r="AD38" i="99"/>
  <c r="AC38" i="99"/>
  <c r="AB38" i="99"/>
  <c r="AA38" i="99"/>
  <c r="Z38" i="99"/>
  <c r="R38" i="99"/>
  <c r="Q38" i="99"/>
  <c r="S38" i="99" s="1"/>
  <c r="P38" i="99"/>
  <c r="O38" i="99"/>
  <c r="N38" i="99"/>
  <c r="AE37" i="99"/>
  <c r="AD37" i="99"/>
  <c r="AC37" i="99"/>
  <c r="AB37" i="99"/>
  <c r="AA37" i="99"/>
  <c r="Z37" i="99"/>
  <c r="R37" i="99"/>
  <c r="Q37" i="99"/>
  <c r="S37" i="99" s="1"/>
  <c r="P37" i="99"/>
  <c r="O37" i="99"/>
  <c r="N37" i="99"/>
  <c r="AE36" i="99"/>
  <c r="AD36" i="99"/>
  <c r="AC36" i="99"/>
  <c r="AB36" i="99"/>
  <c r="AA36" i="99"/>
  <c r="Z36" i="99"/>
  <c r="R36" i="99"/>
  <c r="Q36" i="99"/>
  <c r="S36" i="99" s="1"/>
  <c r="P36" i="99"/>
  <c r="O36" i="99"/>
  <c r="N36" i="99"/>
  <c r="AE35" i="99"/>
  <c r="AD35" i="99"/>
  <c r="AC35" i="99"/>
  <c r="AB35" i="99"/>
  <c r="AA35" i="99"/>
  <c r="Z35" i="99"/>
  <c r="R35" i="99"/>
  <c r="Q35" i="99"/>
  <c r="S35" i="99" s="1"/>
  <c r="P35" i="99"/>
  <c r="O35" i="99"/>
  <c r="N35" i="99"/>
  <c r="AE34" i="99"/>
  <c r="AD34" i="99"/>
  <c r="AC34" i="99"/>
  <c r="AB34" i="99"/>
  <c r="AA34" i="99"/>
  <c r="Z34" i="99"/>
  <c r="R34" i="99"/>
  <c r="Q34" i="99"/>
  <c r="S34" i="99" s="1"/>
  <c r="P34" i="99"/>
  <c r="O34" i="99"/>
  <c r="N34" i="99"/>
  <c r="AE33" i="99"/>
  <c r="AD33" i="99"/>
  <c r="AC33" i="99"/>
  <c r="AB33" i="99"/>
  <c r="AA33" i="99"/>
  <c r="Z33" i="99"/>
  <c r="R33" i="99"/>
  <c r="Q33" i="99"/>
  <c r="S33" i="99" s="1"/>
  <c r="P33" i="99"/>
  <c r="O33" i="99"/>
  <c r="N33" i="99"/>
  <c r="AE32" i="99"/>
  <c r="AD32" i="99"/>
  <c r="AC32" i="99"/>
  <c r="AB32" i="99"/>
  <c r="AA32" i="99"/>
  <c r="Z32" i="99"/>
  <c r="R32" i="99"/>
  <c r="Q32" i="99"/>
  <c r="S32" i="99" s="1"/>
  <c r="P32" i="99"/>
  <c r="O32" i="99"/>
  <c r="N32" i="99"/>
  <c r="AE31" i="99"/>
  <c r="AD31" i="99"/>
  <c r="AC31" i="99"/>
  <c r="AB31" i="99"/>
  <c r="AA31" i="99"/>
  <c r="Z31" i="99"/>
  <c r="R31" i="99"/>
  <c r="Q31" i="99"/>
  <c r="S31" i="99" s="1"/>
  <c r="P31" i="99"/>
  <c r="O31" i="99"/>
  <c r="N31" i="99"/>
  <c r="AE30" i="99"/>
  <c r="AD30" i="99"/>
  <c r="AC30" i="99"/>
  <c r="AB30" i="99"/>
  <c r="AA30" i="99"/>
  <c r="Z30" i="99"/>
  <c r="R30" i="99"/>
  <c r="Q30" i="99"/>
  <c r="S30" i="99" s="1"/>
  <c r="P30" i="99"/>
  <c r="O30" i="99"/>
  <c r="N30" i="99"/>
  <c r="AE29" i="99"/>
  <c r="AD29" i="99"/>
  <c r="AC29" i="99"/>
  <c r="AB29" i="99"/>
  <c r="AA29" i="99"/>
  <c r="Z29" i="99"/>
  <c r="R29" i="99"/>
  <c r="Q29" i="99"/>
  <c r="S29" i="99" s="1"/>
  <c r="P29" i="99"/>
  <c r="O29" i="99"/>
  <c r="N29" i="99"/>
  <c r="AE28" i="99"/>
  <c r="AD28" i="99"/>
  <c r="AC28" i="99"/>
  <c r="AB28" i="99"/>
  <c r="AA28" i="99"/>
  <c r="Z28" i="99"/>
  <c r="R28" i="99"/>
  <c r="Q28" i="99"/>
  <c r="S28" i="99" s="1"/>
  <c r="P28" i="99"/>
  <c r="O28" i="99"/>
  <c r="N28" i="99"/>
  <c r="AE27" i="99"/>
  <c r="AD27" i="99"/>
  <c r="AC27" i="99"/>
  <c r="AB27" i="99"/>
  <c r="AA27" i="99"/>
  <c r="Z27" i="99"/>
  <c r="R27" i="99"/>
  <c r="Q27" i="99"/>
  <c r="S27" i="99" s="1"/>
  <c r="P27" i="99"/>
  <c r="O27" i="99"/>
  <c r="N27" i="99"/>
  <c r="AE26" i="99"/>
  <c r="AD26" i="99"/>
  <c r="AC26" i="99"/>
  <c r="AB26" i="99"/>
  <c r="AA26" i="99"/>
  <c r="Z26" i="99"/>
  <c r="R26" i="99"/>
  <c r="Q26" i="99"/>
  <c r="S26" i="99" s="1"/>
  <c r="P26" i="99"/>
  <c r="O26" i="99"/>
  <c r="N26" i="99"/>
  <c r="AE25" i="99"/>
  <c r="AD25" i="99"/>
  <c r="AC25" i="99"/>
  <c r="AB25" i="99"/>
  <c r="AA25" i="99"/>
  <c r="Z25" i="99"/>
  <c r="R25" i="99"/>
  <c r="Q25" i="99"/>
  <c r="S25" i="99" s="1"/>
  <c r="P25" i="99"/>
  <c r="O25" i="99"/>
  <c r="N25" i="99"/>
  <c r="AE24" i="99"/>
  <c r="AD24" i="99"/>
  <c r="AC24" i="99"/>
  <c r="AB24" i="99"/>
  <c r="AA24" i="99"/>
  <c r="Z24" i="99"/>
  <c r="R24" i="99"/>
  <c r="Q24" i="99"/>
  <c r="S24" i="99" s="1"/>
  <c r="P24" i="99"/>
  <c r="O24" i="99"/>
  <c r="N24" i="99"/>
  <c r="AE23" i="99"/>
  <c r="AD23" i="99"/>
  <c r="AC23" i="99"/>
  <c r="AB23" i="99"/>
  <c r="AA23" i="99"/>
  <c r="Z23" i="99"/>
  <c r="R23" i="99"/>
  <c r="Q23" i="99"/>
  <c r="S23" i="99" s="1"/>
  <c r="P23" i="99"/>
  <c r="O23" i="99"/>
  <c r="N23" i="99"/>
  <c r="AE22" i="99"/>
  <c r="AD22" i="99"/>
  <c r="AC22" i="99"/>
  <c r="AB22" i="99"/>
  <c r="AA22" i="99"/>
  <c r="Z22" i="99"/>
  <c r="R22" i="99"/>
  <c r="Q22" i="99"/>
  <c r="S22" i="99" s="1"/>
  <c r="P22" i="99"/>
  <c r="O22" i="99"/>
  <c r="N22" i="99"/>
  <c r="AE21" i="99"/>
  <c r="AD21" i="99"/>
  <c r="AC21" i="99"/>
  <c r="AB21" i="99"/>
  <c r="AA21" i="99"/>
  <c r="Z21" i="99"/>
  <c r="R21" i="99"/>
  <c r="Q21" i="99"/>
  <c r="S21" i="99" s="1"/>
  <c r="P21" i="99"/>
  <c r="O21" i="99"/>
  <c r="N21" i="99"/>
  <c r="AE20" i="99"/>
  <c r="AD20" i="99"/>
  <c r="AC20" i="99"/>
  <c r="AB20" i="99"/>
  <c r="AA20" i="99"/>
  <c r="Z20" i="99"/>
  <c r="R20" i="99"/>
  <c r="Q20" i="99"/>
  <c r="S20" i="99" s="1"/>
  <c r="P20" i="99"/>
  <c r="O20" i="99"/>
  <c r="N20" i="99"/>
  <c r="AE19" i="99"/>
  <c r="AD19" i="99"/>
  <c r="AC19" i="99"/>
  <c r="AB19" i="99"/>
  <c r="AA19" i="99"/>
  <c r="Z19" i="99"/>
  <c r="R19" i="99"/>
  <c r="Q19" i="99"/>
  <c r="S19" i="99" s="1"/>
  <c r="P19" i="99"/>
  <c r="O19" i="99"/>
  <c r="N19" i="99"/>
  <c r="AE18" i="99"/>
  <c r="AD18" i="99"/>
  <c r="AC18" i="99"/>
  <c r="AB18" i="99"/>
  <c r="AA18" i="99"/>
  <c r="Z18" i="99"/>
  <c r="R18" i="99"/>
  <c r="Q18" i="99"/>
  <c r="S18" i="99" s="1"/>
  <c r="P18" i="99"/>
  <c r="O18" i="99"/>
  <c r="N18" i="99"/>
  <c r="AE17" i="99"/>
  <c r="AD17" i="99"/>
  <c r="AC17" i="99"/>
  <c r="AB17" i="99"/>
  <c r="AA17" i="99"/>
  <c r="Z17" i="99"/>
  <c r="R17" i="99"/>
  <c r="Q17" i="99"/>
  <c r="S17" i="99" s="1"/>
  <c r="P17" i="99"/>
  <c r="O17" i="99"/>
  <c r="N17" i="99"/>
  <c r="AE16" i="99"/>
  <c r="AD16" i="99"/>
  <c r="AC16" i="99"/>
  <c r="AB16" i="99"/>
  <c r="AA16" i="99"/>
  <c r="Z16" i="99"/>
  <c r="R16" i="99"/>
  <c r="Q16" i="99"/>
  <c r="S16" i="99" s="1"/>
  <c r="P16" i="99"/>
  <c r="O16" i="99"/>
  <c r="N16" i="99"/>
  <c r="AE15" i="99"/>
  <c r="AD15" i="99"/>
  <c r="AC15" i="99"/>
  <c r="AB15" i="99"/>
  <c r="AA15" i="99"/>
  <c r="Z15" i="99"/>
  <c r="R15" i="99"/>
  <c r="Q15" i="99"/>
  <c r="S15" i="99" s="1"/>
  <c r="P15" i="99"/>
  <c r="O15" i="99"/>
  <c r="N15" i="99"/>
  <c r="AE14" i="99"/>
  <c r="AD14" i="99"/>
  <c r="AC14" i="99"/>
  <c r="AB14" i="99"/>
  <c r="AA14" i="99"/>
  <c r="Z14" i="99"/>
  <c r="R14" i="99"/>
  <c r="Q14" i="99"/>
  <c r="S14" i="99" s="1"/>
  <c r="P14" i="99"/>
  <c r="O14" i="99"/>
  <c r="N14" i="99"/>
  <c r="AE13" i="99"/>
  <c r="AD13" i="99"/>
  <c r="AC13" i="99"/>
  <c r="AB13" i="99"/>
  <c r="AA13" i="99"/>
  <c r="Z13" i="99"/>
  <c r="R13" i="99"/>
  <c r="Q13" i="99"/>
  <c r="S13" i="99" s="1"/>
  <c r="P13" i="99"/>
  <c r="O13" i="99"/>
  <c r="N13" i="99"/>
  <c r="AE12" i="99"/>
  <c r="AD12" i="99"/>
  <c r="AC12" i="99"/>
  <c r="AB12" i="99"/>
  <c r="AA12" i="99"/>
  <c r="Z12" i="99"/>
  <c r="R12" i="99"/>
  <c r="Q12" i="99"/>
  <c r="S12" i="99" s="1"/>
  <c r="P12" i="99"/>
  <c r="O12" i="99"/>
  <c r="N12" i="99"/>
  <c r="AE11" i="99"/>
  <c r="AD11" i="99"/>
  <c r="AC11" i="99"/>
  <c r="AB11" i="99"/>
  <c r="AA11" i="99"/>
  <c r="Z11" i="99"/>
  <c r="R11" i="99"/>
  <c r="Q11" i="99"/>
  <c r="S11" i="99" s="1"/>
  <c r="P11" i="99"/>
  <c r="O11" i="99"/>
  <c r="N11" i="99"/>
  <c r="AE10" i="99"/>
  <c r="AD10" i="99"/>
  <c r="AC10" i="99"/>
  <c r="AB10" i="99"/>
  <c r="AA10" i="99"/>
  <c r="Z10" i="99"/>
  <c r="R10" i="99"/>
  <c r="Q10" i="99"/>
  <c r="S10" i="99" s="1"/>
  <c r="P10" i="99"/>
  <c r="O10" i="99"/>
  <c r="N10" i="99"/>
  <c r="AE9" i="99"/>
  <c r="AD9" i="99"/>
  <c r="AC9" i="99"/>
  <c r="AB9" i="99"/>
  <c r="AA9" i="99"/>
  <c r="Z9" i="99"/>
  <c r="R9" i="99"/>
  <c r="Q9" i="99"/>
  <c r="S9" i="99" s="1"/>
  <c r="P9" i="99"/>
  <c r="O9" i="99"/>
  <c r="N9" i="99"/>
  <c r="AE8" i="99"/>
  <c r="AD8" i="99"/>
  <c r="AC8" i="99"/>
  <c r="AB8" i="99"/>
  <c r="AA8" i="99"/>
  <c r="Z8" i="99"/>
  <c r="R8" i="99"/>
  <c r="Q8" i="99"/>
  <c r="S8" i="99" s="1"/>
  <c r="P8" i="99"/>
  <c r="O8" i="99"/>
  <c r="N8" i="99"/>
  <c r="AE7" i="99"/>
  <c r="AD7" i="99"/>
  <c r="AC7" i="99"/>
  <c r="AB7" i="99"/>
  <c r="AA7" i="99"/>
  <c r="Z7" i="99"/>
  <c r="R7" i="99"/>
  <c r="Q7" i="99"/>
  <c r="S7" i="99" s="1"/>
  <c r="P7" i="99"/>
  <c r="O7" i="99"/>
  <c r="N7" i="99"/>
  <c r="AE6" i="99"/>
  <c r="AD6" i="99"/>
  <c r="AC6" i="99"/>
  <c r="AB6" i="99"/>
  <c r="AA6" i="99"/>
  <c r="Z6" i="99"/>
  <c r="R6" i="99"/>
  <c r="Q6" i="99"/>
  <c r="S6" i="99" s="1"/>
  <c r="P6" i="99"/>
  <c r="O6" i="99"/>
  <c r="N6" i="99"/>
  <c r="AE5" i="99"/>
  <c r="AE65" i="99" s="1"/>
  <c r="AE66" i="99" s="1"/>
  <c r="AD5" i="99"/>
  <c r="AC5" i="99"/>
  <c r="AC65" i="99" s="1"/>
  <c r="AB5" i="99"/>
  <c r="AB65" i="99" s="1"/>
  <c r="AA5" i="99"/>
  <c r="AA65" i="99" s="1"/>
  <c r="Z5" i="99"/>
  <c r="R5" i="99"/>
  <c r="R65" i="99" s="1"/>
  <c r="Q5" i="99"/>
  <c r="S5" i="99" s="1"/>
  <c r="P5" i="99"/>
  <c r="O5" i="99"/>
  <c r="O65" i="99" s="1"/>
  <c r="N5" i="99"/>
  <c r="N65" i="99" s="1"/>
  <c r="S65" i="99" l="1"/>
  <c r="S66" i="99" s="1"/>
  <c r="Q65" i="99"/>
  <c r="O11" i="23" l="1"/>
  <c r="P11" i="23"/>
  <c r="Q11" i="23"/>
  <c r="R11" i="23"/>
  <c r="S11" i="23"/>
  <c r="N11" i="23"/>
  <c r="F11" i="23"/>
  <c r="G11" i="23"/>
  <c r="H11" i="23"/>
  <c r="I11" i="23"/>
  <c r="J11" i="23"/>
  <c r="E11" i="23"/>
  <c r="M11" i="23"/>
  <c r="D11" i="23"/>
  <c r="AB13" i="98"/>
  <c r="R13" i="98"/>
  <c r="N13" i="98"/>
  <c r="F13" i="98"/>
  <c r="AD12" i="98"/>
  <c r="AC12" i="98"/>
  <c r="AB12" i="98"/>
  <c r="AE12" i="98" s="1"/>
  <c r="AA12" i="98"/>
  <c r="Z12" i="98"/>
  <c r="S12" i="98"/>
  <c r="R12" i="98"/>
  <c r="Q12" i="98"/>
  <c r="P12" i="98"/>
  <c r="O12" i="98"/>
  <c r="N12" i="98"/>
  <c r="AD11" i="98"/>
  <c r="AC11" i="98"/>
  <c r="AB11" i="98"/>
  <c r="AE11" i="98" s="1"/>
  <c r="AA11" i="98"/>
  <c r="Z11" i="98"/>
  <c r="S11" i="98"/>
  <c r="R11" i="98"/>
  <c r="Q11" i="98"/>
  <c r="P11" i="98"/>
  <c r="O11" i="98"/>
  <c r="N11" i="98"/>
  <c r="AD10" i="98"/>
  <c r="AC10" i="98"/>
  <c r="AB10" i="98"/>
  <c r="AE10" i="98" s="1"/>
  <c r="AA10" i="98"/>
  <c r="Z10" i="98"/>
  <c r="S10" i="98"/>
  <c r="R10" i="98"/>
  <c r="Q10" i="98"/>
  <c r="P10" i="98"/>
  <c r="O10" i="98"/>
  <c r="N10" i="98"/>
  <c r="AD9" i="98"/>
  <c r="AC9" i="98"/>
  <c r="AB9" i="98"/>
  <c r="AE9" i="98" s="1"/>
  <c r="AA9" i="98"/>
  <c r="Z9" i="98"/>
  <c r="S9" i="98"/>
  <c r="R9" i="98"/>
  <c r="Q9" i="98"/>
  <c r="P9" i="98"/>
  <c r="O9" i="98"/>
  <c r="N9" i="98"/>
  <c r="AD8" i="98"/>
  <c r="AC8" i="98"/>
  <c r="AB8" i="98"/>
  <c r="AE8" i="98" s="1"/>
  <c r="AA8" i="98"/>
  <c r="Z8" i="98"/>
  <c r="S8" i="98"/>
  <c r="R8" i="98"/>
  <c r="Q8" i="98"/>
  <c r="P8" i="98"/>
  <c r="O8" i="98"/>
  <c r="N8" i="98"/>
  <c r="AD7" i="98"/>
  <c r="AC7" i="98"/>
  <c r="AB7" i="98"/>
  <c r="AE7" i="98" s="1"/>
  <c r="AA7" i="98"/>
  <c r="Z7" i="98"/>
  <c r="S7" i="98"/>
  <c r="R7" i="98"/>
  <c r="Q7" i="98"/>
  <c r="P7" i="98"/>
  <c r="O7" i="98"/>
  <c r="N7" i="98"/>
  <c r="AD6" i="98"/>
  <c r="AC6" i="98"/>
  <c r="AB6" i="98"/>
  <c r="AE6" i="98" s="1"/>
  <c r="AA6" i="98"/>
  <c r="Z6" i="98"/>
  <c r="S6" i="98"/>
  <c r="R6" i="98"/>
  <c r="Q6" i="98"/>
  <c r="P6" i="98"/>
  <c r="O6" i="98"/>
  <c r="N6" i="98"/>
  <c r="AD5" i="98"/>
  <c r="AD13" i="98" s="1"/>
  <c r="AC5" i="98"/>
  <c r="AC13" i="98" s="1"/>
  <c r="AB5" i="98"/>
  <c r="AE5" i="98" s="1"/>
  <c r="AE13" i="98" s="1"/>
  <c r="AA5" i="98"/>
  <c r="AA13" i="98" s="1"/>
  <c r="Z5" i="98"/>
  <c r="Z13" i="98" s="1"/>
  <c r="S5" i="98"/>
  <c r="S13" i="98" s="1"/>
  <c r="R5" i="98"/>
  <c r="Q5" i="98"/>
  <c r="Q13" i="98" s="1"/>
  <c r="P5" i="98"/>
  <c r="P13" i="98" s="1"/>
  <c r="O5" i="98"/>
  <c r="O13" i="98" s="1"/>
  <c r="N5" i="98"/>
  <c r="S9" i="23" l="1"/>
  <c r="O9" i="23"/>
  <c r="P9" i="23"/>
  <c r="Q9" i="23"/>
  <c r="R9" i="23"/>
  <c r="N9" i="23"/>
  <c r="F9" i="23"/>
  <c r="G9" i="23"/>
  <c r="H9" i="23"/>
  <c r="I9" i="23"/>
  <c r="J9" i="23"/>
  <c r="E9" i="23"/>
  <c r="M9" i="23"/>
  <c r="D9" i="23"/>
  <c r="X29" i="97"/>
  <c r="T29" i="97"/>
  <c r="AD28" i="97"/>
  <c r="AD29" i="97" s="1"/>
  <c r="Z28" i="97"/>
  <c r="Z29" i="97" s="1"/>
  <c r="P28" i="97"/>
  <c r="P29" i="97" s="1"/>
  <c r="F28" i="97"/>
  <c r="W29" i="97" s="1"/>
  <c r="AE27" i="97"/>
  <c r="AD27" i="97"/>
  <c r="AC27" i="97"/>
  <c r="AB27" i="97"/>
  <c r="AA27" i="97"/>
  <c r="Z27" i="97"/>
  <c r="R27" i="97"/>
  <c r="Q27" i="97"/>
  <c r="P27" i="97"/>
  <c r="S27" i="97" s="1"/>
  <c r="O27" i="97"/>
  <c r="N27" i="97"/>
  <c r="AE26" i="97"/>
  <c r="AD26" i="97"/>
  <c r="AC26" i="97"/>
  <c r="AB26" i="97"/>
  <c r="AA26" i="97"/>
  <c r="Z26" i="97"/>
  <c r="R26" i="97"/>
  <c r="Q26" i="97"/>
  <c r="P26" i="97"/>
  <c r="S26" i="97" s="1"/>
  <c r="O26" i="97"/>
  <c r="N26" i="97"/>
  <c r="AE25" i="97"/>
  <c r="AD25" i="97"/>
  <c r="AC25" i="97"/>
  <c r="AB25" i="97"/>
  <c r="AA25" i="97"/>
  <c r="Z25" i="97"/>
  <c r="R25" i="97"/>
  <c r="Q25" i="97"/>
  <c r="P25" i="97"/>
  <c r="S25" i="97" s="1"/>
  <c r="O25" i="97"/>
  <c r="N25" i="97"/>
  <c r="AE24" i="97"/>
  <c r="AD24" i="97"/>
  <c r="AC24" i="97"/>
  <c r="AB24" i="97"/>
  <c r="AA24" i="97"/>
  <c r="Z24" i="97"/>
  <c r="R24" i="97"/>
  <c r="Q24" i="97"/>
  <c r="P24" i="97"/>
  <c r="S24" i="97" s="1"/>
  <c r="O24" i="97"/>
  <c r="N24" i="97"/>
  <c r="AE23" i="97"/>
  <c r="AD23" i="97"/>
  <c r="AC23" i="97"/>
  <c r="AB23" i="97"/>
  <c r="AA23" i="97"/>
  <c r="Z23" i="97"/>
  <c r="R23" i="97"/>
  <c r="Q23" i="97"/>
  <c r="P23" i="97"/>
  <c r="S23" i="97" s="1"/>
  <c r="O23" i="97"/>
  <c r="N23" i="97"/>
  <c r="AE22" i="97"/>
  <c r="AD22" i="97"/>
  <c r="AC22" i="97"/>
  <c r="AB22" i="97"/>
  <c r="AA22" i="97"/>
  <c r="Z22" i="97"/>
  <c r="R22" i="97"/>
  <c r="Q22" i="97"/>
  <c r="P22" i="97"/>
  <c r="S22" i="97" s="1"/>
  <c r="O22" i="97"/>
  <c r="N22" i="97"/>
  <c r="AE21" i="97"/>
  <c r="AD21" i="97"/>
  <c r="AC21" i="97"/>
  <c r="AB21" i="97"/>
  <c r="AA21" i="97"/>
  <c r="Z21" i="97"/>
  <c r="R21" i="97"/>
  <c r="Q21" i="97"/>
  <c r="P21" i="97"/>
  <c r="S21" i="97" s="1"/>
  <c r="O21" i="97"/>
  <c r="N21" i="97"/>
  <c r="AE20" i="97"/>
  <c r="AD20" i="97"/>
  <c r="AC20" i="97"/>
  <c r="AB20" i="97"/>
  <c r="AA20" i="97"/>
  <c r="Z20" i="97"/>
  <c r="R20" i="97"/>
  <c r="Q20" i="97"/>
  <c r="P20" i="97"/>
  <c r="S20" i="97" s="1"/>
  <c r="O20" i="97"/>
  <c r="N20" i="97"/>
  <c r="AE19" i="97"/>
  <c r="AD19" i="97"/>
  <c r="AC19" i="97"/>
  <c r="AB19" i="97"/>
  <c r="AA19" i="97"/>
  <c r="Z19" i="97"/>
  <c r="R19" i="97"/>
  <c r="Q19" i="97"/>
  <c r="P19" i="97"/>
  <c r="S19" i="97" s="1"/>
  <c r="O19" i="97"/>
  <c r="N19" i="97"/>
  <c r="AE18" i="97"/>
  <c r="AD18" i="97"/>
  <c r="AC18" i="97"/>
  <c r="AB18" i="97"/>
  <c r="AA18" i="97"/>
  <c r="Z18" i="97"/>
  <c r="R18" i="97"/>
  <c r="Q18" i="97"/>
  <c r="P18" i="97"/>
  <c r="S18" i="97" s="1"/>
  <c r="O18" i="97"/>
  <c r="N18" i="97"/>
  <c r="AE17" i="97"/>
  <c r="AD17" i="97"/>
  <c r="AC17" i="97"/>
  <c r="AB17" i="97"/>
  <c r="AA17" i="97"/>
  <c r="Z17" i="97"/>
  <c r="R17" i="97"/>
  <c r="Q17" i="97"/>
  <c r="P17" i="97"/>
  <c r="S17" i="97" s="1"/>
  <c r="O17" i="97"/>
  <c r="N17" i="97"/>
  <c r="AE16" i="97"/>
  <c r="AD16" i="97"/>
  <c r="AC16" i="97"/>
  <c r="AB16" i="97"/>
  <c r="AA16" i="97"/>
  <c r="Z16" i="97"/>
  <c r="R16" i="97"/>
  <c r="Q16" i="97"/>
  <c r="P16" i="97"/>
  <c r="S16" i="97" s="1"/>
  <c r="O16" i="97"/>
  <c r="N16" i="97"/>
  <c r="AE15" i="97"/>
  <c r="AD15" i="97"/>
  <c r="AC15" i="97"/>
  <c r="AB15" i="97"/>
  <c r="AA15" i="97"/>
  <c r="Z15" i="97"/>
  <c r="R15" i="97"/>
  <c r="Q15" i="97"/>
  <c r="P15" i="97"/>
  <c r="S15" i="97" s="1"/>
  <c r="O15" i="97"/>
  <c r="N15" i="97"/>
  <c r="AE14" i="97"/>
  <c r="AD14" i="97"/>
  <c r="AC14" i="97"/>
  <c r="AB14" i="97"/>
  <c r="AA14" i="97"/>
  <c r="Z14" i="97"/>
  <c r="R14" i="97"/>
  <c r="Q14" i="97"/>
  <c r="P14" i="97"/>
  <c r="S14" i="97" s="1"/>
  <c r="O14" i="97"/>
  <c r="N14" i="97"/>
  <c r="AE13" i="97"/>
  <c r="AD13" i="97"/>
  <c r="AC13" i="97"/>
  <c r="AB13" i="97"/>
  <c r="AA13" i="97"/>
  <c r="Z13" i="97"/>
  <c r="R13" i="97"/>
  <c r="Q13" i="97"/>
  <c r="P13" i="97"/>
  <c r="S13" i="97" s="1"/>
  <c r="O13" i="97"/>
  <c r="N13" i="97"/>
  <c r="AE12" i="97"/>
  <c r="AD12" i="97"/>
  <c r="AC12" i="97"/>
  <c r="AB12" i="97"/>
  <c r="AA12" i="97"/>
  <c r="Z12" i="97"/>
  <c r="R12" i="97"/>
  <c r="Q12" i="97"/>
  <c r="P12" i="97"/>
  <c r="S12" i="97" s="1"/>
  <c r="O12" i="97"/>
  <c r="N12" i="97"/>
  <c r="AE11" i="97"/>
  <c r="AD11" i="97"/>
  <c r="AC11" i="97"/>
  <c r="AB11" i="97"/>
  <c r="AA11" i="97"/>
  <c r="Z11" i="97"/>
  <c r="R11" i="97"/>
  <c r="Q11" i="97"/>
  <c r="P11" i="97"/>
  <c r="S11" i="97" s="1"/>
  <c r="O11" i="97"/>
  <c r="N11" i="97"/>
  <c r="AE10" i="97"/>
  <c r="AD10" i="97"/>
  <c r="AC10" i="97"/>
  <c r="AB10" i="97"/>
  <c r="AA10" i="97"/>
  <c r="Z10" i="97"/>
  <c r="R10" i="97"/>
  <c r="Q10" i="97"/>
  <c r="P10" i="97"/>
  <c r="S10" i="97" s="1"/>
  <c r="O10" i="97"/>
  <c r="N10" i="97"/>
  <c r="AE9" i="97"/>
  <c r="AD9" i="97"/>
  <c r="AC9" i="97"/>
  <c r="AB9" i="97"/>
  <c r="AA9" i="97"/>
  <c r="Z9" i="97"/>
  <c r="R9" i="97"/>
  <c r="Q9" i="97"/>
  <c r="P9" i="97"/>
  <c r="S9" i="97" s="1"/>
  <c r="O9" i="97"/>
  <c r="N9" i="97"/>
  <c r="AE8" i="97"/>
  <c r="AD8" i="97"/>
  <c r="AC8" i="97"/>
  <c r="AB8" i="97"/>
  <c r="AA8" i="97"/>
  <c r="Z8" i="97"/>
  <c r="R8" i="97"/>
  <c r="Q8" i="97"/>
  <c r="P8" i="97"/>
  <c r="S8" i="97" s="1"/>
  <c r="O8" i="97"/>
  <c r="N8" i="97"/>
  <c r="AE7" i="97"/>
  <c r="AD7" i="97"/>
  <c r="AC7" i="97"/>
  <c r="AB7" i="97"/>
  <c r="AA7" i="97"/>
  <c r="Z7" i="97"/>
  <c r="R7" i="97"/>
  <c r="Q7" i="97"/>
  <c r="P7" i="97"/>
  <c r="S7" i="97" s="1"/>
  <c r="O7" i="97"/>
  <c r="N7" i="97"/>
  <c r="AE6" i="97"/>
  <c r="AD6" i="97"/>
  <c r="AC6" i="97"/>
  <c r="AB6" i="97"/>
  <c r="AA6" i="97"/>
  <c r="Z6" i="97"/>
  <c r="R6" i="97"/>
  <c r="Q6" i="97"/>
  <c r="P6" i="97"/>
  <c r="S6" i="97" s="1"/>
  <c r="O6" i="97"/>
  <c r="N6" i="97"/>
  <c r="AE5" i="97"/>
  <c r="AE28" i="97" s="1"/>
  <c r="AE29" i="97" s="1"/>
  <c r="AD5" i="97"/>
  <c r="AC5" i="97"/>
  <c r="AC28" i="97" s="1"/>
  <c r="AC29" i="97" s="1"/>
  <c r="AB5" i="97"/>
  <c r="AB28" i="97" s="1"/>
  <c r="AB29" i="97" s="1"/>
  <c r="AA5" i="97"/>
  <c r="AA28" i="97" s="1"/>
  <c r="AA29" i="97" s="1"/>
  <c r="Z5" i="97"/>
  <c r="R5" i="97"/>
  <c r="R28" i="97" s="1"/>
  <c r="R29" i="97" s="1"/>
  <c r="Q5" i="97"/>
  <c r="Q28" i="97" s="1"/>
  <c r="Q29" i="97" s="1"/>
  <c r="P5" i="97"/>
  <c r="S5" i="97" s="1"/>
  <c r="O5" i="97"/>
  <c r="O28" i="97" s="1"/>
  <c r="O29" i="97" s="1"/>
  <c r="N5" i="97"/>
  <c r="N28" i="97" s="1"/>
  <c r="N29" i="97" s="1"/>
  <c r="S28" i="97" l="1"/>
  <c r="S29" i="97" s="1"/>
  <c r="U29" i="97"/>
  <c r="V29" i="97"/>
  <c r="Y29" i="97"/>
  <c r="O22" i="23" l="1"/>
  <c r="P22" i="23"/>
  <c r="Q22" i="23"/>
  <c r="R22" i="23"/>
  <c r="S22" i="23"/>
  <c r="N22" i="23"/>
  <c r="F22" i="23"/>
  <c r="G22" i="23"/>
  <c r="H22" i="23"/>
  <c r="I22" i="23"/>
  <c r="J22" i="23"/>
  <c r="E22" i="23"/>
  <c r="P75" i="96"/>
  <c r="AE73" i="96"/>
  <c r="AD73" i="96"/>
  <c r="AC73" i="96"/>
  <c r="AB73" i="96"/>
  <c r="AA73" i="96"/>
  <c r="Z73" i="96"/>
  <c r="R73" i="96"/>
  <c r="Q73" i="96"/>
  <c r="P73" i="96"/>
  <c r="S73" i="96" s="1"/>
  <c r="O73" i="96"/>
  <c r="N73" i="96"/>
  <c r="AE72" i="96"/>
  <c r="AD72" i="96"/>
  <c r="AC72" i="96"/>
  <c r="AB72" i="96"/>
  <c r="AA72" i="96"/>
  <c r="Z72" i="96"/>
  <c r="R72" i="96"/>
  <c r="Q72" i="96"/>
  <c r="P72" i="96"/>
  <c r="S72" i="96" s="1"/>
  <c r="O72" i="96"/>
  <c r="N72" i="96"/>
  <c r="AE71" i="96"/>
  <c r="AD71" i="96"/>
  <c r="AC71" i="96"/>
  <c r="AB71" i="96"/>
  <c r="AA71" i="96"/>
  <c r="Z71" i="96"/>
  <c r="R71" i="96"/>
  <c r="Q71" i="96"/>
  <c r="P71" i="96"/>
  <c r="S71" i="96" s="1"/>
  <c r="O71" i="96"/>
  <c r="N71" i="96"/>
  <c r="AE70" i="96"/>
  <c r="AD70" i="96"/>
  <c r="AC70" i="96"/>
  <c r="AB70" i="96"/>
  <c r="AA70" i="96"/>
  <c r="Z70" i="96"/>
  <c r="R70" i="96"/>
  <c r="Q70" i="96"/>
  <c r="P70" i="96"/>
  <c r="S70" i="96" s="1"/>
  <c r="O70" i="96"/>
  <c r="N70" i="96"/>
  <c r="AE69" i="96"/>
  <c r="AD69" i="96"/>
  <c r="AC69" i="96"/>
  <c r="AB69" i="96"/>
  <c r="AA69" i="96"/>
  <c r="Z69" i="96"/>
  <c r="R69" i="96"/>
  <c r="Q69" i="96"/>
  <c r="P69" i="96"/>
  <c r="S69" i="96" s="1"/>
  <c r="O69" i="96"/>
  <c r="N69" i="96"/>
  <c r="AE68" i="96"/>
  <c r="AD68" i="96"/>
  <c r="AC68" i="96"/>
  <c r="AB68" i="96"/>
  <c r="AA68" i="96"/>
  <c r="Z68" i="96"/>
  <c r="R68" i="96"/>
  <c r="Q68" i="96"/>
  <c r="P68" i="96"/>
  <c r="S68" i="96" s="1"/>
  <c r="O68" i="96"/>
  <c r="N68" i="96"/>
  <c r="AE67" i="96"/>
  <c r="AD67" i="96"/>
  <c r="AC67" i="96"/>
  <c r="AB67" i="96"/>
  <c r="AA67" i="96"/>
  <c r="Z67" i="96"/>
  <c r="R67" i="96"/>
  <c r="Q67" i="96"/>
  <c r="P67" i="96"/>
  <c r="S67" i="96" s="1"/>
  <c r="O67" i="96"/>
  <c r="N67" i="96"/>
  <c r="AE66" i="96"/>
  <c r="AD66" i="96"/>
  <c r="AC66" i="96"/>
  <c r="AB66" i="96"/>
  <c r="AA66" i="96"/>
  <c r="Z66" i="96"/>
  <c r="R66" i="96"/>
  <c r="Q66" i="96"/>
  <c r="P66" i="96"/>
  <c r="S66" i="96" s="1"/>
  <c r="O66" i="96"/>
  <c r="N66" i="96"/>
  <c r="AE65" i="96"/>
  <c r="AD65" i="96"/>
  <c r="AC65" i="96"/>
  <c r="AB65" i="96"/>
  <c r="AA65" i="96"/>
  <c r="Z65" i="96"/>
  <c r="R65" i="96"/>
  <c r="Q65" i="96"/>
  <c r="P65" i="96"/>
  <c r="S65" i="96" s="1"/>
  <c r="O65" i="96"/>
  <c r="N65" i="96"/>
  <c r="AE64" i="96"/>
  <c r="AD64" i="96"/>
  <c r="AC64" i="96"/>
  <c r="AB64" i="96"/>
  <c r="AA64" i="96"/>
  <c r="Z64" i="96"/>
  <c r="R64" i="96"/>
  <c r="Q64" i="96"/>
  <c r="P64" i="96"/>
  <c r="S64" i="96" s="1"/>
  <c r="O64" i="96"/>
  <c r="N64" i="96"/>
  <c r="AE63" i="96"/>
  <c r="AD63" i="96"/>
  <c r="AC63" i="96"/>
  <c r="AB63" i="96"/>
  <c r="AA63" i="96"/>
  <c r="Z63" i="96"/>
  <c r="R63" i="96"/>
  <c r="Q63" i="96"/>
  <c r="P63" i="96"/>
  <c r="S63" i="96" s="1"/>
  <c r="O63" i="96"/>
  <c r="N63" i="96"/>
  <c r="AE62" i="96"/>
  <c r="AD62" i="96"/>
  <c r="AC62" i="96"/>
  <c r="AB62" i="96"/>
  <c r="AA62" i="96"/>
  <c r="Z62" i="96"/>
  <c r="R62" i="96"/>
  <c r="Q62" i="96"/>
  <c r="P62" i="96"/>
  <c r="S62" i="96" s="1"/>
  <c r="O62" i="96"/>
  <c r="N62" i="96"/>
  <c r="AE61" i="96"/>
  <c r="AD61" i="96"/>
  <c r="AC61" i="96"/>
  <c r="AB61" i="96"/>
  <c r="AA61" i="96"/>
  <c r="Z61" i="96"/>
  <c r="R61" i="96"/>
  <c r="Q61" i="96"/>
  <c r="P61" i="96"/>
  <c r="S61" i="96" s="1"/>
  <c r="O61" i="96"/>
  <c r="N61" i="96"/>
  <c r="AE60" i="96"/>
  <c r="AD60" i="96"/>
  <c r="AC60" i="96"/>
  <c r="AB60" i="96"/>
  <c r="AA60" i="96"/>
  <c r="Z60" i="96"/>
  <c r="R60" i="96"/>
  <c r="Q60" i="96"/>
  <c r="P60" i="96"/>
  <c r="S60" i="96" s="1"/>
  <c r="O60" i="96"/>
  <c r="N60" i="96"/>
  <c r="AE59" i="96"/>
  <c r="AD59" i="96"/>
  <c r="AC59" i="96"/>
  <c r="AB59" i="96"/>
  <c r="AA59" i="96"/>
  <c r="Z59" i="96"/>
  <c r="R59" i="96"/>
  <c r="Q59" i="96"/>
  <c r="P59" i="96"/>
  <c r="S59" i="96" s="1"/>
  <c r="O59" i="96"/>
  <c r="N59" i="96"/>
  <c r="AE58" i="96"/>
  <c r="AD58" i="96"/>
  <c r="AC58" i="96"/>
  <c r="AB58" i="96"/>
  <c r="AA58" i="96"/>
  <c r="Z58" i="96"/>
  <c r="R58" i="96"/>
  <c r="Q58" i="96"/>
  <c r="P58" i="96"/>
  <c r="S58" i="96" s="1"/>
  <c r="O58" i="96"/>
  <c r="N58" i="96"/>
  <c r="AE57" i="96"/>
  <c r="AD57" i="96"/>
  <c r="AC57" i="96"/>
  <c r="AB57" i="96"/>
  <c r="AA57" i="96"/>
  <c r="Z57" i="96"/>
  <c r="R57" i="96"/>
  <c r="Q57" i="96"/>
  <c r="P57" i="96"/>
  <c r="S57" i="96" s="1"/>
  <c r="O57" i="96"/>
  <c r="N57" i="96"/>
  <c r="AE56" i="96"/>
  <c r="AD56" i="96"/>
  <c r="AC56" i="96"/>
  <c r="AB56" i="96"/>
  <c r="AA56" i="96"/>
  <c r="Z56" i="96"/>
  <c r="R56" i="96"/>
  <c r="Q56" i="96"/>
  <c r="P56" i="96"/>
  <c r="S56" i="96" s="1"/>
  <c r="O56" i="96"/>
  <c r="N56" i="96"/>
  <c r="AE55" i="96"/>
  <c r="AD55" i="96"/>
  <c r="AC55" i="96"/>
  <c r="AB55" i="96"/>
  <c r="AA55" i="96"/>
  <c r="Z55" i="96"/>
  <c r="R55" i="96"/>
  <c r="Q55" i="96"/>
  <c r="P55" i="96"/>
  <c r="S55" i="96" s="1"/>
  <c r="O55" i="96"/>
  <c r="N55" i="96"/>
  <c r="AE54" i="96"/>
  <c r="AD54" i="96"/>
  <c r="AC54" i="96"/>
  <c r="AB54" i="96"/>
  <c r="AA54" i="96"/>
  <c r="Z54" i="96"/>
  <c r="R54" i="96"/>
  <c r="Q54" i="96"/>
  <c r="P54" i="96"/>
  <c r="S54" i="96" s="1"/>
  <c r="O54" i="96"/>
  <c r="N54" i="96"/>
  <c r="AE53" i="96"/>
  <c r="AD53" i="96"/>
  <c r="AC53" i="96"/>
  <c r="AB53" i="96"/>
  <c r="AA53" i="96"/>
  <c r="Z53" i="96"/>
  <c r="R53" i="96"/>
  <c r="Q53" i="96"/>
  <c r="P53" i="96"/>
  <c r="S53" i="96" s="1"/>
  <c r="O53" i="96"/>
  <c r="N53" i="96"/>
  <c r="AE52" i="96"/>
  <c r="AD52" i="96"/>
  <c r="AC52" i="96"/>
  <c r="AB52" i="96"/>
  <c r="AA52" i="96"/>
  <c r="Z52" i="96"/>
  <c r="R52" i="96"/>
  <c r="Q52" i="96"/>
  <c r="P52" i="96"/>
  <c r="S52" i="96" s="1"/>
  <c r="O52" i="96"/>
  <c r="N52" i="96"/>
  <c r="AE51" i="96"/>
  <c r="AD51" i="96"/>
  <c r="AC51" i="96"/>
  <c r="AB51" i="96"/>
  <c r="AA51" i="96"/>
  <c r="Z51" i="96"/>
  <c r="R51" i="96"/>
  <c r="Q51" i="96"/>
  <c r="P51" i="96"/>
  <c r="S51" i="96" s="1"/>
  <c r="O51" i="96"/>
  <c r="N51" i="96"/>
  <c r="AE50" i="96"/>
  <c r="AD50" i="96"/>
  <c r="AC50" i="96"/>
  <c r="AB50" i="96"/>
  <c r="AA50" i="96"/>
  <c r="Z50" i="96"/>
  <c r="R50" i="96"/>
  <c r="Q50" i="96"/>
  <c r="P50" i="96"/>
  <c r="S50" i="96" s="1"/>
  <c r="O50" i="96"/>
  <c r="N50" i="96"/>
  <c r="AE49" i="96"/>
  <c r="AD49" i="96"/>
  <c r="AC49" i="96"/>
  <c r="AB49" i="96"/>
  <c r="AA49" i="96"/>
  <c r="Z49" i="96"/>
  <c r="R49" i="96"/>
  <c r="Q49" i="96"/>
  <c r="P49" i="96"/>
  <c r="S49" i="96" s="1"/>
  <c r="O49" i="96"/>
  <c r="N49" i="96"/>
  <c r="AE48" i="96"/>
  <c r="AD48" i="96"/>
  <c r="AC48" i="96"/>
  <c r="AB48" i="96"/>
  <c r="AA48" i="96"/>
  <c r="Z48" i="96"/>
  <c r="R48" i="96"/>
  <c r="Q48" i="96"/>
  <c r="P48" i="96"/>
  <c r="S48" i="96" s="1"/>
  <c r="O48" i="96"/>
  <c r="N48" i="96"/>
  <c r="AE47" i="96"/>
  <c r="AD47" i="96"/>
  <c r="AC47" i="96"/>
  <c r="AB47" i="96"/>
  <c r="AA47" i="96"/>
  <c r="Z47" i="96"/>
  <c r="R47" i="96"/>
  <c r="Q47" i="96"/>
  <c r="P47" i="96"/>
  <c r="S47" i="96" s="1"/>
  <c r="O47" i="96"/>
  <c r="N47" i="96"/>
  <c r="AE46" i="96"/>
  <c r="AD46" i="96"/>
  <c r="AC46" i="96"/>
  <c r="AB46" i="96"/>
  <c r="AA46" i="96"/>
  <c r="Z46" i="96"/>
  <c r="R46" i="96"/>
  <c r="Q46" i="96"/>
  <c r="P46" i="96"/>
  <c r="S46" i="96" s="1"/>
  <c r="O46" i="96"/>
  <c r="N46" i="96"/>
  <c r="AE45" i="96"/>
  <c r="AD45" i="96"/>
  <c r="AC45" i="96"/>
  <c r="AB45" i="96"/>
  <c r="AA45" i="96"/>
  <c r="Z45" i="96"/>
  <c r="R45" i="96"/>
  <c r="Q45" i="96"/>
  <c r="P45" i="96"/>
  <c r="S45" i="96" s="1"/>
  <c r="O45" i="96"/>
  <c r="N45" i="96"/>
  <c r="AE44" i="96"/>
  <c r="AD44" i="96"/>
  <c r="AC44" i="96"/>
  <c r="AB44" i="96"/>
  <c r="AA44" i="96"/>
  <c r="Z44" i="96"/>
  <c r="R44" i="96"/>
  <c r="Q44" i="96"/>
  <c r="P44" i="96"/>
  <c r="S44" i="96" s="1"/>
  <c r="O44" i="96"/>
  <c r="N44" i="96"/>
  <c r="AE43" i="96"/>
  <c r="AD43" i="96"/>
  <c r="AC43" i="96"/>
  <c r="AB43" i="96"/>
  <c r="AA43" i="96"/>
  <c r="Z43" i="96"/>
  <c r="R43" i="96"/>
  <c r="Q43" i="96"/>
  <c r="P43" i="96"/>
  <c r="S43" i="96" s="1"/>
  <c r="O43" i="96"/>
  <c r="N43" i="96"/>
  <c r="AE42" i="96"/>
  <c r="AD42" i="96"/>
  <c r="AC42" i="96"/>
  <c r="AB42" i="96"/>
  <c r="AA42" i="96"/>
  <c r="Z42" i="96"/>
  <c r="R42" i="96"/>
  <c r="Q42" i="96"/>
  <c r="P42" i="96"/>
  <c r="S42" i="96" s="1"/>
  <c r="O42" i="96"/>
  <c r="N42" i="96"/>
  <c r="AE41" i="96"/>
  <c r="AD41" i="96"/>
  <c r="AC41" i="96"/>
  <c r="AB41" i="96"/>
  <c r="AA41" i="96"/>
  <c r="Z41" i="96"/>
  <c r="R41" i="96"/>
  <c r="Q41" i="96"/>
  <c r="P41" i="96"/>
  <c r="S41" i="96" s="1"/>
  <c r="O41" i="96"/>
  <c r="N41" i="96"/>
  <c r="AE40" i="96"/>
  <c r="AD40" i="96"/>
  <c r="AC40" i="96"/>
  <c r="AB40" i="96"/>
  <c r="AA40" i="96"/>
  <c r="Z40" i="96"/>
  <c r="R40" i="96"/>
  <c r="Q40" i="96"/>
  <c r="S40" i="96" s="1"/>
  <c r="P40" i="96"/>
  <c r="O40" i="96"/>
  <c r="N40" i="96"/>
  <c r="AE39" i="96"/>
  <c r="AD39" i="96"/>
  <c r="AC39" i="96"/>
  <c r="AB39" i="96"/>
  <c r="AA39" i="96"/>
  <c r="Z39" i="96"/>
  <c r="R39" i="96"/>
  <c r="Q39" i="96"/>
  <c r="S39" i="96" s="1"/>
  <c r="P39" i="96"/>
  <c r="O39" i="96"/>
  <c r="N39" i="96"/>
  <c r="AE38" i="96"/>
  <c r="AD38" i="96"/>
  <c r="AC38" i="96"/>
  <c r="AB38" i="96"/>
  <c r="AA38" i="96"/>
  <c r="Z38" i="96"/>
  <c r="R38" i="96"/>
  <c r="Q38" i="96"/>
  <c r="S38" i="96" s="1"/>
  <c r="P38" i="96"/>
  <c r="O38" i="96"/>
  <c r="N38" i="96"/>
  <c r="AE37" i="96"/>
  <c r="AD37" i="96"/>
  <c r="AC37" i="96"/>
  <c r="AB37" i="96"/>
  <c r="AA37" i="96"/>
  <c r="Z37" i="96"/>
  <c r="R37" i="96"/>
  <c r="Q37" i="96"/>
  <c r="S37" i="96" s="1"/>
  <c r="P37" i="96"/>
  <c r="O37" i="96"/>
  <c r="N37" i="96"/>
  <c r="AE36" i="96"/>
  <c r="AD36" i="96"/>
  <c r="AC36" i="96"/>
  <c r="AB36" i="96"/>
  <c r="AA36" i="96"/>
  <c r="Z36" i="96"/>
  <c r="R36" i="96"/>
  <c r="Q36" i="96"/>
  <c r="S36" i="96" s="1"/>
  <c r="P36" i="96"/>
  <c r="O36" i="96"/>
  <c r="N36" i="96"/>
  <c r="AE35" i="96"/>
  <c r="AD35" i="96"/>
  <c r="AC35" i="96"/>
  <c r="AB35" i="96"/>
  <c r="AA35" i="96"/>
  <c r="Z35" i="96"/>
  <c r="R35" i="96"/>
  <c r="Q35" i="96"/>
  <c r="S35" i="96" s="1"/>
  <c r="P35" i="96"/>
  <c r="O35" i="96"/>
  <c r="N35" i="96"/>
  <c r="AE34" i="96"/>
  <c r="AD34" i="96"/>
  <c r="AC34" i="96"/>
  <c r="AB34" i="96"/>
  <c r="AA34" i="96"/>
  <c r="Z34" i="96"/>
  <c r="R34" i="96"/>
  <c r="Q34" i="96"/>
  <c r="S34" i="96" s="1"/>
  <c r="P34" i="96"/>
  <c r="O34" i="96"/>
  <c r="N34" i="96"/>
  <c r="AE33" i="96"/>
  <c r="AD33" i="96"/>
  <c r="AC33" i="96"/>
  <c r="AB33" i="96"/>
  <c r="AA33" i="96"/>
  <c r="Z33" i="96"/>
  <c r="R33" i="96"/>
  <c r="Q33" i="96"/>
  <c r="S33" i="96" s="1"/>
  <c r="P33" i="96"/>
  <c r="O33" i="96"/>
  <c r="N33" i="96"/>
  <c r="AE32" i="96"/>
  <c r="AD32" i="96"/>
  <c r="AC32" i="96"/>
  <c r="AB32" i="96"/>
  <c r="AA32" i="96"/>
  <c r="Z32" i="96"/>
  <c r="R32" i="96"/>
  <c r="Q32" i="96"/>
  <c r="S32" i="96" s="1"/>
  <c r="P32" i="96"/>
  <c r="O32" i="96"/>
  <c r="N32" i="96"/>
  <c r="AE31" i="96"/>
  <c r="AD31" i="96"/>
  <c r="AC31" i="96"/>
  <c r="AB31" i="96"/>
  <c r="AA31" i="96"/>
  <c r="Z31" i="96"/>
  <c r="R31" i="96"/>
  <c r="Q31" i="96"/>
  <c r="S31" i="96" s="1"/>
  <c r="P31" i="96"/>
  <c r="O31" i="96"/>
  <c r="N31" i="96"/>
  <c r="AE30" i="96"/>
  <c r="AD30" i="96"/>
  <c r="AC30" i="96"/>
  <c r="AB30" i="96"/>
  <c r="AA30" i="96"/>
  <c r="Z30" i="96"/>
  <c r="R30" i="96"/>
  <c r="Q30" i="96"/>
  <c r="S30" i="96" s="1"/>
  <c r="P30" i="96"/>
  <c r="O30" i="96"/>
  <c r="N30" i="96"/>
  <c r="AE29" i="96"/>
  <c r="AD29" i="96"/>
  <c r="AC29" i="96"/>
  <c r="AB29" i="96"/>
  <c r="AA29" i="96"/>
  <c r="Z29" i="96"/>
  <c r="R29" i="96"/>
  <c r="Q29" i="96"/>
  <c r="S29" i="96" s="1"/>
  <c r="P29" i="96"/>
  <c r="O29" i="96"/>
  <c r="N29" i="96"/>
  <c r="AE28" i="96"/>
  <c r="AD28" i="96"/>
  <c r="AC28" i="96"/>
  <c r="AB28" i="96"/>
  <c r="AA28" i="96"/>
  <c r="Z28" i="96"/>
  <c r="R28" i="96"/>
  <c r="Q28" i="96"/>
  <c r="S28" i="96" s="1"/>
  <c r="P28" i="96"/>
  <c r="O28" i="96"/>
  <c r="N28" i="96"/>
  <c r="AE27" i="96"/>
  <c r="AD27" i="96"/>
  <c r="AC27" i="96"/>
  <c r="AB27" i="96"/>
  <c r="AA27" i="96"/>
  <c r="Z27" i="96"/>
  <c r="R27" i="96"/>
  <c r="Q27" i="96"/>
  <c r="S27" i="96" s="1"/>
  <c r="P27" i="96"/>
  <c r="O27" i="96"/>
  <c r="N27" i="96"/>
  <c r="AE26" i="96"/>
  <c r="AD26" i="96"/>
  <c r="AC26" i="96"/>
  <c r="AB26" i="96"/>
  <c r="AA26" i="96"/>
  <c r="Z26" i="96"/>
  <c r="R26" i="96"/>
  <c r="Q26" i="96"/>
  <c r="S26" i="96" s="1"/>
  <c r="P26" i="96"/>
  <c r="O26" i="96"/>
  <c r="N26" i="96"/>
  <c r="AE25" i="96"/>
  <c r="AD25" i="96"/>
  <c r="AC25" i="96"/>
  <c r="AB25" i="96"/>
  <c r="AA25" i="96"/>
  <c r="Z25" i="96"/>
  <c r="R25" i="96"/>
  <c r="Q25" i="96"/>
  <c r="S25" i="96" s="1"/>
  <c r="P25" i="96"/>
  <c r="O25" i="96"/>
  <c r="N25" i="96"/>
  <c r="AE24" i="96"/>
  <c r="AD24" i="96"/>
  <c r="AC24" i="96"/>
  <c r="AB24" i="96"/>
  <c r="AA24" i="96"/>
  <c r="Z24" i="96"/>
  <c r="R24" i="96"/>
  <c r="Q24" i="96"/>
  <c r="S24" i="96" s="1"/>
  <c r="P24" i="96"/>
  <c r="O24" i="96"/>
  <c r="N24" i="96"/>
  <c r="AE23" i="96"/>
  <c r="AD23" i="96"/>
  <c r="AC23" i="96"/>
  <c r="AB23" i="96"/>
  <c r="AA23" i="96"/>
  <c r="Z23" i="96"/>
  <c r="R23" i="96"/>
  <c r="Q23" i="96"/>
  <c r="S23" i="96" s="1"/>
  <c r="P23" i="96"/>
  <c r="O23" i="96"/>
  <c r="N23" i="96"/>
  <c r="AE22" i="96"/>
  <c r="AD22" i="96"/>
  <c r="AC22" i="96"/>
  <c r="AB22" i="96"/>
  <c r="AA22" i="96"/>
  <c r="Z22" i="96"/>
  <c r="R22" i="96"/>
  <c r="Q22" i="96"/>
  <c r="S22" i="96" s="1"/>
  <c r="P22" i="96"/>
  <c r="O22" i="96"/>
  <c r="N22" i="96"/>
  <c r="AE21" i="96"/>
  <c r="AD21" i="96"/>
  <c r="AC21" i="96"/>
  <c r="AB21" i="96"/>
  <c r="AA21" i="96"/>
  <c r="Z21" i="96"/>
  <c r="R21" i="96"/>
  <c r="Q21" i="96"/>
  <c r="S21" i="96" s="1"/>
  <c r="P21" i="96"/>
  <c r="O21" i="96"/>
  <c r="N21" i="96"/>
  <c r="AE20" i="96"/>
  <c r="AD20" i="96"/>
  <c r="AC20" i="96"/>
  <c r="AB20" i="96"/>
  <c r="AA20" i="96"/>
  <c r="Z20" i="96"/>
  <c r="R20" i="96"/>
  <c r="Q20" i="96"/>
  <c r="S20" i="96" s="1"/>
  <c r="P20" i="96"/>
  <c r="O20" i="96"/>
  <c r="N20" i="96"/>
  <c r="AE19" i="96"/>
  <c r="AD19" i="96"/>
  <c r="AC19" i="96"/>
  <c r="AB19" i="96"/>
  <c r="AA19" i="96"/>
  <c r="Z19" i="96"/>
  <c r="R19" i="96"/>
  <c r="Q19" i="96"/>
  <c r="S19" i="96" s="1"/>
  <c r="P19" i="96"/>
  <c r="O19" i="96"/>
  <c r="N19" i="96"/>
  <c r="AE18" i="96"/>
  <c r="AD18" i="96"/>
  <c r="AC18" i="96"/>
  <c r="AB18" i="96"/>
  <c r="AA18" i="96"/>
  <c r="Z18" i="96"/>
  <c r="R18" i="96"/>
  <c r="Q18" i="96"/>
  <c r="S18" i="96" s="1"/>
  <c r="P18" i="96"/>
  <c r="O18" i="96"/>
  <c r="N18" i="96"/>
  <c r="AE17" i="96"/>
  <c r="AD17" i="96"/>
  <c r="AC17" i="96"/>
  <c r="AB17" i="96"/>
  <c r="AA17" i="96"/>
  <c r="Z17" i="96"/>
  <c r="R17" i="96"/>
  <c r="Q17" i="96"/>
  <c r="S17" i="96" s="1"/>
  <c r="P17" i="96"/>
  <c r="O17" i="96"/>
  <c r="N17" i="96"/>
  <c r="AE16" i="96"/>
  <c r="AD16" i="96"/>
  <c r="AC16" i="96"/>
  <c r="AB16" i="96"/>
  <c r="AA16" i="96"/>
  <c r="Z16" i="96"/>
  <c r="R16" i="96"/>
  <c r="Q16" i="96"/>
  <c r="S16" i="96" s="1"/>
  <c r="P16" i="96"/>
  <c r="O16" i="96"/>
  <c r="N16" i="96"/>
  <c r="AE15" i="96"/>
  <c r="AD15" i="96"/>
  <c r="AC15" i="96"/>
  <c r="AB15" i="96"/>
  <c r="AA15" i="96"/>
  <c r="Z15" i="96"/>
  <c r="R15" i="96"/>
  <c r="Q15" i="96"/>
  <c r="S15" i="96" s="1"/>
  <c r="P15" i="96"/>
  <c r="O15" i="96"/>
  <c r="N15" i="96"/>
  <c r="AE14" i="96"/>
  <c r="AD14" i="96"/>
  <c r="AC14" i="96"/>
  <c r="AB14" i="96"/>
  <c r="AA14" i="96"/>
  <c r="Z14" i="96"/>
  <c r="R14" i="96"/>
  <c r="Q14" i="96"/>
  <c r="S14" i="96" s="1"/>
  <c r="P14" i="96"/>
  <c r="O14" i="96"/>
  <c r="N14" i="96"/>
  <c r="AE13" i="96"/>
  <c r="AD13" i="96"/>
  <c r="AC13" i="96"/>
  <c r="AB13" i="96"/>
  <c r="AA13" i="96"/>
  <c r="Z13" i="96"/>
  <c r="R13" i="96"/>
  <c r="Q13" i="96"/>
  <c r="S13" i="96" s="1"/>
  <c r="P13" i="96"/>
  <c r="O13" i="96"/>
  <c r="N13" i="96"/>
  <c r="AE12" i="96"/>
  <c r="AD12" i="96"/>
  <c r="AC12" i="96"/>
  <c r="AB12" i="96"/>
  <c r="AA12" i="96"/>
  <c r="Z12" i="96"/>
  <c r="R12" i="96"/>
  <c r="Q12" i="96"/>
  <c r="S12" i="96" s="1"/>
  <c r="P12" i="96"/>
  <c r="O12" i="96"/>
  <c r="N12" i="96"/>
  <c r="AE11" i="96"/>
  <c r="AD11" i="96"/>
  <c r="AC11" i="96"/>
  <c r="AB11" i="96"/>
  <c r="AA11" i="96"/>
  <c r="Z11" i="96"/>
  <c r="R11" i="96"/>
  <c r="Q11" i="96"/>
  <c r="S11" i="96" s="1"/>
  <c r="P11" i="96"/>
  <c r="O11" i="96"/>
  <c r="N11" i="96"/>
  <c r="AE10" i="96"/>
  <c r="AD10" i="96"/>
  <c r="AC10" i="96"/>
  <c r="AB10" i="96"/>
  <c r="AA10" i="96"/>
  <c r="Z10" i="96"/>
  <c r="R10" i="96"/>
  <c r="Q10" i="96"/>
  <c r="S10" i="96" s="1"/>
  <c r="P10" i="96"/>
  <c r="O10" i="96"/>
  <c r="N10" i="96"/>
  <c r="AE9" i="96"/>
  <c r="AD9" i="96"/>
  <c r="AC9" i="96"/>
  <c r="AB9" i="96"/>
  <c r="AA9" i="96"/>
  <c r="Z9" i="96"/>
  <c r="R9" i="96"/>
  <c r="Q9" i="96"/>
  <c r="S9" i="96" s="1"/>
  <c r="P9" i="96"/>
  <c r="O9" i="96"/>
  <c r="N9" i="96"/>
  <c r="AE8" i="96"/>
  <c r="AD8" i="96"/>
  <c r="AC8" i="96"/>
  <c r="AB8" i="96"/>
  <c r="AA8" i="96"/>
  <c r="Z8" i="96"/>
  <c r="R8" i="96"/>
  <c r="Q8" i="96"/>
  <c r="S8" i="96" s="1"/>
  <c r="P8" i="96"/>
  <c r="O8" i="96"/>
  <c r="N8" i="96"/>
  <c r="AE7" i="96"/>
  <c r="AD7" i="96"/>
  <c r="AC7" i="96"/>
  <c r="AB7" i="96"/>
  <c r="AA7" i="96"/>
  <c r="Z7" i="96"/>
  <c r="R7" i="96"/>
  <c r="Q7" i="96"/>
  <c r="S7" i="96" s="1"/>
  <c r="P7" i="96"/>
  <c r="O7" i="96"/>
  <c r="N7" i="96"/>
  <c r="AE6" i="96"/>
  <c r="AD6" i="96"/>
  <c r="AC6" i="96"/>
  <c r="AB6" i="96"/>
  <c r="AA6" i="96"/>
  <c r="Z6" i="96"/>
  <c r="R6" i="96"/>
  <c r="Q6" i="96"/>
  <c r="S6" i="96" s="1"/>
  <c r="P6" i="96"/>
  <c r="O6" i="96"/>
  <c r="N6" i="96"/>
  <c r="AE5" i="96"/>
  <c r="AD5" i="96"/>
  <c r="AC5" i="96"/>
  <c r="AB5" i="96"/>
  <c r="AA5" i="96"/>
  <c r="Z5" i="96"/>
  <c r="R5" i="96"/>
  <c r="Q5" i="96"/>
  <c r="P5" i="96"/>
  <c r="O5" i="96"/>
  <c r="O75" i="96" s="1"/>
  <c r="N5" i="96"/>
  <c r="Q75" i="96" l="1"/>
  <c r="S5" i="96"/>
  <c r="N75" i="96"/>
  <c r="R75" i="96"/>
  <c r="S15" i="23" l="1"/>
  <c r="J10" i="23"/>
  <c r="J7" i="23"/>
  <c r="O6" i="23"/>
  <c r="P6" i="23"/>
  <c r="Q6" i="23"/>
  <c r="R6" i="23"/>
  <c r="S6" i="23"/>
  <c r="N6" i="23"/>
  <c r="O26" i="23"/>
  <c r="P26" i="23"/>
  <c r="Q26" i="23"/>
  <c r="R26" i="23"/>
  <c r="S26" i="23"/>
  <c r="N26" i="23"/>
  <c r="M26" i="23"/>
  <c r="AE9" i="95"/>
  <c r="AD9" i="95"/>
  <c r="AC9" i="95"/>
  <c r="AB9" i="95"/>
  <c r="AA9" i="95"/>
  <c r="Z9" i="95"/>
  <c r="F26" i="23"/>
  <c r="G26" i="23"/>
  <c r="H26" i="23"/>
  <c r="I26" i="23"/>
  <c r="E26" i="23"/>
  <c r="D26" i="23"/>
  <c r="Y9" i="95"/>
  <c r="N9" i="95"/>
  <c r="M9" i="95"/>
  <c r="L9" i="95"/>
  <c r="K9" i="95"/>
  <c r="J9" i="95"/>
  <c r="I9" i="95"/>
  <c r="H9" i="95"/>
  <c r="V98" i="95"/>
  <c r="I98" i="95"/>
  <c r="I97" i="95"/>
  <c r="I96" i="95"/>
  <c r="I95" i="95"/>
  <c r="I94" i="95"/>
  <c r="I93" i="95"/>
  <c r="I92" i="95"/>
  <c r="I91" i="95"/>
  <c r="I90" i="95"/>
  <c r="I89" i="95"/>
  <c r="I88" i="95"/>
  <c r="I87" i="95"/>
  <c r="I86" i="95"/>
  <c r="I85" i="95"/>
  <c r="I84" i="95"/>
  <c r="I83" i="95"/>
  <c r="I82" i="95"/>
  <c r="I81" i="95"/>
  <c r="I80" i="95"/>
  <c r="I79" i="95"/>
  <c r="I78" i="95"/>
  <c r="I77" i="95"/>
  <c r="I76" i="95"/>
  <c r="I75" i="95"/>
  <c r="I74" i="95"/>
  <c r="I73" i="95"/>
  <c r="I72" i="95"/>
  <c r="I71" i="95"/>
  <c r="I70" i="95"/>
  <c r="I69" i="95"/>
  <c r="I68" i="95"/>
  <c r="V67" i="95"/>
  <c r="I67" i="95"/>
  <c r="I66" i="95"/>
  <c r="I65" i="95"/>
  <c r="I64" i="95"/>
  <c r="I63" i="95"/>
  <c r="I62" i="95"/>
  <c r="I61" i="95"/>
  <c r="I60" i="95"/>
  <c r="I59" i="95"/>
  <c r="I58" i="95"/>
  <c r="I57" i="95"/>
  <c r="I56" i="95"/>
  <c r="I55" i="95"/>
  <c r="I54" i="95"/>
  <c r="I53" i="95"/>
  <c r="I52" i="95"/>
  <c r="I51" i="95"/>
  <c r="I50" i="95"/>
  <c r="I49" i="95"/>
  <c r="I48" i="95"/>
  <c r="I47" i="95"/>
  <c r="I46" i="95"/>
  <c r="I45" i="95"/>
  <c r="I44" i="95"/>
  <c r="I43" i="95"/>
  <c r="I42" i="95"/>
  <c r="I41" i="95"/>
  <c r="I40" i="95"/>
  <c r="I39" i="95"/>
  <c r="I38" i="95"/>
  <c r="I37" i="95"/>
  <c r="I36" i="95"/>
  <c r="I35" i="95"/>
  <c r="I34" i="95"/>
  <c r="I33" i="95"/>
  <c r="AL32" i="95"/>
  <c r="I32" i="95"/>
  <c r="I31" i="95"/>
  <c r="I30" i="95"/>
  <c r="I29" i="95"/>
  <c r="I28" i="95"/>
  <c r="I27" i="95"/>
  <c r="I26" i="95"/>
  <c r="V25" i="95"/>
  <c r="R25" i="95"/>
  <c r="P25" i="95"/>
  <c r="I25" i="95"/>
  <c r="I24" i="95"/>
  <c r="I23" i="95"/>
  <c r="I22" i="95"/>
  <c r="AL21" i="95"/>
  <c r="I21" i="95"/>
  <c r="V20" i="95"/>
  <c r="N20" i="95"/>
  <c r="L20" i="95"/>
  <c r="I20" i="95"/>
  <c r="I19" i="95"/>
  <c r="W18" i="95"/>
  <c r="V18" i="95"/>
  <c r="I18" i="95"/>
  <c r="I17" i="95"/>
  <c r="I16" i="95"/>
  <c r="I15" i="95"/>
  <c r="I14" i="95"/>
  <c r="O18" i="23"/>
  <c r="P18" i="23"/>
  <c r="Q18" i="23"/>
  <c r="R18" i="23"/>
  <c r="S18" i="23"/>
  <c r="N18" i="23"/>
  <c r="F18" i="23"/>
  <c r="G18" i="23"/>
  <c r="H18" i="23"/>
  <c r="I18" i="23"/>
  <c r="J18" i="23"/>
  <c r="E18" i="23"/>
  <c r="F81" i="94"/>
  <c r="G81" i="94"/>
  <c r="N81" i="94"/>
  <c r="O81" i="94"/>
  <c r="P81" i="94"/>
  <c r="Q81" i="94"/>
  <c r="R81" i="94"/>
  <c r="AE81" i="94"/>
  <c r="Z81" i="94"/>
  <c r="AA81" i="94"/>
  <c r="AB81" i="94"/>
  <c r="AC81" i="94"/>
  <c r="AD81" i="94"/>
  <c r="S81" i="94"/>
  <c r="M18" i="23"/>
  <c r="D18" i="23"/>
  <c r="AD80" i="94"/>
  <c r="AE80" i="94" s="1"/>
  <c r="AC80" i="94"/>
  <c r="AB80" i="94"/>
  <c r="AA80" i="94"/>
  <c r="Z80" i="94"/>
  <c r="R80" i="94"/>
  <c r="Q80" i="94"/>
  <c r="P80" i="94"/>
  <c r="S80" i="94" s="1"/>
  <c r="O80" i="94"/>
  <c r="N80" i="94"/>
  <c r="AD79" i="94"/>
  <c r="AE79" i="94" s="1"/>
  <c r="AC79" i="94"/>
  <c r="AB79" i="94"/>
  <c r="AA79" i="94"/>
  <c r="Z79" i="94"/>
  <c r="R79" i="94"/>
  <c r="Q79" i="94"/>
  <c r="P79" i="94"/>
  <c r="S79" i="94" s="1"/>
  <c r="O79" i="94"/>
  <c r="N79" i="94"/>
  <c r="AD78" i="94"/>
  <c r="AE78" i="94" s="1"/>
  <c r="AC78" i="94"/>
  <c r="AB78" i="94"/>
  <c r="AA78" i="94"/>
  <c r="Z78" i="94"/>
  <c r="R78" i="94"/>
  <c r="Q78" i="94"/>
  <c r="P78" i="94"/>
  <c r="S78" i="94" s="1"/>
  <c r="O78" i="94"/>
  <c r="N78" i="94"/>
  <c r="AD77" i="94"/>
  <c r="AE77" i="94" s="1"/>
  <c r="AC77" i="94"/>
  <c r="AB77" i="94"/>
  <c r="AA77" i="94"/>
  <c r="Z77" i="94"/>
  <c r="R77" i="94"/>
  <c r="Q77" i="94"/>
  <c r="P77" i="94"/>
  <c r="S77" i="94" s="1"/>
  <c r="O77" i="94"/>
  <c r="N77" i="94"/>
  <c r="AD76" i="94"/>
  <c r="AE76" i="94" s="1"/>
  <c r="AC76" i="94"/>
  <c r="AB76" i="94"/>
  <c r="AA76" i="94"/>
  <c r="Z76" i="94"/>
  <c r="R76" i="94"/>
  <c r="Q76" i="94"/>
  <c r="P76" i="94"/>
  <c r="S76" i="94" s="1"/>
  <c r="O76" i="94"/>
  <c r="N76" i="94"/>
  <c r="AD75" i="94"/>
  <c r="AE75" i="94" s="1"/>
  <c r="AC75" i="94"/>
  <c r="AB75" i="94"/>
  <c r="AA75" i="94"/>
  <c r="Z75" i="94"/>
  <c r="R75" i="94"/>
  <c r="Q75" i="94"/>
  <c r="P75" i="94"/>
  <c r="S75" i="94" s="1"/>
  <c r="O75" i="94"/>
  <c r="N75" i="94"/>
  <c r="AD74" i="94"/>
  <c r="AE74" i="94" s="1"/>
  <c r="AC74" i="94"/>
  <c r="AB74" i="94"/>
  <c r="AA74" i="94"/>
  <c r="Z74" i="94"/>
  <c r="R74" i="94"/>
  <c r="Q74" i="94"/>
  <c r="P74" i="94"/>
  <c r="S74" i="94" s="1"/>
  <c r="O74" i="94"/>
  <c r="N74" i="94"/>
  <c r="AD73" i="94"/>
  <c r="AE73" i="94" s="1"/>
  <c r="AC73" i="94"/>
  <c r="AB73" i="94"/>
  <c r="AA73" i="94"/>
  <c r="Z73" i="94"/>
  <c r="R73" i="94"/>
  <c r="Q73" i="94"/>
  <c r="P73" i="94"/>
  <c r="S73" i="94" s="1"/>
  <c r="O73" i="94"/>
  <c r="N73" i="94"/>
  <c r="AD72" i="94"/>
  <c r="AE72" i="94" s="1"/>
  <c r="AC72" i="94"/>
  <c r="AB72" i="94"/>
  <c r="AA72" i="94"/>
  <c r="Z72" i="94"/>
  <c r="R72" i="94"/>
  <c r="Q72" i="94"/>
  <c r="P72" i="94"/>
  <c r="S72" i="94" s="1"/>
  <c r="O72" i="94"/>
  <c r="N72" i="94"/>
  <c r="AD71" i="94"/>
  <c r="AE71" i="94" s="1"/>
  <c r="AC71" i="94"/>
  <c r="AB71" i="94"/>
  <c r="AA71" i="94"/>
  <c r="Z71" i="94"/>
  <c r="R71" i="94"/>
  <c r="Q71" i="94"/>
  <c r="P71" i="94"/>
  <c r="S71" i="94" s="1"/>
  <c r="O71" i="94"/>
  <c r="N71" i="94"/>
  <c r="AD70" i="94"/>
  <c r="AE70" i="94" s="1"/>
  <c r="AC70" i="94"/>
  <c r="AB70" i="94"/>
  <c r="AA70" i="94"/>
  <c r="Z70" i="94"/>
  <c r="R70" i="94"/>
  <c r="Q70" i="94"/>
  <c r="P70" i="94"/>
  <c r="S70" i="94" s="1"/>
  <c r="O70" i="94"/>
  <c r="N70" i="94"/>
  <c r="AD69" i="94"/>
  <c r="AE69" i="94" s="1"/>
  <c r="AC69" i="94"/>
  <c r="AB69" i="94"/>
  <c r="AA69" i="94"/>
  <c r="Z69" i="94"/>
  <c r="R69" i="94"/>
  <c r="Q69" i="94"/>
  <c r="P69" i="94"/>
  <c r="S69" i="94" s="1"/>
  <c r="O69" i="94"/>
  <c r="N69" i="94"/>
  <c r="AD68" i="94"/>
  <c r="AE68" i="94" s="1"/>
  <c r="AC68" i="94"/>
  <c r="AB68" i="94"/>
  <c r="AA68" i="94"/>
  <c r="Z68" i="94"/>
  <c r="R68" i="94"/>
  <c r="Q68" i="94"/>
  <c r="P68" i="94"/>
  <c r="S68" i="94" s="1"/>
  <c r="O68" i="94"/>
  <c r="N68" i="94"/>
  <c r="AD67" i="94"/>
  <c r="AE67" i="94" s="1"/>
  <c r="AC67" i="94"/>
  <c r="AB67" i="94"/>
  <c r="AA67" i="94"/>
  <c r="Z67" i="94"/>
  <c r="R67" i="94"/>
  <c r="Q67" i="94"/>
  <c r="P67" i="94"/>
  <c r="S67" i="94" s="1"/>
  <c r="O67" i="94"/>
  <c r="N67" i="94"/>
  <c r="AD66" i="94"/>
  <c r="AE66" i="94" s="1"/>
  <c r="AC66" i="94"/>
  <c r="AB66" i="94"/>
  <c r="AA66" i="94"/>
  <c r="Z66" i="94"/>
  <c r="R66" i="94"/>
  <c r="Q66" i="94"/>
  <c r="P66" i="94"/>
  <c r="S66" i="94" s="1"/>
  <c r="O66" i="94"/>
  <c r="N66" i="94"/>
  <c r="AD65" i="94"/>
  <c r="AE65" i="94" s="1"/>
  <c r="AC65" i="94"/>
  <c r="AB65" i="94"/>
  <c r="AA65" i="94"/>
  <c r="Z65" i="94"/>
  <c r="R65" i="94"/>
  <c r="Q65" i="94"/>
  <c r="P65" i="94"/>
  <c r="S65" i="94" s="1"/>
  <c r="O65" i="94"/>
  <c r="N65" i="94"/>
  <c r="AD64" i="94"/>
  <c r="AE64" i="94" s="1"/>
  <c r="AC64" i="94"/>
  <c r="AB64" i="94"/>
  <c r="AA64" i="94"/>
  <c r="Z64" i="94"/>
  <c r="R64" i="94"/>
  <c r="Q64" i="94"/>
  <c r="P64" i="94"/>
  <c r="S64" i="94" s="1"/>
  <c r="O64" i="94"/>
  <c r="N64" i="94"/>
  <c r="AD63" i="94"/>
  <c r="AE63" i="94" s="1"/>
  <c r="AC63" i="94"/>
  <c r="AB63" i="94"/>
  <c r="AA63" i="94"/>
  <c r="Z63" i="94"/>
  <c r="R63" i="94"/>
  <c r="Q63" i="94"/>
  <c r="P63" i="94"/>
  <c r="S63" i="94" s="1"/>
  <c r="O63" i="94"/>
  <c r="N63" i="94"/>
  <c r="AD62" i="94"/>
  <c r="AE62" i="94" s="1"/>
  <c r="AC62" i="94"/>
  <c r="AB62" i="94"/>
  <c r="AA62" i="94"/>
  <c r="Z62" i="94"/>
  <c r="R62" i="94"/>
  <c r="Q62" i="94"/>
  <c r="P62" i="94"/>
  <c r="S62" i="94" s="1"/>
  <c r="O62" i="94"/>
  <c r="N62" i="94"/>
  <c r="AD61" i="94"/>
  <c r="AE61" i="94" s="1"/>
  <c r="AC61" i="94"/>
  <c r="AB61" i="94"/>
  <c r="AA61" i="94"/>
  <c r="Z61" i="94"/>
  <c r="R61" i="94"/>
  <c r="Q61" i="94"/>
  <c r="P61" i="94"/>
  <c r="S61" i="94" s="1"/>
  <c r="O61" i="94"/>
  <c r="N61" i="94"/>
  <c r="AD60" i="94"/>
  <c r="AE60" i="94" s="1"/>
  <c r="AC60" i="94"/>
  <c r="AB60" i="94"/>
  <c r="AA60" i="94"/>
  <c r="Z60" i="94"/>
  <c r="R60" i="94"/>
  <c r="Q60" i="94"/>
  <c r="P60" i="94"/>
  <c r="S60" i="94" s="1"/>
  <c r="O60" i="94"/>
  <c r="N60" i="94"/>
  <c r="AD59" i="94"/>
  <c r="AE59" i="94" s="1"/>
  <c r="AC59" i="94"/>
  <c r="AB59" i="94"/>
  <c r="AA59" i="94"/>
  <c r="Z59" i="94"/>
  <c r="R59" i="94"/>
  <c r="Q59" i="94"/>
  <c r="P59" i="94"/>
  <c r="S59" i="94" s="1"/>
  <c r="O59" i="94"/>
  <c r="N59" i="94"/>
  <c r="AD58" i="94"/>
  <c r="AE58" i="94" s="1"/>
  <c r="AC58" i="94"/>
  <c r="AB58" i="94"/>
  <c r="AA58" i="94"/>
  <c r="Z58" i="94"/>
  <c r="R58" i="94"/>
  <c r="Q58" i="94"/>
  <c r="P58" i="94"/>
  <c r="S58" i="94" s="1"/>
  <c r="O58" i="94"/>
  <c r="N58" i="94"/>
  <c r="AD57" i="94"/>
  <c r="AE57" i="94" s="1"/>
  <c r="AC57" i="94"/>
  <c r="AB57" i="94"/>
  <c r="AA57" i="94"/>
  <c r="Z57" i="94"/>
  <c r="R57" i="94"/>
  <c r="Q57" i="94"/>
  <c r="P57" i="94"/>
  <c r="S57" i="94" s="1"/>
  <c r="O57" i="94"/>
  <c r="N57" i="94"/>
  <c r="AD56" i="94"/>
  <c r="AE56" i="94" s="1"/>
  <c r="AC56" i="94"/>
  <c r="AB56" i="94"/>
  <c r="AA56" i="94"/>
  <c r="Z56" i="94"/>
  <c r="R56" i="94"/>
  <c r="Q56" i="94"/>
  <c r="P56" i="94"/>
  <c r="S56" i="94" s="1"/>
  <c r="O56" i="94"/>
  <c r="N56" i="94"/>
  <c r="AD55" i="94"/>
  <c r="AE55" i="94" s="1"/>
  <c r="AC55" i="94"/>
  <c r="AB55" i="94"/>
  <c r="AA55" i="94"/>
  <c r="Z55" i="94"/>
  <c r="R55" i="94"/>
  <c r="Q55" i="94"/>
  <c r="P55" i="94"/>
  <c r="S55" i="94" s="1"/>
  <c r="O55" i="94"/>
  <c r="N55" i="94"/>
  <c r="AD54" i="94"/>
  <c r="AE54" i="94" s="1"/>
  <c r="AC54" i="94"/>
  <c r="AB54" i="94"/>
  <c r="AA54" i="94"/>
  <c r="Z54" i="94"/>
  <c r="R54" i="94"/>
  <c r="Q54" i="94"/>
  <c r="P54" i="94"/>
  <c r="S54" i="94" s="1"/>
  <c r="O54" i="94"/>
  <c r="N54" i="94"/>
  <c r="AD53" i="94"/>
  <c r="AE53" i="94" s="1"/>
  <c r="AC53" i="94"/>
  <c r="AB53" i="94"/>
  <c r="AA53" i="94"/>
  <c r="Z53" i="94"/>
  <c r="R53" i="94"/>
  <c r="Q53" i="94"/>
  <c r="P53" i="94"/>
  <c r="S53" i="94" s="1"/>
  <c r="O53" i="94"/>
  <c r="N53" i="94"/>
  <c r="AD52" i="94"/>
  <c r="AE52" i="94" s="1"/>
  <c r="AC52" i="94"/>
  <c r="AB52" i="94"/>
  <c r="AA52" i="94"/>
  <c r="Z52" i="94"/>
  <c r="R52" i="94"/>
  <c r="Q52" i="94"/>
  <c r="P52" i="94"/>
  <c r="S52" i="94" s="1"/>
  <c r="O52" i="94"/>
  <c r="N52" i="94"/>
  <c r="AD51" i="94"/>
  <c r="AE51" i="94" s="1"/>
  <c r="AC51" i="94"/>
  <c r="AB51" i="94"/>
  <c r="AA51" i="94"/>
  <c r="Z51" i="94"/>
  <c r="R51" i="94"/>
  <c r="Q51" i="94"/>
  <c r="P51" i="94"/>
  <c r="S51" i="94" s="1"/>
  <c r="O51" i="94"/>
  <c r="N51" i="94"/>
  <c r="AD50" i="94"/>
  <c r="AE50" i="94" s="1"/>
  <c r="AC50" i="94"/>
  <c r="AB50" i="94"/>
  <c r="AA50" i="94"/>
  <c r="Z50" i="94"/>
  <c r="R50" i="94"/>
  <c r="Q50" i="94"/>
  <c r="P50" i="94"/>
  <c r="S50" i="94" s="1"/>
  <c r="O50" i="94"/>
  <c r="N50" i="94"/>
  <c r="AD49" i="94"/>
  <c r="AE49" i="94" s="1"/>
  <c r="AC49" i="94"/>
  <c r="AB49" i="94"/>
  <c r="AA49" i="94"/>
  <c r="Z49" i="94"/>
  <c r="R49" i="94"/>
  <c r="Q49" i="94"/>
  <c r="P49" i="94"/>
  <c r="S49" i="94" s="1"/>
  <c r="O49" i="94"/>
  <c r="N49" i="94"/>
  <c r="AD48" i="94"/>
  <c r="AE48" i="94" s="1"/>
  <c r="AC48" i="94"/>
  <c r="AB48" i="94"/>
  <c r="AA48" i="94"/>
  <c r="Z48" i="94"/>
  <c r="R48" i="94"/>
  <c r="Q48" i="94"/>
  <c r="P48" i="94"/>
  <c r="S48" i="94" s="1"/>
  <c r="O48" i="94"/>
  <c r="N48" i="94"/>
  <c r="AD47" i="94"/>
  <c r="AE47" i="94" s="1"/>
  <c r="AC47" i="94"/>
  <c r="AB47" i="94"/>
  <c r="AA47" i="94"/>
  <c r="Z47" i="94"/>
  <c r="R47" i="94"/>
  <c r="Q47" i="94"/>
  <c r="P47" i="94"/>
  <c r="S47" i="94" s="1"/>
  <c r="O47" i="94"/>
  <c r="N47" i="94"/>
  <c r="AD46" i="94"/>
  <c r="AE46" i="94" s="1"/>
  <c r="AC46" i="94"/>
  <c r="AB46" i="94"/>
  <c r="AA46" i="94"/>
  <c r="Z46" i="94"/>
  <c r="R46" i="94"/>
  <c r="Q46" i="94"/>
  <c r="P46" i="94"/>
  <c r="S46" i="94" s="1"/>
  <c r="O46" i="94"/>
  <c r="N46" i="94"/>
  <c r="AD45" i="94"/>
  <c r="AE45" i="94" s="1"/>
  <c r="AC45" i="94"/>
  <c r="AB45" i="94"/>
  <c r="AA45" i="94"/>
  <c r="Z45" i="94"/>
  <c r="R45" i="94"/>
  <c r="Q45" i="94"/>
  <c r="P45" i="94"/>
  <c r="S45" i="94" s="1"/>
  <c r="O45" i="94"/>
  <c r="N45" i="94"/>
  <c r="AD44" i="94"/>
  <c r="AE44" i="94" s="1"/>
  <c r="AC44" i="94"/>
  <c r="AB44" i="94"/>
  <c r="AA44" i="94"/>
  <c r="Z44" i="94"/>
  <c r="R44" i="94"/>
  <c r="Q44" i="94"/>
  <c r="P44" i="94"/>
  <c r="S44" i="94" s="1"/>
  <c r="O44" i="94"/>
  <c r="N44" i="94"/>
  <c r="AD43" i="94"/>
  <c r="AE43" i="94" s="1"/>
  <c r="AC43" i="94"/>
  <c r="AB43" i="94"/>
  <c r="AA43" i="94"/>
  <c r="Z43" i="94"/>
  <c r="R43" i="94"/>
  <c r="Q43" i="94"/>
  <c r="P43" i="94"/>
  <c r="S43" i="94" s="1"/>
  <c r="O43" i="94"/>
  <c r="N43" i="94"/>
  <c r="AD42" i="94"/>
  <c r="AE42" i="94" s="1"/>
  <c r="AC42" i="94"/>
  <c r="AB42" i="94"/>
  <c r="AA42" i="94"/>
  <c r="Z42" i="94"/>
  <c r="R42" i="94"/>
  <c r="Q42" i="94"/>
  <c r="P42" i="94"/>
  <c r="S42" i="94" s="1"/>
  <c r="O42" i="94"/>
  <c r="N42" i="94"/>
  <c r="AD41" i="94"/>
  <c r="AE41" i="94" s="1"/>
  <c r="AC41" i="94"/>
  <c r="AB41" i="94"/>
  <c r="AA41" i="94"/>
  <c r="Z41" i="94"/>
  <c r="R41" i="94"/>
  <c r="Q41" i="94"/>
  <c r="P41" i="94"/>
  <c r="S41" i="94" s="1"/>
  <c r="O41" i="94"/>
  <c r="N41" i="94"/>
  <c r="AD40" i="94"/>
  <c r="AE40" i="94" s="1"/>
  <c r="AC40" i="94"/>
  <c r="AB40" i="94"/>
  <c r="AA40" i="94"/>
  <c r="Z40" i="94"/>
  <c r="R40" i="94"/>
  <c r="Q40" i="94"/>
  <c r="P40" i="94"/>
  <c r="S40" i="94" s="1"/>
  <c r="O40" i="94"/>
  <c r="N40" i="94"/>
  <c r="AD39" i="94"/>
  <c r="AE39" i="94" s="1"/>
  <c r="AC39" i="94"/>
  <c r="AB39" i="94"/>
  <c r="AA39" i="94"/>
  <c r="Z39" i="94"/>
  <c r="R39" i="94"/>
  <c r="Q39" i="94"/>
  <c r="P39" i="94"/>
  <c r="S39" i="94" s="1"/>
  <c r="O39" i="94"/>
  <c r="N39" i="94"/>
  <c r="AD38" i="94"/>
  <c r="AE38" i="94" s="1"/>
  <c r="AC38" i="94"/>
  <c r="AB38" i="94"/>
  <c r="AA38" i="94"/>
  <c r="Z38" i="94"/>
  <c r="R38" i="94"/>
  <c r="Q38" i="94"/>
  <c r="P38" i="94"/>
  <c r="S38" i="94" s="1"/>
  <c r="O38" i="94"/>
  <c r="N38" i="94"/>
  <c r="AD37" i="94"/>
  <c r="AE37" i="94" s="1"/>
  <c r="AC37" i="94"/>
  <c r="AB37" i="94"/>
  <c r="AA37" i="94"/>
  <c r="Z37" i="94"/>
  <c r="R37" i="94"/>
  <c r="Q37" i="94"/>
  <c r="P37" i="94"/>
  <c r="S37" i="94" s="1"/>
  <c r="O37" i="94"/>
  <c r="N37" i="94"/>
  <c r="AD36" i="94"/>
  <c r="AE36" i="94" s="1"/>
  <c r="AC36" i="94"/>
  <c r="AB36" i="94"/>
  <c r="AA36" i="94"/>
  <c r="Z36" i="94"/>
  <c r="R36" i="94"/>
  <c r="Q36" i="94"/>
  <c r="P36" i="94"/>
  <c r="S36" i="94" s="1"/>
  <c r="O36" i="94"/>
  <c r="N36" i="94"/>
  <c r="AD35" i="94"/>
  <c r="AE35" i="94" s="1"/>
  <c r="AC35" i="94"/>
  <c r="AB35" i="94"/>
  <c r="AA35" i="94"/>
  <c r="Z35" i="94"/>
  <c r="R35" i="94"/>
  <c r="Q35" i="94"/>
  <c r="P35" i="94"/>
  <c r="S35" i="94" s="1"/>
  <c r="O35" i="94"/>
  <c r="N35" i="94"/>
  <c r="AD34" i="94"/>
  <c r="AE34" i="94" s="1"/>
  <c r="AC34" i="94"/>
  <c r="AB34" i="94"/>
  <c r="AA34" i="94"/>
  <c r="Z34" i="94"/>
  <c r="R34" i="94"/>
  <c r="Q34" i="94"/>
  <c r="P34" i="94"/>
  <c r="S34" i="94" s="1"/>
  <c r="O34" i="94"/>
  <c r="N34" i="94"/>
  <c r="AD33" i="94"/>
  <c r="AE33" i="94" s="1"/>
  <c r="AC33" i="94"/>
  <c r="AB33" i="94"/>
  <c r="AA33" i="94"/>
  <c r="Z33" i="94"/>
  <c r="R33" i="94"/>
  <c r="Q33" i="94"/>
  <c r="P33" i="94"/>
  <c r="S33" i="94" s="1"/>
  <c r="O33" i="94"/>
  <c r="N33" i="94"/>
  <c r="AD32" i="94"/>
  <c r="AE32" i="94" s="1"/>
  <c r="AC32" i="94"/>
  <c r="AB32" i="94"/>
  <c r="AA32" i="94"/>
  <c r="Z32" i="94"/>
  <c r="R32" i="94"/>
  <c r="Q32" i="94"/>
  <c r="P32" i="94"/>
  <c r="S32" i="94" s="1"/>
  <c r="O32" i="94"/>
  <c r="N32" i="94"/>
  <c r="AD31" i="94"/>
  <c r="AE31" i="94" s="1"/>
  <c r="AC31" i="94"/>
  <c r="AB31" i="94"/>
  <c r="AA31" i="94"/>
  <c r="Z31" i="94"/>
  <c r="R31" i="94"/>
  <c r="Q31" i="94"/>
  <c r="P31" i="94"/>
  <c r="S31" i="94" s="1"/>
  <c r="O31" i="94"/>
  <c r="N31" i="94"/>
  <c r="AD30" i="94"/>
  <c r="AE30" i="94" s="1"/>
  <c r="AC30" i="94"/>
  <c r="AB30" i="94"/>
  <c r="AA30" i="94"/>
  <c r="Z30" i="94"/>
  <c r="R30" i="94"/>
  <c r="Q30" i="94"/>
  <c r="P30" i="94"/>
  <c r="S30" i="94" s="1"/>
  <c r="O30" i="94"/>
  <c r="N30" i="94"/>
  <c r="AD29" i="94"/>
  <c r="AE29" i="94" s="1"/>
  <c r="AC29" i="94"/>
  <c r="AB29" i="94"/>
  <c r="AA29" i="94"/>
  <c r="Z29" i="94"/>
  <c r="R29" i="94"/>
  <c r="Q29" i="94"/>
  <c r="P29" i="94"/>
  <c r="S29" i="94" s="1"/>
  <c r="O29" i="94"/>
  <c r="N29" i="94"/>
  <c r="AD28" i="94"/>
  <c r="AE28" i="94" s="1"/>
  <c r="AC28" i="94"/>
  <c r="AB28" i="94"/>
  <c r="AA28" i="94"/>
  <c r="Z28" i="94"/>
  <c r="R28" i="94"/>
  <c r="Q28" i="94"/>
  <c r="P28" i="94"/>
  <c r="S28" i="94" s="1"/>
  <c r="O28" i="94"/>
  <c r="N28" i="94"/>
  <c r="AD27" i="94"/>
  <c r="AE27" i="94" s="1"/>
  <c r="AC27" i="94"/>
  <c r="AB27" i="94"/>
  <c r="AA27" i="94"/>
  <c r="Z27" i="94"/>
  <c r="R27" i="94"/>
  <c r="Q27" i="94"/>
  <c r="P27" i="94"/>
  <c r="S27" i="94" s="1"/>
  <c r="O27" i="94"/>
  <c r="N27" i="94"/>
  <c r="AD26" i="94"/>
  <c r="AE26" i="94" s="1"/>
  <c r="AC26" i="94"/>
  <c r="AB26" i="94"/>
  <c r="AA26" i="94"/>
  <c r="Z26" i="94"/>
  <c r="R26" i="94"/>
  <c r="Q26" i="94"/>
  <c r="P26" i="94"/>
  <c r="S26" i="94" s="1"/>
  <c r="O26" i="94"/>
  <c r="N26" i="94"/>
  <c r="AD25" i="94"/>
  <c r="AE25" i="94" s="1"/>
  <c r="AC25" i="94"/>
  <c r="AB25" i="94"/>
  <c r="AA25" i="94"/>
  <c r="Z25" i="94"/>
  <c r="R25" i="94"/>
  <c r="Q25" i="94"/>
  <c r="P25" i="94"/>
  <c r="S25" i="94" s="1"/>
  <c r="O25" i="94"/>
  <c r="N25" i="94"/>
  <c r="AD24" i="94"/>
  <c r="AE24" i="94" s="1"/>
  <c r="AC24" i="94"/>
  <c r="AB24" i="94"/>
  <c r="AA24" i="94"/>
  <c r="Z24" i="94"/>
  <c r="R24" i="94"/>
  <c r="Q24" i="94"/>
  <c r="P24" i="94"/>
  <c r="S24" i="94" s="1"/>
  <c r="O24" i="94"/>
  <c r="N24" i="94"/>
  <c r="AD23" i="94"/>
  <c r="AE23" i="94" s="1"/>
  <c r="AC23" i="94"/>
  <c r="AB23" i="94"/>
  <c r="AA23" i="94"/>
  <c r="Z23" i="94"/>
  <c r="R23" i="94"/>
  <c r="Q23" i="94"/>
  <c r="P23" i="94"/>
  <c r="S23" i="94" s="1"/>
  <c r="O23" i="94"/>
  <c r="N23" i="94"/>
  <c r="AD22" i="94"/>
  <c r="AE22" i="94" s="1"/>
  <c r="AC22" i="94"/>
  <c r="AB22" i="94"/>
  <c r="AA22" i="94"/>
  <c r="Z22" i="94"/>
  <c r="R22" i="94"/>
  <c r="Q22" i="94"/>
  <c r="P22" i="94"/>
  <c r="S22" i="94" s="1"/>
  <c r="O22" i="94"/>
  <c r="N22" i="94"/>
  <c r="AD21" i="94"/>
  <c r="AE21" i="94" s="1"/>
  <c r="AC21" i="94"/>
  <c r="AB21" i="94"/>
  <c r="AA21" i="94"/>
  <c r="Z21" i="94"/>
  <c r="R21" i="94"/>
  <c r="Q21" i="94"/>
  <c r="P21" i="94"/>
  <c r="S21" i="94" s="1"/>
  <c r="O21" i="94"/>
  <c r="N21" i="94"/>
  <c r="AD20" i="94"/>
  <c r="AE20" i="94" s="1"/>
  <c r="AC20" i="94"/>
  <c r="AB20" i="94"/>
  <c r="AA20" i="94"/>
  <c r="Z20" i="94"/>
  <c r="R20" i="94"/>
  <c r="Q20" i="94"/>
  <c r="P20" i="94"/>
  <c r="S20" i="94" s="1"/>
  <c r="O20" i="94"/>
  <c r="N20" i="94"/>
  <c r="AD19" i="94"/>
  <c r="AE19" i="94" s="1"/>
  <c r="AC19" i="94"/>
  <c r="AB19" i="94"/>
  <c r="AA19" i="94"/>
  <c r="Z19" i="94"/>
  <c r="R19" i="94"/>
  <c r="Q19" i="94"/>
  <c r="P19" i="94"/>
  <c r="S19" i="94" s="1"/>
  <c r="O19" i="94"/>
  <c r="N19" i="94"/>
  <c r="AD18" i="94"/>
  <c r="AE18" i="94" s="1"/>
  <c r="AC18" i="94"/>
  <c r="AB18" i="94"/>
  <c r="AA18" i="94"/>
  <c r="Z18" i="94"/>
  <c r="R18" i="94"/>
  <c r="Q18" i="94"/>
  <c r="P18" i="94"/>
  <c r="S18" i="94" s="1"/>
  <c r="O18" i="94"/>
  <c r="N18" i="94"/>
  <c r="AD17" i="94"/>
  <c r="AE17" i="94" s="1"/>
  <c r="AC17" i="94"/>
  <c r="AB17" i="94"/>
  <c r="AA17" i="94"/>
  <c r="Z17" i="94"/>
  <c r="R17" i="94"/>
  <c r="Q17" i="94"/>
  <c r="P17" i="94"/>
  <c r="S17" i="94" s="1"/>
  <c r="O17" i="94"/>
  <c r="N17" i="94"/>
  <c r="AD16" i="94"/>
  <c r="AE16" i="94" s="1"/>
  <c r="AC16" i="94"/>
  <c r="AB16" i="94"/>
  <c r="AA16" i="94"/>
  <c r="Z16" i="94"/>
  <c r="R16" i="94"/>
  <c r="Q16" i="94"/>
  <c r="P16" i="94"/>
  <c r="S16" i="94" s="1"/>
  <c r="O16" i="94"/>
  <c r="N16" i="94"/>
  <c r="AD15" i="94"/>
  <c r="AE15" i="94" s="1"/>
  <c r="AC15" i="94"/>
  <c r="AB15" i="94"/>
  <c r="AA15" i="94"/>
  <c r="Z15" i="94"/>
  <c r="R15" i="94"/>
  <c r="Q15" i="94"/>
  <c r="P15" i="94"/>
  <c r="S15" i="94" s="1"/>
  <c r="O15" i="94"/>
  <c r="N15" i="94"/>
  <c r="AD14" i="94"/>
  <c r="AE14" i="94" s="1"/>
  <c r="AC14" i="94"/>
  <c r="AB14" i="94"/>
  <c r="AA14" i="94"/>
  <c r="Z14" i="94"/>
  <c r="R14" i="94"/>
  <c r="Q14" i="94"/>
  <c r="P14" i="94"/>
  <c r="S14" i="94" s="1"/>
  <c r="O14" i="94"/>
  <c r="N14" i="94"/>
  <c r="AD13" i="94"/>
  <c r="AE13" i="94" s="1"/>
  <c r="AC13" i="94"/>
  <c r="AB13" i="94"/>
  <c r="AA13" i="94"/>
  <c r="Z13" i="94"/>
  <c r="R13" i="94"/>
  <c r="Q13" i="94"/>
  <c r="P13" i="94"/>
  <c r="S13" i="94" s="1"/>
  <c r="O13" i="94"/>
  <c r="N13" i="94"/>
  <c r="AD12" i="94"/>
  <c r="AE12" i="94" s="1"/>
  <c r="AC12" i="94"/>
  <c r="AB12" i="94"/>
  <c r="AA12" i="94"/>
  <c r="Z12" i="94"/>
  <c r="R12" i="94"/>
  <c r="Q12" i="94"/>
  <c r="P12" i="94"/>
  <c r="S12" i="94" s="1"/>
  <c r="O12" i="94"/>
  <c r="N12" i="94"/>
  <c r="AD11" i="94"/>
  <c r="AE11" i="94" s="1"/>
  <c r="AC11" i="94"/>
  <c r="AB11" i="94"/>
  <c r="AA11" i="94"/>
  <c r="Z11" i="94"/>
  <c r="R11" i="94"/>
  <c r="Q11" i="94"/>
  <c r="P11" i="94"/>
  <c r="S11" i="94" s="1"/>
  <c r="O11" i="94"/>
  <c r="N11" i="94"/>
  <c r="AD10" i="94"/>
  <c r="AE10" i="94" s="1"/>
  <c r="AC10" i="94"/>
  <c r="AB10" i="94"/>
  <c r="AA10" i="94"/>
  <c r="Z10" i="94"/>
  <c r="R10" i="94"/>
  <c r="Q10" i="94"/>
  <c r="P10" i="94"/>
  <c r="S10" i="94" s="1"/>
  <c r="O10" i="94"/>
  <c r="N10" i="94"/>
  <c r="AD9" i="94"/>
  <c r="AE9" i="94" s="1"/>
  <c r="AC9" i="94"/>
  <c r="AB9" i="94"/>
  <c r="AA9" i="94"/>
  <c r="Z9" i="94"/>
  <c r="R9" i="94"/>
  <c r="Q9" i="94"/>
  <c r="P9" i="94"/>
  <c r="S9" i="94" s="1"/>
  <c r="O9" i="94"/>
  <c r="N9" i="94"/>
  <c r="AD8" i="94"/>
  <c r="AE8" i="94" s="1"/>
  <c r="AC8" i="94"/>
  <c r="AB8" i="94"/>
  <c r="AA8" i="94"/>
  <c r="Z8" i="94"/>
  <c r="R8" i="94"/>
  <c r="Q8" i="94"/>
  <c r="P8" i="94"/>
  <c r="S8" i="94" s="1"/>
  <c r="O8" i="94"/>
  <c r="N8" i="94"/>
  <c r="AD7" i="94"/>
  <c r="AE7" i="94" s="1"/>
  <c r="AC7" i="94"/>
  <c r="AB7" i="94"/>
  <c r="AA7" i="94"/>
  <c r="Z7" i="94"/>
  <c r="R7" i="94"/>
  <c r="Q7" i="94"/>
  <c r="P7" i="94"/>
  <c r="S7" i="94" s="1"/>
  <c r="O7" i="94"/>
  <c r="N7" i="94"/>
  <c r="AD6" i="94"/>
  <c r="AE6" i="94" s="1"/>
  <c r="AC6" i="94"/>
  <c r="AB6" i="94"/>
  <c r="AA6" i="94"/>
  <c r="Z6" i="94"/>
  <c r="R6" i="94"/>
  <c r="Q6" i="94"/>
  <c r="P6" i="94"/>
  <c r="S6" i="94" s="1"/>
  <c r="O6" i="94"/>
  <c r="N6" i="94"/>
  <c r="AD5" i="94"/>
  <c r="AE5" i="94" s="1"/>
  <c r="AC5" i="94"/>
  <c r="AB5" i="94"/>
  <c r="AA5" i="94"/>
  <c r="Z5" i="94"/>
  <c r="R5" i="94"/>
  <c r="Q5" i="94"/>
  <c r="P5" i="94"/>
  <c r="S5" i="94" s="1"/>
  <c r="O5" i="94"/>
  <c r="N5" i="94"/>
  <c r="O15" i="23" l="1"/>
  <c r="P15" i="23"/>
  <c r="Q15" i="23"/>
  <c r="R15" i="23"/>
  <c r="N15" i="23"/>
  <c r="F15" i="23"/>
  <c r="G15" i="23"/>
  <c r="H15" i="23"/>
  <c r="I15" i="23"/>
  <c r="J15" i="23"/>
  <c r="E15" i="23"/>
  <c r="M15" i="23"/>
  <c r="D15" i="23"/>
  <c r="AB54" i="93"/>
  <c r="AB56" i="93" s="1"/>
  <c r="F54" i="93"/>
  <c r="AD52" i="93"/>
  <c r="AC52" i="93"/>
  <c r="AB52" i="93"/>
  <c r="AE52" i="93" s="1"/>
  <c r="AA52" i="93"/>
  <c r="U52" i="93"/>
  <c r="Z52" i="93" s="1"/>
  <c r="R52" i="93"/>
  <c r="Q52" i="93"/>
  <c r="P52" i="93"/>
  <c r="S52" i="93" s="1"/>
  <c r="O52" i="93"/>
  <c r="I52" i="93"/>
  <c r="N52" i="93" s="1"/>
  <c r="AE51" i="93"/>
  <c r="AD51" i="93"/>
  <c r="AC51" i="93"/>
  <c r="AB51" i="93"/>
  <c r="AA51" i="93"/>
  <c r="U51" i="93"/>
  <c r="Z51" i="93" s="1"/>
  <c r="R51" i="93"/>
  <c r="S51" i="93" s="1"/>
  <c r="Q51" i="93"/>
  <c r="P51" i="93"/>
  <c r="O51" i="93"/>
  <c r="N51" i="93"/>
  <c r="I51" i="93"/>
  <c r="AD50" i="93"/>
  <c r="AC50" i="93"/>
  <c r="AB50" i="93"/>
  <c r="AA50" i="93"/>
  <c r="U50" i="93"/>
  <c r="Z50" i="93" s="1"/>
  <c r="R50" i="93"/>
  <c r="Q50" i="93"/>
  <c r="P50" i="93"/>
  <c r="S50" i="93" s="1"/>
  <c r="O50" i="93"/>
  <c r="I50" i="93"/>
  <c r="N50" i="93" s="1"/>
  <c r="AE49" i="93"/>
  <c r="AD49" i="93"/>
  <c r="AC49" i="93"/>
  <c r="AB49" i="93"/>
  <c r="AA49" i="93"/>
  <c r="U49" i="93"/>
  <c r="Z49" i="93" s="1"/>
  <c r="R49" i="93"/>
  <c r="S49" i="93" s="1"/>
  <c r="Q49" i="93"/>
  <c r="P49" i="93"/>
  <c r="O49" i="93"/>
  <c r="N49" i="93"/>
  <c r="I49" i="93"/>
  <c r="AD48" i="93"/>
  <c r="AC48" i="93"/>
  <c r="AB48" i="93"/>
  <c r="AE48" i="93" s="1"/>
  <c r="AA48" i="93"/>
  <c r="U48" i="93"/>
  <c r="Z48" i="93" s="1"/>
  <c r="R48" i="93"/>
  <c r="Q48" i="93"/>
  <c r="P48" i="93"/>
  <c r="S48" i="93" s="1"/>
  <c r="O48" i="93"/>
  <c r="I48" i="93"/>
  <c r="N48" i="93" s="1"/>
  <c r="AE47" i="93"/>
  <c r="AD47" i="93"/>
  <c r="AC47" i="93"/>
  <c r="AB47" i="93"/>
  <c r="AA47" i="93"/>
  <c r="U47" i="93"/>
  <c r="Z47" i="93" s="1"/>
  <c r="R47" i="93"/>
  <c r="S47" i="93" s="1"/>
  <c r="Q47" i="93"/>
  <c r="P47" i="93"/>
  <c r="O47" i="93"/>
  <c r="N47" i="93"/>
  <c r="I47" i="93"/>
  <c r="AD46" i="93"/>
  <c r="AC46" i="93"/>
  <c r="AB46" i="93"/>
  <c r="AA46" i="93"/>
  <c r="U46" i="93"/>
  <c r="Z46" i="93" s="1"/>
  <c r="R46" i="93"/>
  <c r="Q46" i="93"/>
  <c r="P46" i="93"/>
  <c r="S46" i="93" s="1"/>
  <c r="O46" i="93"/>
  <c r="I46" i="93"/>
  <c r="N46" i="93" s="1"/>
  <c r="AE45" i="93"/>
  <c r="AD45" i="93"/>
  <c r="AC45" i="93"/>
  <c r="AB45" i="93"/>
  <c r="AA45" i="93"/>
  <c r="U45" i="93"/>
  <c r="Z45" i="93" s="1"/>
  <c r="R45" i="93"/>
  <c r="S45" i="93" s="1"/>
  <c r="Q45" i="93"/>
  <c r="P45" i="93"/>
  <c r="O45" i="93"/>
  <c r="N45" i="93"/>
  <c r="I45" i="93"/>
  <c r="AD44" i="93"/>
  <c r="AC44" i="93"/>
  <c r="AB44" i="93"/>
  <c r="AE44" i="93" s="1"/>
  <c r="AA44" i="93"/>
  <c r="U44" i="93"/>
  <c r="Z44" i="93" s="1"/>
  <c r="R44" i="93"/>
  <c r="Q44" i="93"/>
  <c r="P44" i="93"/>
  <c r="S44" i="93" s="1"/>
  <c r="O44" i="93"/>
  <c r="I44" i="93"/>
  <c r="N44" i="93" s="1"/>
  <c r="AE43" i="93"/>
  <c r="AD43" i="93"/>
  <c r="AC43" i="93"/>
  <c r="AB43" i="93"/>
  <c r="AA43" i="93"/>
  <c r="U43" i="93"/>
  <c r="Z43" i="93" s="1"/>
  <c r="R43" i="93"/>
  <c r="S43" i="93" s="1"/>
  <c r="Q43" i="93"/>
  <c r="P43" i="93"/>
  <c r="O43" i="93"/>
  <c r="N43" i="93"/>
  <c r="I43" i="93"/>
  <c r="AD42" i="93"/>
  <c r="AC42" i="93"/>
  <c r="AB42" i="93"/>
  <c r="AA42" i="93"/>
  <c r="U42" i="93"/>
  <c r="Z42" i="93" s="1"/>
  <c r="R42" i="93"/>
  <c r="Q42" i="93"/>
  <c r="P42" i="93"/>
  <c r="S42" i="93" s="1"/>
  <c r="O42" i="93"/>
  <c r="I42" i="93"/>
  <c r="N42" i="93" s="1"/>
  <c r="AE41" i="93"/>
  <c r="AD41" i="93"/>
  <c r="AC41" i="93"/>
  <c r="AB41" i="93"/>
  <c r="AA41" i="93"/>
  <c r="U41" i="93"/>
  <c r="Z41" i="93" s="1"/>
  <c r="R41" i="93"/>
  <c r="S41" i="93" s="1"/>
  <c r="Q41" i="93"/>
  <c r="P41" i="93"/>
  <c r="O41" i="93"/>
  <c r="N41" i="93"/>
  <c r="I41" i="93"/>
  <c r="AD40" i="93"/>
  <c r="AC40" i="93"/>
  <c r="AB40" i="93"/>
  <c r="AE40" i="93" s="1"/>
  <c r="AA40" i="93"/>
  <c r="U40" i="93"/>
  <c r="Z40" i="93" s="1"/>
  <c r="R40" i="93"/>
  <c r="Q40" i="93"/>
  <c r="P40" i="93"/>
  <c r="S40" i="93" s="1"/>
  <c r="O40" i="93"/>
  <c r="I40" i="93"/>
  <c r="N40" i="93" s="1"/>
  <c r="AE39" i="93"/>
  <c r="AD39" i="93"/>
  <c r="AC39" i="93"/>
  <c r="AB39" i="93"/>
  <c r="AA39" i="93"/>
  <c r="U39" i="93"/>
  <c r="Z39" i="93" s="1"/>
  <c r="R39" i="93"/>
  <c r="S39" i="93" s="1"/>
  <c r="Q39" i="93"/>
  <c r="P39" i="93"/>
  <c r="O39" i="93"/>
  <c r="N39" i="93"/>
  <c r="I39" i="93"/>
  <c r="AD38" i="93"/>
  <c r="AC38" i="93"/>
  <c r="AB38" i="93"/>
  <c r="AA38" i="93"/>
  <c r="U38" i="93"/>
  <c r="Z38" i="93" s="1"/>
  <c r="R38" i="93"/>
  <c r="Q38" i="93"/>
  <c r="P38" i="93"/>
  <c r="S38" i="93" s="1"/>
  <c r="O38" i="93"/>
  <c r="I38" i="93"/>
  <c r="N38" i="93" s="1"/>
  <c r="AE37" i="93"/>
  <c r="AD37" i="93"/>
  <c r="AC37" i="93"/>
  <c r="AB37" i="93"/>
  <c r="AA37" i="93"/>
  <c r="U37" i="93"/>
  <c r="Z37" i="93" s="1"/>
  <c r="R37" i="93"/>
  <c r="S37" i="93" s="1"/>
  <c r="Q37" i="93"/>
  <c r="P37" i="93"/>
  <c r="O37" i="93"/>
  <c r="N37" i="93"/>
  <c r="I37" i="93"/>
  <c r="AD36" i="93"/>
  <c r="AC36" i="93"/>
  <c r="AB36" i="93"/>
  <c r="AE36" i="93" s="1"/>
  <c r="AA36" i="93"/>
  <c r="U36" i="93"/>
  <c r="Z36" i="93" s="1"/>
  <c r="R36" i="93"/>
  <c r="Q36" i="93"/>
  <c r="P36" i="93"/>
  <c r="S36" i="93" s="1"/>
  <c r="O36" i="93"/>
  <c r="I36" i="93"/>
  <c r="N36" i="93" s="1"/>
  <c r="AE35" i="93"/>
  <c r="AD35" i="93"/>
  <c r="AC35" i="93"/>
  <c r="AB35" i="93"/>
  <c r="AA35" i="93"/>
  <c r="U35" i="93"/>
  <c r="Z35" i="93" s="1"/>
  <c r="R35" i="93"/>
  <c r="S35" i="93" s="1"/>
  <c r="Q35" i="93"/>
  <c r="P35" i="93"/>
  <c r="O35" i="93"/>
  <c r="N35" i="93"/>
  <c r="I35" i="93"/>
  <c r="AD34" i="93"/>
  <c r="AC34" i="93"/>
  <c r="AB34" i="93"/>
  <c r="AA34" i="93"/>
  <c r="U34" i="93"/>
  <c r="Z34" i="93" s="1"/>
  <c r="R34" i="93"/>
  <c r="Q34" i="93"/>
  <c r="P34" i="93"/>
  <c r="S34" i="93" s="1"/>
  <c r="O34" i="93"/>
  <c r="I34" i="93"/>
  <c r="N34" i="93" s="1"/>
  <c r="AE33" i="93"/>
  <c r="AD33" i="93"/>
  <c r="AC33" i="93"/>
  <c r="AB33" i="93"/>
  <c r="AA33" i="93"/>
  <c r="U33" i="93"/>
  <c r="Z33" i="93" s="1"/>
  <c r="R33" i="93"/>
  <c r="S33" i="93" s="1"/>
  <c r="Q33" i="93"/>
  <c r="P33" i="93"/>
  <c r="O33" i="93"/>
  <c r="N33" i="93"/>
  <c r="I33" i="93"/>
  <c r="AD32" i="93"/>
  <c r="AC32" i="93"/>
  <c r="AE32" i="93" s="1"/>
  <c r="AB32" i="93"/>
  <c r="AA32" i="93"/>
  <c r="U32" i="93"/>
  <c r="Z32" i="93" s="1"/>
  <c r="R32" i="93"/>
  <c r="Q32" i="93"/>
  <c r="P32" i="93"/>
  <c r="S32" i="93" s="1"/>
  <c r="O32" i="93"/>
  <c r="I32" i="93"/>
  <c r="N32" i="93" s="1"/>
  <c r="AE31" i="93"/>
  <c r="AD31" i="93"/>
  <c r="AC31" i="93"/>
  <c r="AB31" i="93"/>
  <c r="AA31" i="93"/>
  <c r="U31" i="93"/>
  <c r="Z31" i="93" s="1"/>
  <c r="R31" i="93"/>
  <c r="S31" i="93" s="1"/>
  <c r="Q31" i="93"/>
  <c r="P31" i="93"/>
  <c r="O31" i="93"/>
  <c r="N31" i="93"/>
  <c r="I31" i="93"/>
  <c r="AD30" i="93"/>
  <c r="AC30" i="93"/>
  <c r="AE30" i="93" s="1"/>
  <c r="AB30" i="93"/>
  <c r="AA30" i="93"/>
  <c r="U30" i="93"/>
  <c r="Z30" i="93" s="1"/>
  <c r="R30" i="93"/>
  <c r="Q30" i="93"/>
  <c r="P30" i="93"/>
  <c r="S30" i="93" s="1"/>
  <c r="O30" i="93"/>
  <c r="I30" i="93"/>
  <c r="N30" i="93" s="1"/>
  <c r="AE29" i="93"/>
  <c r="AD29" i="93"/>
  <c r="AC29" i="93"/>
  <c r="AB29" i="93"/>
  <c r="AA29" i="93"/>
  <c r="U29" i="93"/>
  <c r="Z29" i="93" s="1"/>
  <c r="R29" i="93"/>
  <c r="S29" i="93" s="1"/>
  <c r="Q29" i="93"/>
  <c r="P29" i="93"/>
  <c r="O29" i="93"/>
  <c r="N29" i="93"/>
  <c r="I29" i="93"/>
  <c r="AD28" i="93"/>
  <c r="AC28" i="93"/>
  <c r="AB28" i="93"/>
  <c r="AE28" i="93" s="1"/>
  <c r="AA28" i="93"/>
  <c r="U28" i="93"/>
  <c r="Z28" i="93" s="1"/>
  <c r="R28" i="93"/>
  <c r="Q28" i="93"/>
  <c r="P28" i="93"/>
  <c r="S28" i="93" s="1"/>
  <c r="O28" i="93"/>
  <c r="I28" i="93"/>
  <c r="N28" i="93" s="1"/>
  <c r="AE27" i="93"/>
  <c r="AD27" i="93"/>
  <c r="AC27" i="93"/>
  <c r="AB27" i="93"/>
  <c r="AA27" i="93"/>
  <c r="U27" i="93"/>
  <c r="Z27" i="93" s="1"/>
  <c r="R27" i="93"/>
  <c r="S27" i="93" s="1"/>
  <c r="Q27" i="93"/>
  <c r="P27" i="93"/>
  <c r="O27" i="93"/>
  <c r="N27" i="93"/>
  <c r="I27" i="93"/>
  <c r="AD26" i="93"/>
  <c r="AC26" i="93"/>
  <c r="AB26" i="93"/>
  <c r="AA26" i="93"/>
  <c r="U26" i="93"/>
  <c r="Z26" i="93" s="1"/>
  <c r="R26" i="93"/>
  <c r="Q26" i="93"/>
  <c r="P26" i="93"/>
  <c r="S26" i="93" s="1"/>
  <c r="O26" i="93"/>
  <c r="I26" i="93"/>
  <c r="N26" i="93" s="1"/>
  <c r="AE25" i="93"/>
  <c r="AD25" i="93"/>
  <c r="AC25" i="93"/>
  <c r="AB25" i="93"/>
  <c r="AA25" i="93"/>
  <c r="U25" i="93"/>
  <c r="Z25" i="93" s="1"/>
  <c r="R25" i="93"/>
  <c r="S25" i="93" s="1"/>
  <c r="Q25" i="93"/>
  <c r="P25" i="93"/>
  <c r="O25" i="93"/>
  <c r="N25" i="93"/>
  <c r="I25" i="93"/>
  <c r="AD24" i="93"/>
  <c r="AC24" i="93"/>
  <c r="AB24" i="93"/>
  <c r="AE24" i="93" s="1"/>
  <c r="AA24" i="93"/>
  <c r="U24" i="93"/>
  <c r="Z24" i="93" s="1"/>
  <c r="R24" i="93"/>
  <c r="Q24" i="93"/>
  <c r="P24" i="93"/>
  <c r="S24" i="93" s="1"/>
  <c r="O24" i="93"/>
  <c r="I24" i="93"/>
  <c r="N24" i="93" s="1"/>
  <c r="AE23" i="93"/>
  <c r="AD23" i="93"/>
  <c r="AC23" i="93"/>
  <c r="AB23" i="93"/>
  <c r="AA23" i="93"/>
  <c r="U23" i="93"/>
  <c r="Z23" i="93" s="1"/>
  <c r="R23" i="93"/>
  <c r="S23" i="93" s="1"/>
  <c r="Q23" i="93"/>
  <c r="P23" i="93"/>
  <c r="O23" i="93"/>
  <c r="N23" i="93"/>
  <c r="I23" i="93"/>
  <c r="AD22" i="93"/>
  <c r="AC22" i="93"/>
  <c r="AB22" i="93"/>
  <c r="AA22" i="93"/>
  <c r="U22" i="93"/>
  <c r="Z22" i="93" s="1"/>
  <c r="R22" i="93"/>
  <c r="Q22" i="93"/>
  <c r="P22" i="93"/>
  <c r="S22" i="93" s="1"/>
  <c r="O22" i="93"/>
  <c r="I22" i="93"/>
  <c r="N22" i="93" s="1"/>
  <c r="AE21" i="93"/>
  <c r="AD21" i="93"/>
  <c r="AC21" i="93"/>
  <c r="AB21" i="93"/>
  <c r="AA21" i="93"/>
  <c r="U21" i="93"/>
  <c r="Z21" i="93" s="1"/>
  <c r="R21" i="93"/>
  <c r="S21" i="93" s="1"/>
  <c r="Q21" i="93"/>
  <c r="P21" i="93"/>
  <c r="O21" i="93"/>
  <c r="N21" i="93"/>
  <c r="I21" i="93"/>
  <c r="AD20" i="93"/>
  <c r="AC20" i="93"/>
  <c r="AB20" i="93"/>
  <c r="AE20" i="93" s="1"/>
  <c r="AA20" i="93"/>
  <c r="U20" i="93"/>
  <c r="Z20" i="93" s="1"/>
  <c r="R20" i="93"/>
  <c r="Q20" i="93"/>
  <c r="P20" i="93"/>
  <c r="S20" i="93" s="1"/>
  <c r="O20" i="93"/>
  <c r="I20" i="93"/>
  <c r="N20" i="93" s="1"/>
  <c r="AE19" i="93"/>
  <c r="AD19" i="93"/>
  <c r="AC19" i="93"/>
  <c r="AB19" i="93"/>
  <c r="AA19" i="93"/>
  <c r="U19" i="93"/>
  <c r="Z19" i="93" s="1"/>
  <c r="R19" i="93"/>
  <c r="S19" i="93" s="1"/>
  <c r="Q19" i="93"/>
  <c r="P19" i="93"/>
  <c r="O19" i="93"/>
  <c r="N19" i="93"/>
  <c r="I19" i="93"/>
  <c r="AD18" i="93"/>
  <c r="AC18" i="93"/>
  <c r="AB18" i="93"/>
  <c r="AA18" i="93"/>
  <c r="U18" i="93"/>
  <c r="Z18" i="93" s="1"/>
  <c r="R18" i="93"/>
  <c r="Q18" i="93"/>
  <c r="P18" i="93"/>
  <c r="S18" i="93" s="1"/>
  <c r="O18" i="93"/>
  <c r="I18" i="93"/>
  <c r="N18" i="93" s="1"/>
  <c r="AE17" i="93"/>
  <c r="AD17" i="93"/>
  <c r="AC17" i="93"/>
  <c r="AB17" i="93"/>
  <c r="AA17" i="93"/>
  <c r="U17" i="93"/>
  <c r="Z17" i="93" s="1"/>
  <c r="R17" i="93"/>
  <c r="S17" i="93" s="1"/>
  <c r="Q17" i="93"/>
  <c r="P17" i="93"/>
  <c r="O17" i="93"/>
  <c r="N17" i="93"/>
  <c r="I17" i="93"/>
  <c r="AD16" i="93"/>
  <c r="AC16" i="93"/>
  <c r="AB16" i="93"/>
  <c r="AE16" i="93" s="1"/>
  <c r="AA16" i="93"/>
  <c r="U16" i="93"/>
  <c r="Z16" i="93" s="1"/>
  <c r="R16" i="93"/>
  <c r="Q16" i="93"/>
  <c r="P16" i="93"/>
  <c r="S16" i="93" s="1"/>
  <c r="O16" i="93"/>
  <c r="I16" i="93"/>
  <c r="N16" i="93" s="1"/>
  <c r="AE15" i="93"/>
  <c r="AD15" i="93"/>
  <c r="AC15" i="93"/>
  <c r="AB15" i="93"/>
  <c r="AA15" i="93"/>
  <c r="U15" i="93"/>
  <c r="Z15" i="93" s="1"/>
  <c r="R15" i="93"/>
  <c r="S15" i="93" s="1"/>
  <c r="Q15" i="93"/>
  <c r="P15" i="93"/>
  <c r="O15" i="93"/>
  <c r="N15" i="93"/>
  <c r="I15" i="93"/>
  <c r="AD14" i="93"/>
  <c r="AC14" i="93"/>
  <c r="AB14" i="93"/>
  <c r="AA14" i="93"/>
  <c r="U14" i="93"/>
  <c r="Z14" i="93" s="1"/>
  <c r="R14" i="93"/>
  <c r="Q14" i="93"/>
  <c r="P14" i="93"/>
  <c r="S14" i="93" s="1"/>
  <c r="O14" i="93"/>
  <c r="I14" i="93"/>
  <c r="N14" i="93" s="1"/>
  <c r="AE13" i="93"/>
  <c r="AD13" i="93"/>
  <c r="AC13" i="93"/>
  <c r="AB13" i="93"/>
  <c r="AA13" i="93"/>
  <c r="U13" i="93"/>
  <c r="Z13" i="93" s="1"/>
  <c r="R13" i="93"/>
  <c r="S13" i="93" s="1"/>
  <c r="Q13" i="93"/>
  <c r="P13" i="93"/>
  <c r="O13" i="93"/>
  <c r="N13" i="93"/>
  <c r="I13" i="93"/>
  <c r="AD12" i="93"/>
  <c r="AC12" i="93"/>
  <c r="AB12" i="93"/>
  <c r="AE12" i="93" s="1"/>
  <c r="AA12" i="93"/>
  <c r="U12" i="93"/>
  <c r="Z12" i="93" s="1"/>
  <c r="R12" i="93"/>
  <c r="Q12" i="93"/>
  <c r="P12" i="93"/>
  <c r="S12" i="93" s="1"/>
  <c r="O12" i="93"/>
  <c r="I12" i="93"/>
  <c r="N12" i="93" s="1"/>
  <c r="AE11" i="93"/>
  <c r="AD11" i="93"/>
  <c r="AC11" i="93"/>
  <c r="AB11" i="93"/>
  <c r="AA11" i="93"/>
  <c r="U11" i="93"/>
  <c r="Z11" i="93" s="1"/>
  <c r="R11" i="93"/>
  <c r="S11" i="93" s="1"/>
  <c r="Q11" i="93"/>
  <c r="P11" i="93"/>
  <c r="O11" i="93"/>
  <c r="N11" i="93"/>
  <c r="I11" i="93"/>
  <c r="AD10" i="93"/>
  <c r="AC10" i="93"/>
  <c r="AB10" i="93"/>
  <c r="AA10" i="93"/>
  <c r="U10" i="93"/>
  <c r="Z10" i="93" s="1"/>
  <c r="R10" i="93"/>
  <c r="Q10" i="93"/>
  <c r="P10" i="93"/>
  <c r="S10" i="93" s="1"/>
  <c r="O10" i="93"/>
  <c r="I10" i="93"/>
  <c r="N10" i="93" s="1"/>
  <c r="AE9" i="93"/>
  <c r="AD9" i="93"/>
  <c r="AC9" i="93"/>
  <c r="AB9" i="93"/>
  <c r="AA9" i="93"/>
  <c r="U9" i="93"/>
  <c r="Z9" i="93" s="1"/>
  <c r="R9" i="93"/>
  <c r="S9" i="93" s="1"/>
  <c r="Q9" i="93"/>
  <c r="P9" i="93"/>
  <c r="O9" i="93"/>
  <c r="N9" i="93"/>
  <c r="I9" i="93"/>
  <c r="AD8" i="93"/>
  <c r="AC8" i="93"/>
  <c r="AB8" i="93"/>
  <c r="AE8" i="93" s="1"/>
  <c r="AA8" i="93"/>
  <c r="U8" i="93"/>
  <c r="Z8" i="93" s="1"/>
  <c r="R8" i="93"/>
  <c r="Q8" i="93"/>
  <c r="P8" i="93"/>
  <c r="S8" i="93" s="1"/>
  <c r="O8" i="93"/>
  <c r="I8" i="93"/>
  <c r="N8" i="93" s="1"/>
  <c r="AE7" i="93"/>
  <c r="AD7" i="93"/>
  <c r="AC7" i="93"/>
  <c r="AB7" i="93"/>
  <c r="AA7" i="93"/>
  <c r="U7" i="93"/>
  <c r="Z7" i="93" s="1"/>
  <c r="R7" i="93"/>
  <c r="S7" i="93" s="1"/>
  <c r="Q7" i="93"/>
  <c r="P7" i="93"/>
  <c r="O7" i="93"/>
  <c r="N7" i="93"/>
  <c r="I7" i="93"/>
  <c r="AD6" i="93"/>
  <c r="AC6" i="93"/>
  <c r="AC54" i="93" s="1"/>
  <c r="AC56" i="93" s="1"/>
  <c r="AB6" i="93"/>
  <c r="AA6" i="93"/>
  <c r="U6" i="93"/>
  <c r="Z6" i="93" s="1"/>
  <c r="R6" i="93"/>
  <c r="Q6" i="93"/>
  <c r="P6" i="93"/>
  <c r="S6" i="93" s="1"/>
  <c r="O6" i="93"/>
  <c r="I6" i="93"/>
  <c r="N6" i="93" s="1"/>
  <c r="AE5" i="93"/>
  <c r="AD5" i="93"/>
  <c r="AD54" i="93" s="1"/>
  <c r="AD56" i="93" s="1"/>
  <c r="AC5" i="93"/>
  <c r="AB5" i="93"/>
  <c r="AA5" i="93"/>
  <c r="U5" i="93"/>
  <c r="Z5" i="93" s="1"/>
  <c r="R5" i="93"/>
  <c r="S5" i="93" s="1"/>
  <c r="Q5" i="93"/>
  <c r="Q54" i="93" s="1"/>
  <c r="Q56" i="93" s="1"/>
  <c r="P5" i="93"/>
  <c r="O5" i="93"/>
  <c r="O54" i="93" s="1"/>
  <c r="O56" i="93" s="1"/>
  <c r="N5" i="93"/>
  <c r="N54" i="93" s="1"/>
  <c r="N56" i="93" s="1"/>
  <c r="I5" i="93"/>
  <c r="Z54" i="93" l="1"/>
  <c r="Z56" i="93" s="1"/>
  <c r="R54" i="93"/>
  <c r="R56" i="93" s="1"/>
  <c r="S54" i="93"/>
  <c r="S56" i="93" s="1"/>
  <c r="P54" i="93"/>
  <c r="P56" i="93" s="1"/>
  <c r="AA54" i="93"/>
  <c r="AA56" i="93" s="1"/>
  <c r="AE6" i="93"/>
  <c r="AE54" i="93" s="1"/>
  <c r="AE56" i="93" s="1"/>
  <c r="AE10" i="93"/>
  <c r="AE14" i="93"/>
  <c r="AE18" i="93"/>
  <c r="AE22" i="93"/>
  <c r="AE26" i="93"/>
  <c r="AE34" i="93"/>
  <c r="AE38" i="93"/>
  <c r="AE42" i="93"/>
  <c r="AE46" i="93"/>
  <c r="AE50" i="93"/>
  <c r="O7" i="23" l="1"/>
  <c r="P7" i="23"/>
  <c r="Q7" i="23"/>
  <c r="R7" i="23"/>
  <c r="S7" i="23"/>
  <c r="N7" i="23"/>
  <c r="F7" i="23"/>
  <c r="G7" i="23"/>
  <c r="H7" i="23"/>
  <c r="I7" i="23"/>
  <c r="E7" i="23"/>
  <c r="M7" i="23"/>
  <c r="D7" i="23"/>
  <c r="R50" i="92"/>
  <c r="G50" i="92"/>
  <c r="F50" i="92"/>
  <c r="AD49" i="92"/>
  <c r="AC49" i="92"/>
  <c r="AB49" i="92"/>
  <c r="AE49" i="92" s="1"/>
  <c r="AA49" i="92"/>
  <c r="Z49" i="92"/>
  <c r="U49" i="92"/>
  <c r="R49" i="92"/>
  <c r="Q49" i="92"/>
  <c r="P49" i="92"/>
  <c r="S49" i="92" s="1"/>
  <c r="O49" i="92"/>
  <c r="I49" i="92"/>
  <c r="N49" i="92" s="1"/>
  <c r="AD48" i="92"/>
  <c r="AC48" i="92"/>
  <c r="AB48" i="92"/>
  <c r="AE48" i="92" s="1"/>
  <c r="AA48" i="92"/>
  <c r="U48" i="92"/>
  <c r="Z48" i="92" s="1"/>
  <c r="S48" i="92"/>
  <c r="R48" i="92"/>
  <c r="Q48" i="92"/>
  <c r="P48" i="92"/>
  <c r="O48" i="92"/>
  <c r="I48" i="92"/>
  <c r="N48" i="92" s="1"/>
  <c r="AD47" i="92"/>
  <c r="AC47" i="92"/>
  <c r="AB47" i="92"/>
  <c r="AE47" i="92" s="1"/>
  <c r="AA47" i="92"/>
  <c r="Z47" i="92"/>
  <c r="U47" i="92"/>
  <c r="R47" i="92"/>
  <c r="Q47" i="92"/>
  <c r="S47" i="92" s="1"/>
  <c r="P47" i="92"/>
  <c r="O47" i="92"/>
  <c r="I47" i="92"/>
  <c r="N47" i="92" s="1"/>
  <c r="AD46" i="92"/>
  <c r="AC46" i="92"/>
  <c r="AB46" i="92"/>
  <c r="AE46" i="92" s="1"/>
  <c r="AA46" i="92"/>
  <c r="Z46" i="92"/>
  <c r="U46" i="92"/>
  <c r="S46" i="92"/>
  <c r="R46" i="92"/>
  <c r="Q46" i="92"/>
  <c r="P46" i="92"/>
  <c r="O46" i="92"/>
  <c r="I46" i="92"/>
  <c r="N46" i="92" s="1"/>
  <c r="AD45" i="92"/>
  <c r="AC45" i="92"/>
  <c r="AB45" i="92"/>
  <c r="AE45" i="92" s="1"/>
  <c r="AA45" i="92"/>
  <c r="Z45" i="92"/>
  <c r="U45" i="92"/>
  <c r="R45" i="92"/>
  <c r="Q45" i="92"/>
  <c r="S45" i="92" s="1"/>
  <c r="P45" i="92"/>
  <c r="O45" i="92"/>
  <c r="I45" i="92"/>
  <c r="N45" i="92" s="1"/>
  <c r="AD44" i="92"/>
  <c r="AC44" i="92"/>
  <c r="AB44" i="92"/>
  <c r="AE44" i="92" s="1"/>
  <c r="AA44" i="92"/>
  <c r="Z44" i="92"/>
  <c r="U44" i="92"/>
  <c r="S44" i="92"/>
  <c r="R44" i="92"/>
  <c r="Q44" i="92"/>
  <c r="P44" i="92"/>
  <c r="O44" i="92"/>
  <c r="I44" i="92"/>
  <c r="N44" i="92" s="1"/>
  <c r="AD43" i="92"/>
  <c r="AC43" i="92"/>
  <c r="AB43" i="92"/>
  <c r="AE43" i="92" s="1"/>
  <c r="AA43" i="92"/>
  <c r="Z43" i="92"/>
  <c r="U43" i="92"/>
  <c r="R43" i="92"/>
  <c r="Q43" i="92"/>
  <c r="S43" i="92" s="1"/>
  <c r="P43" i="92"/>
  <c r="O43" i="92"/>
  <c r="I43" i="92"/>
  <c r="N43" i="92" s="1"/>
  <c r="AD42" i="92"/>
  <c r="AC42" i="92"/>
  <c r="AB42" i="92"/>
  <c r="AE42" i="92" s="1"/>
  <c r="AA42" i="92"/>
  <c r="Z42" i="92"/>
  <c r="U42" i="92"/>
  <c r="S42" i="92"/>
  <c r="R42" i="92"/>
  <c r="Q42" i="92"/>
  <c r="P42" i="92"/>
  <c r="O42" i="92"/>
  <c r="I42" i="92"/>
  <c r="N42" i="92" s="1"/>
  <c r="AD41" i="92"/>
  <c r="AC41" i="92"/>
  <c r="AB41" i="92"/>
  <c r="AE41" i="92" s="1"/>
  <c r="AA41" i="92"/>
  <c r="Z41" i="92"/>
  <c r="U41" i="92"/>
  <c r="R41" i="92"/>
  <c r="Q41" i="92"/>
  <c r="S41" i="92" s="1"/>
  <c r="P41" i="92"/>
  <c r="O41" i="92"/>
  <c r="I41" i="92"/>
  <c r="N41" i="92" s="1"/>
  <c r="AD40" i="92"/>
  <c r="AC40" i="92"/>
  <c r="AB40" i="92"/>
  <c r="AE40" i="92" s="1"/>
  <c r="AA40" i="92"/>
  <c r="Z40" i="92"/>
  <c r="U40" i="92"/>
  <c r="S40" i="92"/>
  <c r="R40" i="92"/>
  <c r="Q40" i="92"/>
  <c r="P40" i="92"/>
  <c r="O40" i="92"/>
  <c r="I40" i="92"/>
  <c r="N40" i="92" s="1"/>
  <c r="AD39" i="92"/>
  <c r="AC39" i="92"/>
  <c r="AB39" i="92"/>
  <c r="AE39" i="92" s="1"/>
  <c r="AA39" i="92"/>
  <c r="Z39" i="92"/>
  <c r="U39" i="92"/>
  <c r="R39" i="92"/>
  <c r="Q39" i="92"/>
  <c r="S39" i="92" s="1"/>
  <c r="P39" i="92"/>
  <c r="O39" i="92"/>
  <c r="I39" i="92"/>
  <c r="N39" i="92" s="1"/>
  <c r="AD38" i="92"/>
  <c r="AC38" i="92"/>
  <c r="AB38" i="92"/>
  <c r="AE38" i="92" s="1"/>
  <c r="AA38" i="92"/>
  <c r="Z38" i="92"/>
  <c r="U38" i="92"/>
  <c r="S38" i="92"/>
  <c r="R38" i="92"/>
  <c r="Q38" i="92"/>
  <c r="P38" i="92"/>
  <c r="O38" i="92"/>
  <c r="I38" i="92"/>
  <c r="N38" i="92" s="1"/>
  <c r="AD37" i="92"/>
  <c r="AC37" i="92"/>
  <c r="AB37" i="92"/>
  <c r="AE37" i="92" s="1"/>
  <c r="AA37" i="92"/>
  <c r="Z37" i="92"/>
  <c r="U37" i="92"/>
  <c r="R37" i="92"/>
  <c r="Q37" i="92"/>
  <c r="S37" i="92" s="1"/>
  <c r="P37" i="92"/>
  <c r="O37" i="92"/>
  <c r="I37" i="92"/>
  <c r="N37" i="92" s="1"/>
  <c r="AD36" i="92"/>
  <c r="AC36" i="92"/>
  <c r="AB36" i="92"/>
  <c r="AE36" i="92" s="1"/>
  <c r="AA36" i="92"/>
  <c r="Z36" i="92"/>
  <c r="U36" i="92"/>
  <c r="S36" i="92"/>
  <c r="R36" i="92"/>
  <c r="Q36" i="92"/>
  <c r="P36" i="92"/>
  <c r="O36" i="92"/>
  <c r="I36" i="92"/>
  <c r="N36" i="92" s="1"/>
  <c r="AD35" i="92"/>
  <c r="AC35" i="92"/>
  <c r="AB35" i="92"/>
  <c r="AE35" i="92" s="1"/>
  <c r="AA35" i="92"/>
  <c r="Z35" i="92"/>
  <c r="U35" i="92"/>
  <c r="R35" i="92"/>
  <c r="Q35" i="92"/>
  <c r="S35" i="92" s="1"/>
  <c r="P35" i="92"/>
  <c r="O35" i="92"/>
  <c r="I35" i="92"/>
  <c r="N35" i="92" s="1"/>
  <c r="AD34" i="92"/>
  <c r="AC34" i="92"/>
  <c r="AB34" i="92"/>
  <c r="AE34" i="92" s="1"/>
  <c r="AA34" i="92"/>
  <c r="Z34" i="92"/>
  <c r="U34" i="92"/>
  <c r="S34" i="92"/>
  <c r="R34" i="92"/>
  <c r="Q34" i="92"/>
  <c r="P34" i="92"/>
  <c r="O34" i="92"/>
  <c r="I34" i="92"/>
  <c r="N34" i="92" s="1"/>
  <c r="AD33" i="92"/>
  <c r="AC33" i="92"/>
  <c r="AB33" i="92"/>
  <c r="AE33" i="92" s="1"/>
  <c r="AA33" i="92"/>
  <c r="Z33" i="92"/>
  <c r="U33" i="92"/>
  <c r="R33" i="92"/>
  <c r="Q33" i="92"/>
  <c r="S33" i="92" s="1"/>
  <c r="P33" i="92"/>
  <c r="O33" i="92"/>
  <c r="I33" i="92"/>
  <c r="N33" i="92" s="1"/>
  <c r="AD32" i="92"/>
  <c r="AC32" i="92"/>
  <c r="AB32" i="92"/>
  <c r="AE32" i="92" s="1"/>
  <c r="AA32" i="92"/>
  <c r="Z32" i="92"/>
  <c r="U32" i="92"/>
  <c r="S32" i="92"/>
  <c r="R32" i="92"/>
  <c r="Q32" i="92"/>
  <c r="P32" i="92"/>
  <c r="O32" i="92"/>
  <c r="I32" i="92"/>
  <c r="N32" i="92" s="1"/>
  <c r="AD31" i="92"/>
  <c r="AC31" i="92"/>
  <c r="AB31" i="92"/>
  <c r="AE31" i="92" s="1"/>
  <c r="AA31" i="92"/>
  <c r="Z31" i="92"/>
  <c r="U31" i="92"/>
  <c r="R31" i="92"/>
  <c r="Q31" i="92"/>
  <c r="S31" i="92" s="1"/>
  <c r="P31" i="92"/>
  <c r="O31" i="92"/>
  <c r="I31" i="92"/>
  <c r="N31" i="92" s="1"/>
  <c r="AD30" i="92"/>
  <c r="AC30" i="92"/>
  <c r="AB30" i="92"/>
  <c r="AE30" i="92" s="1"/>
  <c r="AA30" i="92"/>
  <c r="Z30" i="92"/>
  <c r="U30" i="92"/>
  <c r="S30" i="92"/>
  <c r="R30" i="92"/>
  <c r="Q30" i="92"/>
  <c r="P30" i="92"/>
  <c r="O30" i="92"/>
  <c r="I30" i="92"/>
  <c r="N30" i="92" s="1"/>
  <c r="AD29" i="92"/>
  <c r="AC29" i="92"/>
  <c r="AB29" i="92"/>
  <c r="AE29" i="92" s="1"/>
  <c r="AA29" i="92"/>
  <c r="Z29" i="92"/>
  <c r="U29" i="92"/>
  <c r="R29" i="92"/>
  <c r="Q29" i="92"/>
  <c r="S29" i="92" s="1"/>
  <c r="P29" i="92"/>
  <c r="O29" i="92"/>
  <c r="I29" i="92"/>
  <c r="N29" i="92" s="1"/>
  <c r="AD28" i="92"/>
  <c r="AC28" i="92"/>
  <c r="AB28" i="92"/>
  <c r="AE28" i="92" s="1"/>
  <c r="AA28" i="92"/>
  <c r="Z28" i="92"/>
  <c r="U28" i="92"/>
  <c r="S28" i="92"/>
  <c r="R28" i="92"/>
  <c r="Q28" i="92"/>
  <c r="P28" i="92"/>
  <c r="O28" i="92"/>
  <c r="I28" i="92"/>
  <c r="N28" i="92" s="1"/>
  <c r="AD27" i="92"/>
  <c r="AC27" i="92"/>
  <c r="AB27" i="92"/>
  <c r="AE27" i="92" s="1"/>
  <c r="AA27" i="92"/>
  <c r="Z27" i="92"/>
  <c r="U27" i="92"/>
  <c r="R27" i="92"/>
  <c r="Q27" i="92"/>
  <c r="S27" i="92" s="1"/>
  <c r="P27" i="92"/>
  <c r="O27" i="92"/>
  <c r="I27" i="92"/>
  <c r="N27" i="92" s="1"/>
  <c r="AD26" i="92"/>
  <c r="AC26" i="92"/>
  <c r="AB26" i="92"/>
  <c r="AE26" i="92" s="1"/>
  <c r="AA26" i="92"/>
  <c r="Z26" i="92"/>
  <c r="U26" i="92"/>
  <c r="S26" i="92"/>
  <c r="R26" i="92"/>
  <c r="Q26" i="92"/>
  <c r="P26" i="92"/>
  <c r="O26" i="92"/>
  <c r="I26" i="92"/>
  <c r="N26" i="92" s="1"/>
  <c r="AD25" i="92"/>
  <c r="AC25" i="92"/>
  <c r="AB25" i="92"/>
  <c r="AE25" i="92" s="1"/>
  <c r="AA25" i="92"/>
  <c r="Z25" i="92"/>
  <c r="U25" i="92"/>
  <c r="R25" i="92"/>
  <c r="Q25" i="92"/>
  <c r="S25" i="92" s="1"/>
  <c r="P25" i="92"/>
  <c r="O25" i="92"/>
  <c r="I25" i="92"/>
  <c r="N25" i="92" s="1"/>
  <c r="AD24" i="92"/>
  <c r="AC24" i="92"/>
  <c r="AB24" i="92"/>
  <c r="AE24" i="92" s="1"/>
  <c r="AA24" i="92"/>
  <c r="Z24" i="92"/>
  <c r="U24" i="92"/>
  <c r="S24" i="92"/>
  <c r="R24" i="92"/>
  <c r="Q24" i="92"/>
  <c r="P24" i="92"/>
  <c r="O24" i="92"/>
  <c r="I24" i="92"/>
  <c r="N24" i="92" s="1"/>
  <c r="AD23" i="92"/>
  <c r="AC23" i="92"/>
  <c r="AB23" i="92"/>
  <c r="AE23" i="92" s="1"/>
  <c r="AA23" i="92"/>
  <c r="Z23" i="92"/>
  <c r="U23" i="92"/>
  <c r="R23" i="92"/>
  <c r="Q23" i="92"/>
  <c r="S23" i="92" s="1"/>
  <c r="P23" i="92"/>
  <c r="O23" i="92"/>
  <c r="I23" i="92"/>
  <c r="N23" i="92" s="1"/>
  <c r="AD22" i="92"/>
  <c r="AC22" i="92"/>
  <c r="AB22" i="92"/>
  <c r="AE22" i="92" s="1"/>
  <c r="AA22" i="92"/>
  <c r="Z22" i="92"/>
  <c r="U22" i="92"/>
  <c r="S22" i="92"/>
  <c r="R22" i="92"/>
  <c r="Q22" i="92"/>
  <c r="P22" i="92"/>
  <c r="O22" i="92"/>
  <c r="I22" i="92"/>
  <c r="N22" i="92" s="1"/>
  <c r="AD21" i="92"/>
  <c r="AC21" i="92"/>
  <c r="AB21" i="92"/>
  <c r="AE21" i="92" s="1"/>
  <c r="AA21" i="92"/>
  <c r="Z21" i="92"/>
  <c r="U21" i="92"/>
  <c r="R21" i="92"/>
  <c r="Q21" i="92"/>
  <c r="S21" i="92" s="1"/>
  <c r="P21" i="92"/>
  <c r="O21" i="92"/>
  <c r="I21" i="92"/>
  <c r="N21" i="92" s="1"/>
  <c r="AD20" i="92"/>
  <c r="AC20" i="92"/>
  <c r="AB20" i="92"/>
  <c r="AE20" i="92" s="1"/>
  <c r="AA20" i="92"/>
  <c r="Z20" i="92"/>
  <c r="U20" i="92"/>
  <c r="S20" i="92"/>
  <c r="R20" i="92"/>
  <c r="Q20" i="92"/>
  <c r="P20" i="92"/>
  <c r="O20" i="92"/>
  <c r="I20" i="92"/>
  <c r="N20" i="92" s="1"/>
  <c r="AD19" i="92"/>
  <c r="AC19" i="92"/>
  <c r="AB19" i="92"/>
  <c r="AE19" i="92" s="1"/>
  <c r="AA19" i="92"/>
  <c r="Z19" i="92"/>
  <c r="U19" i="92"/>
  <c r="R19" i="92"/>
  <c r="Q19" i="92"/>
  <c r="S19" i="92" s="1"/>
  <c r="P19" i="92"/>
  <c r="O19" i="92"/>
  <c r="I19" i="92"/>
  <c r="N19" i="92" s="1"/>
  <c r="AD18" i="92"/>
  <c r="AC18" i="92"/>
  <c r="AB18" i="92"/>
  <c r="AE18" i="92" s="1"/>
  <c r="AA18" i="92"/>
  <c r="Z18" i="92"/>
  <c r="U18" i="92"/>
  <c r="S18" i="92"/>
  <c r="R18" i="92"/>
  <c r="Q18" i="92"/>
  <c r="P18" i="92"/>
  <c r="O18" i="92"/>
  <c r="I18" i="92"/>
  <c r="N18" i="92" s="1"/>
  <c r="AD17" i="92"/>
  <c r="AC17" i="92"/>
  <c r="AB17" i="92"/>
  <c r="AE17" i="92" s="1"/>
  <c r="AA17" i="92"/>
  <c r="Z17" i="92"/>
  <c r="U17" i="92"/>
  <c r="R17" i="92"/>
  <c r="Q17" i="92"/>
  <c r="S17" i="92" s="1"/>
  <c r="P17" i="92"/>
  <c r="O17" i="92"/>
  <c r="I17" i="92"/>
  <c r="N17" i="92" s="1"/>
  <c r="AD16" i="92"/>
  <c r="AC16" i="92"/>
  <c r="AB16" i="92"/>
  <c r="AE16" i="92" s="1"/>
  <c r="AA16" i="92"/>
  <c r="Z16" i="92"/>
  <c r="U16" i="92"/>
  <c r="S16" i="92"/>
  <c r="R16" i="92"/>
  <c r="Q16" i="92"/>
  <c r="P16" i="92"/>
  <c r="O16" i="92"/>
  <c r="I16" i="92"/>
  <c r="N16" i="92" s="1"/>
  <c r="AD15" i="92"/>
  <c r="AC15" i="92"/>
  <c r="AB15" i="92"/>
  <c r="AE15" i="92" s="1"/>
  <c r="AA15" i="92"/>
  <c r="Z15" i="92"/>
  <c r="U15" i="92"/>
  <c r="R15" i="92"/>
  <c r="Q15" i="92"/>
  <c r="S15" i="92" s="1"/>
  <c r="P15" i="92"/>
  <c r="O15" i="92"/>
  <c r="I15" i="92"/>
  <c r="N15" i="92" s="1"/>
  <c r="AD14" i="92"/>
  <c r="AC14" i="92"/>
  <c r="AB14" i="92"/>
  <c r="AE14" i="92" s="1"/>
  <c r="AA14" i="92"/>
  <c r="Z14" i="92"/>
  <c r="U14" i="92"/>
  <c r="S14" i="92"/>
  <c r="R14" i="92"/>
  <c r="Q14" i="92"/>
  <c r="P14" i="92"/>
  <c r="O14" i="92"/>
  <c r="I14" i="92"/>
  <c r="N14" i="92" s="1"/>
  <c r="AD13" i="92"/>
  <c r="AC13" i="92"/>
  <c r="AB13" i="92"/>
  <c r="AE13" i="92" s="1"/>
  <c r="AA13" i="92"/>
  <c r="Z13" i="92"/>
  <c r="U13" i="92"/>
  <c r="R13" i="92"/>
  <c r="Q13" i="92"/>
  <c r="S13" i="92" s="1"/>
  <c r="P13" i="92"/>
  <c r="O13" i="92"/>
  <c r="I13" i="92"/>
  <c r="N13" i="92" s="1"/>
  <c r="AD12" i="92"/>
  <c r="AC12" i="92"/>
  <c r="AB12" i="92"/>
  <c r="AE12" i="92" s="1"/>
  <c r="AA12" i="92"/>
  <c r="Z12" i="92"/>
  <c r="U12" i="92"/>
  <c r="S12" i="92"/>
  <c r="R12" i="92"/>
  <c r="Q12" i="92"/>
  <c r="P12" i="92"/>
  <c r="O12" i="92"/>
  <c r="I12" i="92"/>
  <c r="N12" i="92" s="1"/>
  <c r="AD11" i="92"/>
  <c r="AC11" i="92"/>
  <c r="AB11" i="92"/>
  <c r="AE11" i="92" s="1"/>
  <c r="AA11" i="92"/>
  <c r="Z11" i="92"/>
  <c r="U11" i="92"/>
  <c r="R11" i="92"/>
  <c r="Q11" i="92"/>
  <c r="S11" i="92" s="1"/>
  <c r="P11" i="92"/>
  <c r="O11" i="92"/>
  <c r="I11" i="92"/>
  <c r="N11" i="92" s="1"/>
  <c r="AD10" i="92"/>
  <c r="AC10" i="92"/>
  <c r="AB10" i="92"/>
  <c r="AE10" i="92" s="1"/>
  <c r="AA10" i="92"/>
  <c r="Z10" i="92"/>
  <c r="U10" i="92"/>
  <c r="S10" i="92"/>
  <c r="R10" i="92"/>
  <c r="Q10" i="92"/>
  <c r="P10" i="92"/>
  <c r="O10" i="92"/>
  <c r="I10" i="92"/>
  <c r="N10" i="92" s="1"/>
  <c r="AD9" i="92"/>
  <c r="AC9" i="92"/>
  <c r="AB9" i="92"/>
  <c r="AE9" i="92" s="1"/>
  <c r="AA9" i="92"/>
  <c r="Z9" i="92"/>
  <c r="U9" i="92"/>
  <c r="R9" i="92"/>
  <c r="Q9" i="92"/>
  <c r="S9" i="92" s="1"/>
  <c r="P9" i="92"/>
  <c r="O9" i="92"/>
  <c r="I9" i="92"/>
  <c r="N9" i="92" s="1"/>
  <c r="AD8" i="92"/>
  <c r="AC8" i="92"/>
  <c r="AB8" i="92"/>
  <c r="AE8" i="92" s="1"/>
  <c r="AA8" i="92"/>
  <c r="Z8" i="92"/>
  <c r="U8" i="92"/>
  <c r="S8" i="92"/>
  <c r="R8" i="92"/>
  <c r="Q8" i="92"/>
  <c r="P8" i="92"/>
  <c r="O8" i="92"/>
  <c r="I8" i="92"/>
  <c r="N8" i="92" s="1"/>
  <c r="AD7" i="92"/>
  <c r="AC7" i="92"/>
  <c r="AB7" i="92"/>
  <c r="AE7" i="92" s="1"/>
  <c r="AA7" i="92"/>
  <c r="Z7" i="92"/>
  <c r="U7" i="92"/>
  <c r="R7" i="92"/>
  <c r="Q7" i="92"/>
  <c r="S7" i="92" s="1"/>
  <c r="P7" i="92"/>
  <c r="O7" i="92"/>
  <c r="I7" i="92"/>
  <c r="N7" i="92" s="1"/>
  <c r="AD6" i="92"/>
  <c r="AC6" i="92"/>
  <c r="AB6" i="92"/>
  <c r="AE6" i="92" s="1"/>
  <c r="AA6" i="92"/>
  <c r="Z6" i="92"/>
  <c r="U6" i="92"/>
  <c r="S6" i="92"/>
  <c r="R6" i="92"/>
  <c r="Q6" i="92"/>
  <c r="P6" i="92"/>
  <c r="O6" i="92"/>
  <c r="I6" i="92"/>
  <c r="N6" i="92" s="1"/>
  <c r="AD5" i="92"/>
  <c r="AD50" i="92" s="1"/>
  <c r="AC5" i="92"/>
  <c r="AC50" i="92" s="1"/>
  <c r="AB5" i="92"/>
  <c r="AE5" i="92" s="1"/>
  <c r="AA5" i="92"/>
  <c r="AA50" i="92" s="1"/>
  <c r="Z5" i="92"/>
  <c r="U5" i="92"/>
  <c r="R5" i="92"/>
  <c r="Q5" i="92"/>
  <c r="Q50" i="92" s="1"/>
  <c r="P5" i="92"/>
  <c r="P50" i="92" s="1"/>
  <c r="O5" i="92"/>
  <c r="O50" i="92" s="1"/>
  <c r="I5" i="92"/>
  <c r="N5" i="92" s="1"/>
  <c r="N50" i="92" l="1"/>
  <c r="AE50" i="92"/>
  <c r="Z50" i="92"/>
  <c r="AB50" i="92"/>
  <c r="S5" i="92"/>
  <c r="S50" i="92" s="1"/>
  <c r="Z20" i="91" l="1"/>
  <c r="AA20" i="91"/>
  <c r="AB20" i="91"/>
  <c r="AC20" i="91"/>
  <c r="AD20" i="91"/>
  <c r="N20" i="91"/>
  <c r="O20" i="91"/>
  <c r="P20" i="91"/>
  <c r="Q20" i="91"/>
  <c r="E6" i="23" s="1" a="1"/>
  <c r="E6" i="23" s="1"/>
  <c r="R20" i="91"/>
  <c r="S20" i="91"/>
  <c r="M6" i="23"/>
  <c r="D6" i="23"/>
  <c r="F20" i="91"/>
  <c r="AE19" i="91"/>
  <c r="AD19" i="91"/>
  <c r="AC19" i="91"/>
  <c r="AB19" i="91"/>
  <c r="AA19" i="91"/>
  <c r="Z19" i="91"/>
  <c r="R19" i="91"/>
  <c r="Q19" i="91"/>
  <c r="S19" i="91" s="1"/>
  <c r="P19" i="91"/>
  <c r="O19" i="91"/>
  <c r="N19" i="91"/>
  <c r="AE18" i="91"/>
  <c r="AD18" i="91"/>
  <c r="AC18" i="91"/>
  <c r="AB18" i="91"/>
  <c r="AA18" i="91"/>
  <c r="Z18" i="91"/>
  <c r="R18" i="91"/>
  <c r="Q18" i="91"/>
  <c r="S18" i="91" s="1"/>
  <c r="P18" i="91"/>
  <c r="O18" i="91"/>
  <c r="N18" i="91"/>
  <c r="AE17" i="91"/>
  <c r="AD17" i="91"/>
  <c r="AC17" i="91"/>
  <c r="AB17" i="91"/>
  <c r="AA17" i="91"/>
  <c r="Z17" i="91"/>
  <c r="R17" i="91"/>
  <c r="Q17" i="91"/>
  <c r="S17" i="91" s="1"/>
  <c r="P17" i="91"/>
  <c r="O17" i="91"/>
  <c r="N17" i="91"/>
  <c r="AE16" i="91"/>
  <c r="AD16" i="91"/>
  <c r="AC16" i="91"/>
  <c r="AB16" i="91"/>
  <c r="AA16" i="91"/>
  <c r="Z16" i="91"/>
  <c r="R16" i="91"/>
  <c r="Q16" i="91"/>
  <c r="S16" i="91" s="1"/>
  <c r="P16" i="91"/>
  <c r="O16" i="91"/>
  <c r="N16" i="91"/>
  <c r="AE15" i="91"/>
  <c r="AD15" i="91"/>
  <c r="AC15" i="91"/>
  <c r="AB15" i="91"/>
  <c r="AA15" i="91"/>
  <c r="Z15" i="91"/>
  <c r="R15" i="91"/>
  <c r="Q15" i="91"/>
  <c r="S15" i="91" s="1"/>
  <c r="P15" i="91"/>
  <c r="O15" i="91"/>
  <c r="N15" i="91"/>
  <c r="AE14" i="91"/>
  <c r="AD14" i="91"/>
  <c r="AC14" i="91"/>
  <c r="AB14" i="91"/>
  <c r="AA14" i="91"/>
  <c r="Z14" i="91"/>
  <c r="R14" i="91"/>
  <c r="Q14" i="91"/>
  <c r="S14" i="91" s="1"/>
  <c r="P14" i="91"/>
  <c r="O14" i="91"/>
  <c r="N14" i="91"/>
  <c r="AE13" i="91"/>
  <c r="AD13" i="91"/>
  <c r="AC13" i="91"/>
  <c r="AB13" i="91"/>
  <c r="AA13" i="91"/>
  <c r="Z13" i="91"/>
  <c r="R13" i="91"/>
  <c r="Q13" i="91"/>
  <c r="S13" i="91" s="1"/>
  <c r="P13" i="91"/>
  <c r="O13" i="91"/>
  <c r="N13" i="91"/>
  <c r="AE12" i="91"/>
  <c r="AD12" i="91"/>
  <c r="AC12" i="91"/>
  <c r="AB12" i="91"/>
  <c r="AA12" i="91"/>
  <c r="Z12" i="91"/>
  <c r="R12" i="91"/>
  <c r="Q12" i="91"/>
  <c r="S12" i="91" s="1"/>
  <c r="P12" i="91"/>
  <c r="O12" i="91"/>
  <c r="N12" i="91"/>
  <c r="AE11" i="91"/>
  <c r="AD11" i="91"/>
  <c r="AC11" i="91"/>
  <c r="AB11" i="91"/>
  <c r="AA11" i="91"/>
  <c r="Z11" i="91"/>
  <c r="R11" i="91"/>
  <c r="Q11" i="91"/>
  <c r="S11" i="91" s="1"/>
  <c r="P11" i="91"/>
  <c r="O11" i="91"/>
  <c r="N11" i="91"/>
  <c r="AE10" i="91"/>
  <c r="AD10" i="91"/>
  <c r="AC10" i="91"/>
  <c r="AB10" i="91"/>
  <c r="AA10" i="91"/>
  <c r="Z10" i="91"/>
  <c r="R10" i="91"/>
  <c r="Q10" i="91"/>
  <c r="S10" i="91" s="1"/>
  <c r="P10" i="91"/>
  <c r="O10" i="91"/>
  <c r="N10" i="91"/>
  <c r="AE9" i="91"/>
  <c r="AD9" i="91"/>
  <c r="AC9" i="91"/>
  <c r="AB9" i="91"/>
  <c r="AA9" i="91"/>
  <c r="Z9" i="91"/>
  <c r="R9" i="91"/>
  <c r="Q9" i="91"/>
  <c r="S9" i="91" s="1"/>
  <c r="P9" i="91"/>
  <c r="O9" i="91"/>
  <c r="N9" i="91"/>
  <c r="AE8" i="91"/>
  <c r="AD8" i="91"/>
  <c r="AC8" i="91"/>
  <c r="AB8" i="91"/>
  <c r="AA8" i="91"/>
  <c r="Z8" i="91"/>
  <c r="R8" i="91"/>
  <c r="Q8" i="91"/>
  <c r="S8" i="91" s="1"/>
  <c r="P8" i="91"/>
  <c r="O8" i="91"/>
  <c r="N8" i="91"/>
  <c r="AE7" i="91"/>
  <c r="AD7" i="91"/>
  <c r="AC7" i="91"/>
  <c r="AB7" i="91"/>
  <c r="AA7" i="91"/>
  <c r="Z7" i="91"/>
  <c r="R7" i="91"/>
  <c r="Q7" i="91"/>
  <c r="S7" i="91" s="1"/>
  <c r="P7" i="91"/>
  <c r="O7" i="91"/>
  <c r="N7" i="91"/>
  <c r="AE6" i="91"/>
  <c r="AD6" i="91"/>
  <c r="AC6" i="91"/>
  <c r="AB6" i="91"/>
  <c r="AA6" i="91"/>
  <c r="Z6" i="91"/>
  <c r="R6" i="91"/>
  <c r="Q6" i="91"/>
  <c r="S6" i="91" s="1"/>
  <c r="P6" i="91"/>
  <c r="O6" i="91"/>
  <c r="N6" i="91"/>
  <c r="AE5" i="91"/>
  <c r="AE20" i="91" s="1"/>
  <c r="AD5" i="91"/>
  <c r="AC5" i="91"/>
  <c r="AB5" i="91"/>
  <c r="AA5" i="91"/>
  <c r="Z5" i="91"/>
  <c r="R5" i="91"/>
  <c r="Q5" i="91"/>
  <c r="S5" i="91" s="1"/>
  <c r="P5" i="91"/>
  <c r="O5" i="91"/>
  <c r="N5" i="91"/>
  <c r="O10" i="23" l="1"/>
  <c r="P10" i="23"/>
  <c r="Q10" i="23"/>
  <c r="R10" i="23"/>
  <c r="S10" i="23"/>
  <c r="N10" i="23"/>
  <c r="F10" i="23"/>
  <c r="G10" i="23"/>
  <c r="H10" i="23"/>
  <c r="I10" i="23"/>
  <c r="E10" i="23"/>
  <c r="M10" i="23"/>
  <c r="D10" i="23"/>
  <c r="P5" i="90"/>
  <c r="Y64" i="90"/>
  <c r="X64" i="90"/>
  <c r="W64" i="90"/>
  <c r="V64" i="90"/>
  <c r="U64" i="90"/>
  <c r="M64" i="90"/>
  <c r="L64" i="90"/>
  <c r="K64" i="90"/>
  <c r="J64" i="90"/>
  <c r="I64" i="90"/>
  <c r="AB63" i="90"/>
  <c r="R63" i="90"/>
  <c r="N63" i="90"/>
  <c r="G63" i="90"/>
  <c r="F63" i="90"/>
  <c r="AD62" i="90"/>
  <c r="AE62" i="90" s="1"/>
  <c r="AC62" i="90"/>
  <c r="AB62" i="90"/>
  <c r="AA62" i="90"/>
  <c r="Z62" i="90"/>
  <c r="R62" i="90"/>
  <c r="Q62" i="90"/>
  <c r="P62" i="90"/>
  <c r="S62" i="90" s="1"/>
  <c r="O62" i="90"/>
  <c r="N62" i="90"/>
  <c r="AD61" i="90"/>
  <c r="AE61" i="90" s="1"/>
  <c r="AC61" i="90"/>
  <c r="AB61" i="90"/>
  <c r="AA61" i="90"/>
  <c r="Z61" i="90"/>
  <c r="R61" i="90"/>
  <c r="Q61" i="90"/>
  <c r="P61" i="90"/>
  <c r="S61" i="90" s="1"/>
  <c r="O61" i="90"/>
  <c r="N61" i="90"/>
  <c r="AD60" i="90"/>
  <c r="AC60" i="90"/>
  <c r="AB60" i="90"/>
  <c r="AE60" i="90" s="1"/>
  <c r="AA60" i="90"/>
  <c r="Z60" i="90"/>
  <c r="R60" i="90"/>
  <c r="Q60" i="90"/>
  <c r="P60" i="90"/>
  <c r="S60" i="90" s="1"/>
  <c r="O60" i="90"/>
  <c r="N60" i="90"/>
  <c r="AD59" i="90"/>
  <c r="AC59" i="90"/>
  <c r="AB59" i="90"/>
  <c r="AE59" i="90" s="1"/>
  <c r="AA59" i="90"/>
  <c r="Z59" i="90"/>
  <c r="R59" i="90"/>
  <c r="Q59" i="90"/>
  <c r="P59" i="90"/>
  <c r="S59" i="90" s="1"/>
  <c r="O59" i="90"/>
  <c r="N59" i="90"/>
  <c r="AD58" i="90"/>
  <c r="AC58" i="90"/>
  <c r="AE58" i="90" s="1"/>
  <c r="AB58" i="90"/>
  <c r="AA58" i="90"/>
  <c r="Z58" i="90"/>
  <c r="R58" i="90"/>
  <c r="Q58" i="90"/>
  <c r="P58" i="90"/>
  <c r="S58" i="90" s="1"/>
  <c r="O58" i="90"/>
  <c r="N58" i="90"/>
  <c r="AD57" i="90"/>
  <c r="AC57" i="90"/>
  <c r="AE57" i="90" s="1"/>
  <c r="AB57" i="90"/>
  <c r="AA57" i="90"/>
  <c r="Z57" i="90"/>
  <c r="R57" i="90"/>
  <c r="Q57" i="90"/>
  <c r="P57" i="90"/>
  <c r="S57" i="90" s="1"/>
  <c r="O57" i="90"/>
  <c r="N57" i="90"/>
  <c r="AD56" i="90"/>
  <c r="AC56" i="90"/>
  <c r="AE56" i="90" s="1"/>
  <c r="AB56" i="90"/>
  <c r="AA56" i="90"/>
  <c r="Z56" i="90"/>
  <c r="R56" i="90"/>
  <c r="Q56" i="90"/>
  <c r="P56" i="90"/>
  <c r="S56" i="90" s="1"/>
  <c r="O56" i="90"/>
  <c r="N56" i="90"/>
  <c r="AD55" i="90"/>
  <c r="AC55" i="90"/>
  <c r="AE55" i="90" s="1"/>
  <c r="AB55" i="90"/>
  <c r="AA55" i="90"/>
  <c r="Z55" i="90"/>
  <c r="R55" i="90"/>
  <c r="Q55" i="90"/>
  <c r="P55" i="90"/>
  <c r="S55" i="90" s="1"/>
  <c r="O55" i="90"/>
  <c r="N55" i="90"/>
  <c r="AD54" i="90"/>
  <c r="AC54" i="90"/>
  <c r="AE54" i="90" s="1"/>
  <c r="AB54" i="90"/>
  <c r="AA54" i="90"/>
  <c r="Z54" i="90"/>
  <c r="R54" i="90"/>
  <c r="Q54" i="90"/>
  <c r="P54" i="90"/>
  <c r="S54" i="90" s="1"/>
  <c r="O54" i="90"/>
  <c r="N54" i="90"/>
  <c r="AD53" i="90"/>
  <c r="AC53" i="90"/>
  <c r="AE53" i="90" s="1"/>
  <c r="AB53" i="90"/>
  <c r="AA53" i="90"/>
  <c r="Z53" i="90"/>
  <c r="R53" i="90"/>
  <c r="Q53" i="90"/>
  <c r="P53" i="90"/>
  <c r="S53" i="90" s="1"/>
  <c r="O53" i="90"/>
  <c r="N53" i="90"/>
  <c r="AD52" i="90"/>
  <c r="AC52" i="90"/>
  <c r="AE52" i="90" s="1"/>
  <c r="AB52" i="90"/>
  <c r="AA52" i="90"/>
  <c r="Z52" i="90"/>
  <c r="R52" i="90"/>
  <c r="Q52" i="90"/>
  <c r="P52" i="90"/>
  <c r="S52" i="90" s="1"/>
  <c r="O52" i="90"/>
  <c r="N52" i="90"/>
  <c r="AD51" i="90"/>
  <c r="AC51" i="90"/>
  <c r="AE51" i="90" s="1"/>
  <c r="AB51" i="90"/>
  <c r="AA51" i="90"/>
  <c r="Z51" i="90"/>
  <c r="R51" i="90"/>
  <c r="Q51" i="90"/>
  <c r="P51" i="90"/>
  <c r="S51" i="90" s="1"/>
  <c r="O51" i="90"/>
  <c r="N51" i="90"/>
  <c r="AD50" i="90"/>
  <c r="AC50" i="90"/>
  <c r="AE50" i="90" s="1"/>
  <c r="AB50" i="90"/>
  <c r="AA50" i="90"/>
  <c r="Z50" i="90"/>
  <c r="R50" i="90"/>
  <c r="Q50" i="90"/>
  <c r="P50" i="90"/>
  <c r="S50" i="90" s="1"/>
  <c r="O50" i="90"/>
  <c r="N50" i="90"/>
  <c r="AD49" i="90"/>
  <c r="AC49" i="90"/>
  <c r="AE49" i="90" s="1"/>
  <c r="AB49" i="90"/>
  <c r="AA49" i="90"/>
  <c r="Z49" i="90"/>
  <c r="R49" i="90"/>
  <c r="Q49" i="90"/>
  <c r="P49" i="90"/>
  <c r="S49" i="90" s="1"/>
  <c r="O49" i="90"/>
  <c r="N49" i="90"/>
  <c r="AD48" i="90"/>
  <c r="AC48" i="90"/>
  <c r="AE48" i="90" s="1"/>
  <c r="AB48" i="90"/>
  <c r="AA48" i="90"/>
  <c r="Z48" i="90"/>
  <c r="R48" i="90"/>
  <c r="Q48" i="90"/>
  <c r="P48" i="90"/>
  <c r="S48" i="90" s="1"/>
  <c r="O48" i="90"/>
  <c r="N48" i="90"/>
  <c r="AD47" i="90"/>
  <c r="AC47" i="90"/>
  <c r="AE47" i="90" s="1"/>
  <c r="AB47" i="90"/>
  <c r="AA47" i="90"/>
  <c r="Z47" i="90"/>
  <c r="R47" i="90"/>
  <c r="Q47" i="90"/>
  <c r="P47" i="90"/>
  <c r="S47" i="90" s="1"/>
  <c r="O47" i="90"/>
  <c r="N47" i="90"/>
  <c r="AD46" i="90"/>
  <c r="AC46" i="90"/>
  <c r="AE46" i="90" s="1"/>
  <c r="AB46" i="90"/>
  <c r="AA46" i="90"/>
  <c r="Z46" i="90"/>
  <c r="R46" i="90"/>
  <c r="Q46" i="90"/>
  <c r="P46" i="90"/>
  <c r="S46" i="90" s="1"/>
  <c r="O46" i="90"/>
  <c r="N46" i="90"/>
  <c r="AD45" i="90"/>
  <c r="AC45" i="90"/>
  <c r="AE45" i="90" s="1"/>
  <c r="AB45" i="90"/>
  <c r="AA45" i="90"/>
  <c r="Z45" i="90"/>
  <c r="R45" i="90"/>
  <c r="Q45" i="90"/>
  <c r="P45" i="90"/>
  <c r="S45" i="90" s="1"/>
  <c r="O45" i="90"/>
  <c r="N45" i="90"/>
  <c r="AD44" i="90"/>
  <c r="AC44" i="90"/>
  <c r="AE44" i="90" s="1"/>
  <c r="AB44" i="90"/>
  <c r="AA44" i="90"/>
  <c r="Z44" i="90"/>
  <c r="R44" i="90"/>
  <c r="Q44" i="90"/>
  <c r="P44" i="90"/>
  <c r="S44" i="90" s="1"/>
  <c r="O44" i="90"/>
  <c r="N44" i="90"/>
  <c r="AD43" i="90"/>
  <c r="AC43" i="90"/>
  <c r="AE43" i="90" s="1"/>
  <c r="AB43" i="90"/>
  <c r="AA43" i="90"/>
  <c r="Z43" i="90"/>
  <c r="R43" i="90"/>
  <c r="Q43" i="90"/>
  <c r="P43" i="90"/>
  <c r="S43" i="90" s="1"/>
  <c r="O43" i="90"/>
  <c r="N43" i="90"/>
  <c r="AD42" i="90"/>
  <c r="AC42" i="90"/>
  <c r="AE42" i="90" s="1"/>
  <c r="AB42" i="90"/>
  <c r="AA42" i="90"/>
  <c r="Z42" i="90"/>
  <c r="R42" i="90"/>
  <c r="Q42" i="90"/>
  <c r="P42" i="90"/>
  <c r="S42" i="90" s="1"/>
  <c r="O42" i="90"/>
  <c r="N42" i="90"/>
  <c r="AD41" i="90"/>
  <c r="AC41" i="90"/>
  <c r="AE41" i="90" s="1"/>
  <c r="AB41" i="90"/>
  <c r="AA41" i="90"/>
  <c r="Z41" i="90"/>
  <c r="R41" i="90"/>
  <c r="Q41" i="90"/>
  <c r="P41" i="90"/>
  <c r="S41" i="90" s="1"/>
  <c r="O41" i="90"/>
  <c r="N41" i="90"/>
  <c r="AD40" i="90"/>
  <c r="AC40" i="90"/>
  <c r="AE40" i="90" s="1"/>
  <c r="AB40" i="90"/>
  <c r="AA40" i="90"/>
  <c r="Z40" i="90"/>
  <c r="R40" i="90"/>
  <c r="Q40" i="90"/>
  <c r="P40" i="90"/>
  <c r="S40" i="90" s="1"/>
  <c r="O40" i="90"/>
  <c r="N40" i="90"/>
  <c r="AD39" i="90"/>
  <c r="AC39" i="90"/>
  <c r="AE39" i="90" s="1"/>
  <c r="AB39" i="90"/>
  <c r="AA39" i="90"/>
  <c r="Z39" i="90"/>
  <c r="R39" i="90"/>
  <c r="Q39" i="90"/>
  <c r="P39" i="90"/>
  <c r="S39" i="90" s="1"/>
  <c r="O39" i="90"/>
  <c r="N39" i="90"/>
  <c r="AD38" i="90"/>
  <c r="AC38" i="90"/>
  <c r="AE38" i="90" s="1"/>
  <c r="AB38" i="90"/>
  <c r="AA38" i="90"/>
  <c r="Z38" i="90"/>
  <c r="R38" i="90"/>
  <c r="Q38" i="90"/>
  <c r="P38" i="90"/>
  <c r="S38" i="90" s="1"/>
  <c r="O38" i="90"/>
  <c r="N38" i="90"/>
  <c r="AD37" i="90"/>
  <c r="AC37" i="90"/>
  <c r="AE37" i="90" s="1"/>
  <c r="AB37" i="90"/>
  <c r="AA37" i="90"/>
  <c r="Z37" i="90"/>
  <c r="R37" i="90"/>
  <c r="Q37" i="90"/>
  <c r="P37" i="90"/>
  <c r="S37" i="90" s="1"/>
  <c r="O37" i="90"/>
  <c r="N37" i="90"/>
  <c r="AD36" i="90"/>
  <c r="AC36" i="90"/>
  <c r="AE36" i="90" s="1"/>
  <c r="AB36" i="90"/>
  <c r="AA36" i="90"/>
  <c r="Z36" i="90"/>
  <c r="R36" i="90"/>
  <c r="Q36" i="90"/>
  <c r="P36" i="90"/>
  <c r="S36" i="90" s="1"/>
  <c r="O36" i="90"/>
  <c r="N36" i="90"/>
  <c r="AD35" i="90"/>
  <c r="AC35" i="90"/>
  <c r="AE35" i="90" s="1"/>
  <c r="AB35" i="90"/>
  <c r="AA35" i="90"/>
  <c r="Z35" i="90"/>
  <c r="R35" i="90"/>
  <c r="Q35" i="90"/>
  <c r="P35" i="90"/>
  <c r="S35" i="90" s="1"/>
  <c r="O35" i="90"/>
  <c r="N35" i="90"/>
  <c r="AD34" i="90"/>
  <c r="AC34" i="90"/>
  <c r="AE34" i="90" s="1"/>
  <c r="AB34" i="90"/>
  <c r="AA34" i="90"/>
  <c r="Z34" i="90"/>
  <c r="R34" i="90"/>
  <c r="Q34" i="90"/>
  <c r="P34" i="90"/>
  <c r="S34" i="90" s="1"/>
  <c r="O34" i="90"/>
  <c r="N34" i="90"/>
  <c r="AD33" i="90"/>
  <c r="AC33" i="90"/>
  <c r="AE33" i="90" s="1"/>
  <c r="AB33" i="90"/>
  <c r="AA33" i="90"/>
  <c r="Z33" i="90"/>
  <c r="R33" i="90"/>
  <c r="Q33" i="90"/>
  <c r="P33" i="90"/>
  <c r="S33" i="90" s="1"/>
  <c r="O33" i="90"/>
  <c r="N33" i="90"/>
  <c r="AD32" i="90"/>
  <c r="AC32" i="90"/>
  <c r="AB32" i="90"/>
  <c r="AE32" i="90" s="1"/>
  <c r="AA32" i="90"/>
  <c r="Z32" i="90"/>
  <c r="R32" i="90"/>
  <c r="Q32" i="90"/>
  <c r="P32" i="90"/>
  <c r="S32" i="90" s="1"/>
  <c r="O32" i="90"/>
  <c r="N32" i="90"/>
  <c r="AD31" i="90"/>
  <c r="AC31" i="90"/>
  <c r="AB31" i="90"/>
  <c r="AE31" i="90" s="1"/>
  <c r="AA31" i="90"/>
  <c r="Z31" i="90"/>
  <c r="R31" i="90"/>
  <c r="Q31" i="90"/>
  <c r="P31" i="90"/>
  <c r="S31" i="90" s="1"/>
  <c r="O31" i="90"/>
  <c r="N31" i="90"/>
  <c r="AD30" i="90"/>
  <c r="AC30" i="90"/>
  <c r="AB30" i="90"/>
  <c r="AE30" i="90" s="1"/>
  <c r="AA30" i="90"/>
  <c r="Z30" i="90"/>
  <c r="R30" i="90"/>
  <c r="Q30" i="90"/>
  <c r="P30" i="90"/>
  <c r="S30" i="90" s="1"/>
  <c r="O30" i="90"/>
  <c r="N30" i="90"/>
  <c r="AD29" i="90"/>
  <c r="AC29" i="90"/>
  <c r="AB29" i="90"/>
  <c r="AE29" i="90" s="1"/>
  <c r="AA29" i="90"/>
  <c r="Z29" i="90"/>
  <c r="R29" i="90"/>
  <c r="Q29" i="90"/>
  <c r="P29" i="90"/>
  <c r="S29" i="90" s="1"/>
  <c r="O29" i="90"/>
  <c r="N29" i="90"/>
  <c r="AD28" i="90"/>
  <c r="AC28" i="90"/>
  <c r="AB28" i="90"/>
  <c r="AE28" i="90" s="1"/>
  <c r="AA28" i="90"/>
  <c r="Z28" i="90"/>
  <c r="R28" i="90"/>
  <c r="Q28" i="90"/>
  <c r="P28" i="90"/>
  <c r="S28" i="90" s="1"/>
  <c r="O28" i="90"/>
  <c r="N28" i="90"/>
  <c r="AD27" i="90"/>
  <c r="AC27" i="90"/>
  <c r="AB27" i="90"/>
  <c r="AE27" i="90" s="1"/>
  <c r="AA27" i="90"/>
  <c r="Z27" i="90"/>
  <c r="R27" i="90"/>
  <c r="Q27" i="90"/>
  <c r="P27" i="90"/>
  <c r="S27" i="90" s="1"/>
  <c r="O27" i="90"/>
  <c r="N27" i="90"/>
  <c r="AD26" i="90"/>
  <c r="AC26" i="90"/>
  <c r="AB26" i="90"/>
  <c r="AE26" i="90" s="1"/>
  <c r="AA26" i="90"/>
  <c r="Z26" i="90"/>
  <c r="R26" i="90"/>
  <c r="Q26" i="90"/>
  <c r="P26" i="90"/>
  <c r="S26" i="90" s="1"/>
  <c r="O26" i="90"/>
  <c r="N26" i="90"/>
  <c r="AD25" i="90"/>
  <c r="AC25" i="90"/>
  <c r="AB25" i="90"/>
  <c r="AE25" i="90" s="1"/>
  <c r="AA25" i="90"/>
  <c r="Z25" i="90"/>
  <c r="R25" i="90"/>
  <c r="Q25" i="90"/>
  <c r="P25" i="90"/>
  <c r="S25" i="90" s="1"/>
  <c r="O25" i="90"/>
  <c r="N25" i="90"/>
  <c r="AD24" i="90"/>
  <c r="AC24" i="90"/>
  <c r="AB24" i="90"/>
  <c r="AE24" i="90" s="1"/>
  <c r="AA24" i="90"/>
  <c r="Z24" i="90"/>
  <c r="R24" i="90"/>
  <c r="Q24" i="90"/>
  <c r="P24" i="90"/>
  <c r="S24" i="90" s="1"/>
  <c r="O24" i="90"/>
  <c r="N24" i="90"/>
  <c r="AD23" i="90"/>
  <c r="AC23" i="90"/>
  <c r="AB23" i="90"/>
  <c r="AE23" i="90" s="1"/>
  <c r="AA23" i="90"/>
  <c r="Z23" i="90"/>
  <c r="R23" i="90"/>
  <c r="Q23" i="90"/>
  <c r="P23" i="90"/>
  <c r="S23" i="90" s="1"/>
  <c r="O23" i="90"/>
  <c r="N23" i="90"/>
  <c r="AD22" i="90"/>
  <c r="AC22" i="90"/>
  <c r="AB22" i="90"/>
  <c r="AE22" i="90" s="1"/>
  <c r="AA22" i="90"/>
  <c r="Z22" i="90"/>
  <c r="R22" i="90"/>
  <c r="Q22" i="90"/>
  <c r="P22" i="90"/>
  <c r="S22" i="90" s="1"/>
  <c r="O22" i="90"/>
  <c r="N22" i="90"/>
  <c r="AD21" i="90"/>
  <c r="AC21" i="90"/>
  <c r="AB21" i="90"/>
  <c r="AE21" i="90" s="1"/>
  <c r="AA21" i="90"/>
  <c r="Z21" i="90"/>
  <c r="R21" i="90"/>
  <c r="Q21" i="90"/>
  <c r="P21" i="90"/>
  <c r="S21" i="90" s="1"/>
  <c r="O21" i="90"/>
  <c r="N21" i="90"/>
  <c r="AD20" i="90"/>
  <c r="AC20" i="90"/>
  <c r="AB20" i="90"/>
  <c r="AE20" i="90" s="1"/>
  <c r="AA20" i="90"/>
  <c r="Z20" i="90"/>
  <c r="R20" i="90"/>
  <c r="Q20" i="90"/>
  <c r="P20" i="90"/>
  <c r="S20" i="90" s="1"/>
  <c r="O20" i="90"/>
  <c r="N20" i="90"/>
  <c r="AD19" i="90"/>
  <c r="AC19" i="90"/>
  <c r="AB19" i="90"/>
  <c r="AE19" i="90" s="1"/>
  <c r="AA19" i="90"/>
  <c r="Z19" i="90"/>
  <c r="R19" i="90"/>
  <c r="Q19" i="90"/>
  <c r="P19" i="90"/>
  <c r="S19" i="90" s="1"/>
  <c r="O19" i="90"/>
  <c r="N19" i="90"/>
  <c r="AD18" i="90"/>
  <c r="AC18" i="90"/>
  <c r="AB18" i="90"/>
  <c r="AE18" i="90" s="1"/>
  <c r="AA18" i="90"/>
  <c r="Z18" i="90"/>
  <c r="R18" i="90"/>
  <c r="Q18" i="90"/>
  <c r="P18" i="90"/>
  <c r="S18" i="90" s="1"/>
  <c r="O18" i="90"/>
  <c r="N18" i="90"/>
  <c r="AD17" i="90"/>
  <c r="AC17" i="90"/>
  <c r="AB17" i="90"/>
  <c r="AE17" i="90" s="1"/>
  <c r="AA17" i="90"/>
  <c r="Z17" i="90"/>
  <c r="R17" i="90"/>
  <c r="Q17" i="90"/>
  <c r="P17" i="90"/>
  <c r="S17" i="90" s="1"/>
  <c r="O17" i="90"/>
  <c r="N17" i="90"/>
  <c r="AD16" i="90"/>
  <c r="AC16" i="90"/>
  <c r="AB16" i="90"/>
  <c r="AE16" i="90" s="1"/>
  <c r="AA16" i="90"/>
  <c r="Z16" i="90"/>
  <c r="R16" i="90"/>
  <c r="Q16" i="90"/>
  <c r="P16" i="90"/>
  <c r="S16" i="90" s="1"/>
  <c r="O16" i="90"/>
  <c r="N16" i="90"/>
  <c r="AD15" i="90"/>
  <c r="AC15" i="90"/>
  <c r="AB15" i="90"/>
  <c r="AE15" i="90" s="1"/>
  <c r="AA15" i="90"/>
  <c r="Z15" i="90"/>
  <c r="R15" i="90"/>
  <c r="Q15" i="90"/>
  <c r="P15" i="90"/>
  <c r="S15" i="90" s="1"/>
  <c r="O15" i="90"/>
  <c r="N15" i="90"/>
  <c r="AD14" i="90"/>
  <c r="AC14" i="90"/>
  <c r="AB14" i="90"/>
  <c r="AE14" i="90" s="1"/>
  <c r="AA14" i="90"/>
  <c r="Z14" i="90"/>
  <c r="R14" i="90"/>
  <c r="Q14" i="90"/>
  <c r="P14" i="90"/>
  <c r="S14" i="90" s="1"/>
  <c r="O14" i="90"/>
  <c r="N14" i="90"/>
  <c r="AD13" i="90"/>
  <c r="AC13" i="90"/>
  <c r="AB13" i="90"/>
  <c r="AE13" i="90" s="1"/>
  <c r="AA13" i="90"/>
  <c r="Z13" i="90"/>
  <c r="R13" i="90"/>
  <c r="Q13" i="90"/>
  <c r="P13" i="90"/>
  <c r="S13" i="90" s="1"/>
  <c r="O13" i="90"/>
  <c r="N13" i="90"/>
  <c r="AD12" i="90"/>
  <c r="AC12" i="90"/>
  <c r="AB12" i="90"/>
  <c r="AE12" i="90" s="1"/>
  <c r="AA12" i="90"/>
  <c r="Z12" i="90"/>
  <c r="R12" i="90"/>
  <c r="Q12" i="90"/>
  <c r="P12" i="90"/>
  <c r="S12" i="90" s="1"/>
  <c r="O12" i="90"/>
  <c r="N12" i="90"/>
  <c r="AD11" i="90"/>
  <c r="AC11" i="90"/>
  <c r="AB11" i="90"/>
  <c r="AE11" i="90" s="1"/>
  <c r="AA11" i="90"/>
  <c r="Z11" i="90"/>
  <c r="R11" i="90"/>
  <c r="Q11" i="90"/>
  <c r="P11" i="90"/>
  <c r="S11" i="90" s="1"/>
  <c r="O11" i="90"/>
  <c r="N11" i="90"/>
  <c r="AD10" i="90"/>
  <c r="AC10" i="90"/>
  <c r="AB10" i="90"/>
  <c r="AE10" i="90" s="1"/>
  <c r="AA10" i="90"/>
  <c r="Z10" i="90"/>
  <c r="R10" i="90"/>
  <c r="Q10" i="90"/>
  <c r="P10" i="90"/>
  <c r="S10" i="90" s="1"/>
  <c r="O10" i="90"/>
  <c r="N10" i="90"/>
  <c r="AD9" i="90"/>
  <c r="AC9" i="90"/>
  <c r="AB9" i="90"/>
  <c r="AE9" i="90" s="1"/>
  <c r="AA9" i="90"/>
  <c r="Z9" i="90"/>
  <c r="R9" i="90"/>
  <c r="Q9" i="90"/>
  <c r="P9" i="90"/>
  <c r="S9" i="90" s="1"/>
  <c r="O9" i="90"/>
  <c r="N9" i="90"/>
  <c r="AD8" i="90"/>
  <c r="AC8" i="90"/>
  <c r="AB8" i="90"/>
  <c r="AE8" i="90" s="1"/>
  <c r="AA8" i="90"/>
  <c r="Z8" i="90"/>
  <c r="R8" i="90"/>
  <c r="Q8" i="90"/>
  <c r="P8" i="90"/>
  <c r="S8" i="90" s="1"/>
  <c r="O8" i="90"/>
  <c r="N8" i="90"/>
  <c r="AD7" i="90"/>
  <c r="AC7" i="90"/>
  <c r="AB7" i="90"/>
  <c r="AE7" i="90" s="1"/>
  <c r="AA7" i="90"/>
  <c r="Z7" i="90"/>
  <c r="R7" i="90"/>
  <c r="Q7" i="90"/>
  <c r="P7" i="90"/>
  <c r="S7" i="90" s="1"/>
  <c r="O7" i="90"/>
  <c r="N7" i="90"/>
  <c r="AD6" i="90"/>
  <c r="AC6" i="90"/>
  <c r="AB6" i="90"/>
  <c r="AE6" i="90" s="1"/>
  <c r="AA6" i="90"/>
  <c r="Z6" i="90"/>
  <c r="R6" i="90"/>
  <c r="Q6" i="90"/>
  <c r="P6" i="90"/>
  <c r="S6" i="90" s="1"/>
  <c r="O6" i="90"/>
  <c r="N6" i="90"/>
  <c r="AD5" i="90"/>
  <c r="AD63" i="90" s="1"/>
  <c r="AC5" i="90"/>
  <c r="AC63" i="90" s="1"/>
  <c r="AB5" i="90"/>
  <c r="AE5" i="90" s="1"/>
  <c r="AE63" i="90" s="1"/>
  <c r="AE64" i="90" s="1"/>
  <c r="AA5" i="90"/>
  <c r="AA63" i="90" s="1"/>
  <c r="Z5" i="90"/>
  <c r="Z63" i="90" s="1"/>
  <c r="R5" i="90"/>
  <c r="Q5" i="90"/>
  <c r="Q63" i="90" s="1"/>
  <c r="S5" i="90"/>
  <c r="O5" i="90"/>
  <c r="O63" i="90" s="1"/>
  <c r="N5" i="90"/>
  <c r="S63" i="90" l="1"/>
  <c r="S64" i="90" s="1"/>
  <c r="P63" i="90"/>
  <c r="K54" i="23" l="1"/>
  <c r="J39" i="23" l="1"/>
  <c r="M48" i="23" l="1"/>
  <c r="S24" i="23" l="1"/>
  <c r="M24" i="23" l="1"/>
  <c r="J24" i="23" l="1"/>
  <c r="M28" i="23" l="1"/>
  <c r="O50" i="23"/>
  <c r="P50" i="23"/>
  <c r="Q50" i="23"/>
  <c r="R50" i="23"/>
  <c r="S50" i="23"/>
  <c r="N50" i="23"/>
  <c r="M50" i="23"/>
  <c r="F50" i="23"/>
  <c r="G50" i="23"/>
  <c r="H50" i="23"/>
  <c r="I50" i="23"/>
  <c r="E50" i="23"/>
  <c r="D50" i="23"/>
  <c r="O49" i="23"/>
  <c r="P49" i="23"/>
  <c r="Q49" i="23"/>
  <c r="R49" i="23"/>
  <c r="S49" i="23"/>
  <c r="N49" i="23"/>
  <c r="M49" i="23"/>
  <c r="F49" i="23"/>
  <c r="G49" i="23"/>
  <c r="H49" i="23"/>
  <c r="I49" i="23"/>
  <c r="J49" i="23"/>
  <c r="E49" i="23"/>
  <c r="J34" i="23"/>
  <c r="D34" i="23"/>
  <c r="O48" i="23"/>
  <c r="P48" i="23"/>
  <c r="Q48" i="23"/>
  <c r="R48" i="23"/>
  <c r="S48" i="23"/>
  <c r="N48" i="23"/>
  <c r="F48" i="23"/>
  <c r="G48" i="23"/>
  <c r="H48" i="23"/>
  <c r="I48" i="23"/>
  <c r="J48" i="23"/>
  <c r="E48" i="23"/>
  <c r="Q51" i="23" l="1"/>
  <c r="M51" i="23"/>
  <c r="S51" i="23"/>
  <c r="E51" i="23"/>
  <c r="G51" i="23"/>
  <c r="O51" i="23"/>
  <c r="F51" i="23"/>
  <c r="R51" i="23"/>
  <c r="H51" i="23"/>
  <c r="I51" i="23"/>
  <c r="D32" i="23"/>
  <c r="D48" i="23"/>
  <c r="N51" i="23"/>
  <c r="P51" i="23"/>
  <c r="D33" i="23"/>
  <c r="D49" i="23"/>
  <c r="J35" i="23"/>
  <c r="J50" i="23"/>
  <c r="J51" i="23" s="1"/>
  <c r="D51" i="23" l="1"/>
  <c r="L7" i="23" l="1"/>
  <c r="L8" i="23"/>
  <c r="L9" i="23"/>
  <c r="L10" i="23"/>
  <c r="L11" i="23"/>
  <c r="L12" i="23"/>
  <c r="L13" i="23"/>
  <c r="L14" i="23"/>
  <c r="L15" i="23"/>
  <c r="L16" i="23"/>
  <c r="L17" i="23"/>
  <c r="L18" i="23"/>
  <c r="L19" i="23"/>
  <c r="L20" i="23"/>
  <c r="L21" i="23"/>
  <c r="L22" i="23"/>
  <c r="L23" i="23"/>
  <c r="L6" i="23"/>
  <c r="D42" i="23"/>
  <c r="E42" i="23"/>
  <c r="F42" i="23"/>
  <c r="G42" i="23"/>
  <c r="H42" i="23"/>
  <c r="I42" i="23"/>
  <c r="J42" i="23"/>
  <c r="M42" i="23"/>
  <c r="N42" i="23"/>
  <c r="O42" i="23"/>
  <c r="Q42" i="23"/>
  <c r="R42" i="23"/>
  <c r="S42" i="23"/>
  <c r="P42" i="23"/>
  <c r="D59" i="23"/>
  <c r="M59" i="23" l="1"/>
  <c r="I36" i="23" l="1"/>
  <c r="E36" i="23"/>
  <c r="N36" i="23"/>
  <c r="Q36" i="23"/>
  <c r="R36" i="23"/>
  <c r="H36" i="23"/>
  <c r="S36" i="23" l="1"/>
  <c r="F36" i="23"/>
  <c r="J36" i="23"/>
  <c r="P36" i="23"/>
  <c r="G36" i="23"/>
  <c r="O36" i="23"/>
  <c r="F59" i="23" l="1"/>
  <c r="P59" i="23"/>
  <c r="P35" i="23"/>
  <c r="O35" i="23"/>
  <c r="O59" i="23" l="1"/>
  <c r="I59" i="23"/>
  <c r="Q59" i="23"/>
  <c r="M35" i="23"/>
  <c r="D35" i="23"/>
  <c r="G59" i="23"/>
  <c r="S59" i="23"/>
  <c r="N59" i="23"/>
  <c r="J59" i="23"/>
  <c r="R59" i="23"/>
  <c r="H59" i="23"/>
  <c r="E59" i="23"/>
  <c r="S35" i="23"/>
  <c r="F35" i="23"/>
  <c r="E35" i="23"/>
  <c r="H35" i="23"/>
  <c r="R35" i="23"/>
  <c r="Q35" i="23"/>
  <c r="I35" i="23"/>
  <c r="G35" i="23"/>
  <c r="N35" i="23" l="1"/>
  <c r="I44" i="23" l="1"/>
  <c r="Q43" i="23"/>
  <c r="M34" i="23" l="1"/>
  <c r="M39" i="23"/>
  <c r="D39" i="23"/>
  <c r="M43" i="23"/>
  <c r="D43" i="23"/>
  <c r="H43" i="23"/>
  <c r="E43" i="23"/>
  <c r="I43" i="23"/>
  <c r="I45" i="23" s="1"/>
  <c r="P43" i="23"/>
  <c r="F43" i="23"/>
  <c r="N43" i="23"/>
  <c r="R43" i="23"/>
  <c r="G43" i="23"/>
  <c r="O43" i="23"/>
  <c r="J43" i="23" l="1"/>
  <c r="S43" i="23"/>
  <c r="Q39" i="23" l="1"/>
  <c r="R39" i="23"/>
  <c r="I39" i="23"/>
  <c r="H39" i="23"/>
  <c r="O39" i="23" l="1"/>
  <c r="P39" i="23"/>
  <c r="F39" i="23"/>
  <c r="G39" i="23"/>
  <c r="S39" i="23"/>
  <c r="N39" i="23" l="1"/>
  <c r="E39" i="23"/>
  <c r="M33" i="23" l="1"/>
  <c r="Q32" i="23"/>
  <c r="R32" i="23"/>
  <c r="I32" i="23"/>
  <c r="H32" i="23"/>
  <c r="M32" i="23"/>
  <c r="H33" i="23"/>
  <c r="O33" i="23"/>
  <c r="F33" i="23"/>
  <c r="G33" i="23"/>
  <c r="Q33" i="23"/>
  <c r="R33" i="23"/>
  <c r="N33" i="23"/>
  <c r="I33" i="23"/>
  <c r="E33" i="23"/>
  <c r="P33" i="23"/>
  <c r="M37" i="23" l="1"/>
  <c r="M40" i="23" s="1"/>
  <c r="D37" i="23"/>
  <c r="D40" i="23" s="1"/>
  <c r="J32" i="23"/>
  <c r="F32" i="23"/>
  <c r="S32" i="23"/>
  <c r="N32" i="23"/>
  <c r="G32" i="23"/>
  <c r="E32" i="23"/>
  <c r="P32" i="23"/>
  <c r="O32" i="23"/>
  <c r="J33" i="23"/>
  <c r="S33" i="23"/>
  <c r="D44" i="23" l="1"/>
  <c r="D45" i="23" s="1"/>
  <c r="D46" i="23" s="1"/>
  <c r="R44" i="23"/>
  <c r="R45" i="23" s="1"/>
  <c r="O44" i="23"/>
  <c r="O45" i="23" s="1"/>
  <c r="M44" i="23" l="1"/>
  <c r="M45" i="23" s="1"/>
  <c r="M46" i="23" s="1"/>
  <c r="P44" i="23"/>
  <c r="P45" i="23" s="1"/>
  <c r="Q44" i="23"/>
  <c r="Q45" i="23" s="1"/>
  <c r="S44" i="23"/>
  <c r="S45" i="23" s="1"/>
  <c r="N44" i="23"/>
  <c r="N45" i="23" s="1"/>
  <c r="H44" i="23"/>
  <c r="H45" i="23" s="1"/>
  <c r="F44" i="23"/>
  <c r="F45" i="23" s="1"/>
  <c r="G44" i="23"/>
  <c r="G45" i="23" s="1"/>
  <c r="J44" i="23"/>
  <c r="J45" i="23" s="1"/>
  <c r="E44" i="23"/>
  <c r="E45" i="23" s="1"/>
  <c r="R34" i="23" l="1"/>
  <c r="R37" i="23" s="1"/>
  <c r="R40" i="23" s="1"/>
  <c r="R46" i="23" s="1"/>
  <c r="P34" i="23" l="1"/>
  <c r="P37" i="23" s="1"/>
  <c r="P40" i="23" s="1"/>
  <c r="P46" i="23" s="1"/>
  <c r="O34" i="23"/>
  <c r="O37" i="23" s="1"/>
  <c r="O40" i="23" s="1"/>
  <c r="O46" i="23" s="1"/>
  <c r="Q34" i="23"/>
  <c r="Q37" i="23" s="1"/>
  <c r="Q40" i="23" s="1"/>
  <c r="Q46" i="23" s="1"/>
  <c r="H34" i="23"/>
  <c r="H37" i="23" s="1"/>
  <c r="H40" i="23" s="1"/>
  <c r="H46" i="23" s="1"/>
  <c r="I34" i="23"/>
  <c r="I37" i="23" s="1"/>
  <c r="I40" i="23" s="1"/>
  <c r="I46" i="23" s="1"/>
  <c r="J37" i="23"/>
  <c r="J40" i="23" s="1"/>
  <c r="J46" i="23" s="1"/>
  <c r="E34" i="23"/>
  <c r="E37" i="23" s="1"/>
  <c r="E40" i="23" s="1"/>
  <c r="E46" i="23" s="1"/>
  <c r="S34" i="23" l="1"/>
  <c r="S37" i="23" s="1"/>
  <c r="S40" i="23" s="1"/>
  <c r="S46" i="23" s="1"/>
  <c r="G34" i="23"/>
  <c r="G37" i="23" s="1"/>
  <c r="G40" i="23" s="1"/>
  <c r="G46" i="23" s="1"/>
  <c r="F34" i="23"/>
  <c r="F37" i="23" s="1"/>
  <c r="F40" i="23" s="1"/>
  <c r="F46" i="23" s="1"/>
  <c r="N34" i="23"/>
  <c r="N37" i="23" s="1"/>
  <c r="N40" i="23" s="1"/>
  <c r="N46" i="23" s="1"/>
  <c r="F24" i="23" l="1"/>
  <c r="F28" i="23" l="1"/>
  <c r="E24" i="23"/>
  <c r="O24" i="23"/>
  <c r="O28" i="23" l="1"/>
  <c r="E28" i="23"/>
  <c r="N24" i="23"/>
  <c r="N28" i="23" l="1"/>
  <c r="R24" i="23"/>
  <c r="Q24" i="23"/>
  <c r="H24" i="23"/>
  <c r="Q28" i="23" l="1"/>
  <c r="R28" i="23"/>
  <c r="H28" i="23"/>
  <c r="I24" i="23"/>
  <c r="I28" i="23" l="1"/>
  <c r="S28" i="23"/>
  <c r="J28" i="23" l="1"/>
  <c r="P24" i="23"/>
  <c r="G24" i="23"/>
  <c r="G28" i="23" l="1"/>
  <c r="P28" i="23"/>
  <c r="D24" i="23"/>
  <c r="D28" i="23" s="1"/>
  <c r="D22" i="23"/>
  <c r="D36" i="23" s="1"/>
  <c r="M22" i="23"/>
  <c r="M36" i="2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<sst xmlns="http://schemas.openxmlformats.org/spreadsheetml/2006/main" count="6335" uniqueCount="1529">
  <si>
    <t>Ghana</t>
  </si>
  <si>
    <t>Borno</t>
  </si>
  <si>
    <t>Niger</t>
  </si>
  <si>
    <t>Yobe</t>
  </si>
  <si>
    <t>Total</t>
  </si>
  <si>
    <t>Population totale en Phase 1</t>
  </si>
  <si>
    <t>Population totale en Phase 2</t>
  </si>
  <si>
    <t>Population totale en Phase 3</t>
  </si>
  <si>
    <t>Population totale en Phase 4</t>
  </si>
  <si>
    <t>Population totale en Phase 5</t>
  </si>
  <si>
    <t>Population totale en Phase 3 à 5</t>
  </si>
  <si>
    <t>Phase 1</t>
  </si>
  <si>
    <t>Phase 2</t>
  </si>
  <si>
    <t>Phase 3</t>
  </si>
  <si>
    <t>Phase 4</t>
  </si>
  <si>
    <t>Phase 5</t>
  </si>
  <si>
    <t xml:space="preserve">Pourcentage de ménages affectés par chaque phase </t>
  </si>
  <si>
    <t>Bénin</t>
  </si>
  <si>
    <t>Burkina Faso</t>
  </si>
  <si>
    <t>Cabo Verde</t>
  </si>
  <si>
    <t>Cote d'Ivoire</t>
  </si>
  <si>
    <t>Cameroun</t>
  </si>
  <si>
    <t>Gambie</t>
  </si>
  <si>
    <t>Guinée</t>
  </si>
  <si>
    <t>Guinéé Bissau</t>
  </si>
  <si>
    <t>Mauritanie</t>
  </si>
  <si>
    <t>Mali</t>
  </si>
  <si>
    <t>Nigéria</t>
  </si>
  <si>
    <t>Sénégal</t>
  </si>
  <si>
    <t>Libéria</t>
  </si>
  <si>
    <t>Sierra Léone</t>
  </si>
  <si>
    <t>Tchad</t>
  </si>
  <si>
    <t>Togo</t>
  </si>
  <si>
    <t>Pays</t>
  </si>
  <si>
    <t>Diffa</t>
  </si>
  <si>
    <t>Lac</t>
  </si>
  <si>
    <t xml:space="preserve">Extrême Nord </t>
  </si>
  <si>
    <t>Adamawa</t>
  </si>
  <si>
    <t>Lake Chad Basin</t>
  </si>
  <si>
    <t>ToTal (A+B+C)</t>
  </si>
  <si>
    <t>Sahel Extended ©</t>
  </si>
  <si>
    <t>Total (A+B)</t>
  </si>
  <si>
    <t>Sahel G5 +1 (B)</t>
  </si>
  <si>
    <t>Sahel G5 (A)</t>
  </si>
  <si>
    <t>Total Region (RBD)</t>
  </si>
  <si>
    <t>C.A.R (not CH)</t>
  </si>
  <si>
    <t>Total région (CH)</t>
  </si>
  <si>
    <t>Population Totale analysée</t>
  </si>
  <si>
    <t xml:space="preserve">Cameroun </t>
  </si>
  <si>
    <t>Central Sahel</t>
  </si>
  <si>
    <t>Population totale</t>
  </si>
  <si>
    <t>SITUATION COURANTE</t>
  </si>
  <si>
    <t>SITUATION PROJETEE</t>
  </si>
  <si>
    <t>Geocode</t>
  </si>
  <si>
    <t>Classification de la zone</t>
  </si>
  <si>
    <t xml:space="preserve">Pourcentage de ménages affectés par chaque Ph </t>
  </si>
  <si>
    <t>Population totale en Ph 1</t>
  </si>
  <si>
    <t>Population totale en Ph 2</t>
  </si>
  <si>
    <t>Population totale en Ph 3</t>
  </si>
  <si>
    <t>Population totale en Ph 4</t>
  </si>
  <si>
    <t>Population totale en Ph 5</t>
  </si>
  <si>
    <t>Population totale en Ph 3 à 5</t>
  </si>
  <si>
    <t>projetée</t>
  </si>
  <si>
    <t>Ph 1</t>
  </si>
  <si>
    <t>Ph 2</t>
  </si>
  <si>
    <t>Ph 3</t>
  </si>
  <si>
    <t>Ph 4</t>
  </si>
  <si>
    <t>Ph 5</t>
  </si>
  <si>
    <t>Alibori</t>
  </si>
  <si>
    <t>Banikoara</t>
  </si>
  <si>
    <t>Boukombe</t>
  </si>
  <si>
    <t>Gogounou</t>
  </si>
  <si>
    <t>Kandi</t>
  </si>
  <si>
    <t>Karimama</t>
  </si>
  <si>
    <t>Kerou</t>
  </si>
  <si>
    <t>Kobli</t>
  </si>
  <si>
    <t>Kouande</t>
  </si>
  <si>
    <t>Malanville</t>
  </si>
  <si>
    <t>Materi</t>
  </si>
  <si>
    <t>Pehunco</t>
  </si>
  <si>
    <t>Segbana</t>
  </si>
  <si>
    <t>Tanguieta</t>
  </si>
  <si>
    <t>Toucountouna</t>
  </si>
  <si>
    <t>Plateau</t>
  </si>
  <si>
    <t>Total population</t>
  </si>
  <si>
    <t>CURRENT SITUATION</t>
  </si>
  <si>
    <t>Area Classification</t>
  </si>
  <si>
    <t xml:space="preserve">Percentage of households affected for each phase </t>
  </si>
  <si>
    <t>Total population in Phase 1</t>
  </si>
  <si>
    <t>Total population in Phase 2</t>
  </si>
  <si>
    <t>Total population in Phase 3</t>
  </si>
  <si>
    <t>Total population in Phase 4</t>
  </si>
  <si>
    <t>Total population in Phase 5</t>
  </si>
  <si>
    <t>Total population in Phase 3-5</t>
  </si>
  <si>
    <t>Banjul</t>
  </si>
  <si>
    <t>GM01</t>
  </si>
  <si>
    <t>GM07</t>
  </si>
  <si>
    <t>Janjanbureh</t>
  </si>
  <si>
    <t>GM04</t>
  </si>
  <si>
    <t>Kanifing</t>
  </si>
  <si>
    <t>GM05</t>
  </si>
  <si>
    <t>Mansa Konko</t>
  </si>
  <si>
    <t>GM08</t>
  </si>
  <si>
    <t>Kerewan</t>
  </si>
  <si>
    <t>GM06</t>
  </si>
  <si>
    <t>Basse</t>
  </si>
  <si>
    <t>GM02</t>
  </si>
  <si>
    <t>Brikama</t>
  </si>
  <si>
    <t>GM03</t>
  </si>
  <si>
    <t xml:space="preserve">Période : </t>
  </si>
  <si>
    <t>Biombo</t>
  </si>
  <si>
    <t>Bolama</t>
  </si>
  <si>
    <t>Cacheu</t>
  </si>
  <si>
    <t>Oio</t>
  </si>
  <si>
    <t>Quinara</t>
  </si>
  <si>
    <t>Tombali</t>
  </si>
  <si>
    <t>Kayes</t>
  </si>
  <si>
    <t>ML0101</t>
  </si>
  <si>
    <t>ML0102</t>
  </si>
  <si>
    <t>ML0103</t>
  </si>
  <si>
    <t>ML0104</t>
  </si>
  <si>
    <t>Kita</t>
  </si>
  <si>
    <t>ML0105</t>
  </si>
  <si>
    <t>Nioro</t>
  </si>
  <si>
    <t>ML0106</t>
  </si>
  <si>
    <t>ML0107</t>
  </si>
  <si>
    <t>Koulikoro</t>
  </si>
  <si>
    <t>Banamba</t>
  </si>
  <si>
    <t>ML0201</t>
  </si>
  <si>
    <t>ML0202</t>
  </si>
  <si>
    <t>Kangaba</t>
  </si>
  <si>
    <t>ML0203</t>
  </si>
  <si>
    <t>Kati</t>
  </si>
  <si>
    <t>ML0204</t>
  </si>
  <si>
    <t>Kolokani</t>
  </si>
  <si>
    <t>ML0205</t>
  </si>
  <si>
    <t>ML0206</t>
  </si>
  <si>
    <t>Nara</t>
  </si>
  <si>
    <t>ML0207</t>
  </si>
  <si>
    <t>Sikasso</t>
  </si>
  <si>
    <t>Bougouni</t>
  </si>
  <si>
    <t>ML0301</t>
  </si>
  <si>
    <t>Kadiolo</t>
  </si>
  <si>
    <t>ML0302</t>
  </si>
  <si>
    <t>ML0303</t>
  </si>
  <si>
    <t>Koutiala</t>
  </si>
  <si>
    <t>ML0304</t>
  </si>
  <si>
    <t>ML0305</t>
  </si>
  <si>
    <t>Yanfolila</t>
  </si>
  <si>
    <t>ML0306</t>
  </si>
  <si>
    <t>Yorosso</t>
  </si>
  <si>
    <t>ML0307</t>
  </si>
  <si>
    <t>ML0401</t>
  </si>
  <si>
    <t>Bla</t>
  </si>
  <si>
    <t>ML0402</t>
  </si>
  <si>
    <t>Macina</t>
  </si>
  <si>
    <t>Niono</t>
  </si>
  <si>
    <t>San</t>
  </si>
  <si>
    <t>ML0405</t>
  </si>
  <si>
    <t>ML0406</t>
  </si>
  <si>
    <t>Tominian</t>
  </si>
  <si>
    <t>ML0407</t>
  </si>
  <si>
    <t>Mopti</t>
  </si>
  <si>
    <t>Bandiagara</t>
  </si>
  <si>
    <t>ML0501</t>
  </si>
  <si>
    <t>Bankass</t>
  </si>
  <si>
    <t>ML0502</t>
  </si>
  <si>
    <t>ML0503</t>
  </si>
  <si>
    <t>Douentza</t>
  </si>
  <si>
    <t>ML0504</t>
  </si>
  <si>
    <t>ML0506</t>
  </si>
  <si>
    <t>Tenenkou</t>
  </si>
  <si>
    <t>ML0507</t>
  </si>
  <si>
    <t>Youwarou</t>
  </si>
  <si>
    <t>ML0508</t>
  </si>
  <si>
    <t>Tombouctou</t>
  </si>
  <si>
    <t>ML0601</t>
  </si>
  <si>
    <t>Goundam</t>
  </si>
  <si>
    <t>ML0602</t>
  </si>
  <si>
    <t>ML0603</t>
  </si>
  <si>
    <t>ML0604</t>
  </si>
  <si>
    <t>ML0605</t>
  </si>
  <si>
    <t>Gao</t>
  </si>
  <si>
    <t>Ansongo</t>
  </si>
  <si>
    <t>ML0701</t>
  </si>
  <si>
    <t>Bourem</t>
  </si>
  <si>
    <t>ML0702</t>
  </si>
  <si>
    <t>ML0703</t>
  </si>
  <si>
    <t>ML0704</t>
  </si>
  <si>
    <t>Kidal</t>
  </si>
  <si>
    <t>ML0801</t>
  </si>
  <si>
    <t>ML0802</t>
  </si>
  <si>
    <t>Tessalit</t>
  </si>
  <si>
    <t>ML0803</t>
  </si>
  <si>
    <t>ML0804</t>
  </si>
  <si>
    <t>Bamako</t>
  </si>
  <si>
    <t>Commune I</t>
  </si>
  <si>
    <t>Commune III</t>
  </si>
  <si>
    <t>Commune IV</t>
  </si>
  <si>
    <t>Commune V</t>
  </si>
  <si>
    <t>Commune VI</t>
  </si>
  <si>
    <t>Agadez</t>
  </si>
  <si>
    <t>Aderbissinat</t>
  </si>
  <si>
    <t>Arlit</t>
  </si>
  <si>
    <t>Bilma</t>
  </si>
  <si>
    <t>Iferouane</t>
  </si>
  <si>
    <t>Ingall</t>
  </si>
  <si>
    <t>Tchirozerine</t>
  </si>
  <si>
    <t>Goudoumaria</t>
  </si>
  <si>
    <t>N'Gourti</t>
  </si>
  <si>
    <t>Dosso</t>
  </si>
  <si>
    <t>Boboye</t>
  </si>
  <si>
    <t>Dioundiou</t>
  </si>
  <si>
    <t>Falmey</t>
  </si>
  <si>
    <t>Gaya</t>
  </si>
  <si>
    <t>Loga</t>
  </si>
  <si>
    <t>Maradi</t>
  </si>
  <si>
    <t>Bermo</t>
  </si>
  <si>
    <t>Dakoro</t>
  </si>
  <si>
    <t>Gazaoua</t>
  </si>
  <si>
    <t>Mayahi</t>
  </si>
  <si>
    <t>Tessaoua</t>
  </si>
  <si>
    <t>Tahoua</t>
  </si>
  <si>
    <t>Bagaroua</t>
  </si>
  <si>
    <t>Birni N'Konni</t>
  </si>
  <si>
    <t>Bouza</t>
  </si>
  <si>
    <t>Keita</t>
  </si>
  <si>
    <t>Madaoua</t>
  </si>
  <si>
    <t>Malbaza</t>
  </si>
  <si>
    <t>Tchintabaraden</t>
  </si>
  <si>
    <t>Balleyara</t>
  </si>
  <si>
    <t>Gotheye</t>
  </si>
  <si>
    <t>Kollo</t>
  </si>
  <si>
    <t>Zinder</t>
  </si>
  <si>
    <t>Belbedji</t>
  </si>
  <si>
    <t>Damagaram Takaya</t>
  </si>
  <si>
    <t>Dungass</t>
  </si>
  <si>
    <t>Magaria</t>
  </si>
  <si>
    <t>Mirriah</t>
  </si>
  <si>
    <t>Takeita</t>
  </si>
  <si>
    <t>Tanout</t>
  </si>
  <si>
    <t>Tesker</t>
  </si>
  <si>
    <t>Niamey</t>
  </si>
  <si>
    <t xml:space="preserve">Period: </t>
  </si>
  <si>
    <t>Period</t>
  </si>
  <si>
    <t>Benue</t>
  </si>
  <si>
    <t>Bauchi</t>
  </si>
  <si>
    <t>Katsina</t>
  </si>
  <si>
    <t>Gombe</t>
  </si>
  <si>
    <t>Taraba</t>
  </si>
  <si>
    <t>Sokoto</t>
  </si>
  <si>
    <t>Illela</t>
  </si>
  <si>
    <t>Jigawa</t>
  </si>
  <si>
    <t>Kebbi</t>
  </si>
  <si>
    <t>Bagoue</t>
  </si>
  <si>
    <t>CI05</t>
  </si>
  <si>
    <t>Belier</t>
  </si>
  <si>
    <t>CI06</t>
  </si>
  <si>
    <t>Bere</t>
  </si>
  <si>
    <t>CI07</t>
  </si>
  <si>
    <t>Folon</t>
  </si>
  <si>
    <t>CI10</t>
  </si>
  <si>
    <t>CI15</t>
  </si>
  <si>
    <t>Iffou</t>
  </si>
  <si>
    <t>CI19</t>
  </si>
  <si>
    <t>Indenie-Djuablin</t>
  </si>
  <si>
    <t>CI20</t>
  </si>
  <si>
    <t>CI24</t>
  </si>
  <si>
    <t>Marahoue</t>
  </si>
  <si>
    <t>CI23</t>
  </si>
  <si>
    <t>Moronou</t>
  </si>
  <si>
    <t>CI25</t>
  </si>
  <si>
    <t>N'Zi</t>
  </si>
  <si>
    <t>Poro</t>
  </si>
  <si>
    <t>CI28</t>
  </si>
  <si>
    <t>Northern</t>
  </si>
  <si>
    <t>Bombali</t>
  </si>
  <si>
    <t>Southern</t>
  </si>
  <si>
    <t>Bonthe</t>
  </si>
  <si>
    <t>Bo</t>
  </si>
  <si>
    <t>Eastern</t>
  </si>
  <si>
    <t>Kailahun</t>
  </si>
  <si>
    <t>Kambia</t>
  </si>
  <si>
    <t>Kenema</t>
  </si>
  <si>
    <t>Koinadugu</t>
  </si>
  <si>
    <t>Kono</t>
  </si>
  <si>
    <t>Moyamba</t>
  </si>
  <si>
    <t>Port Loko</t>
  </si>
  <si>
    <t>Pujehun</t>
  </si>
  <si>
    <t>Tonkolili</t>
  </si>
  <si>
    <t>Western</t>
  </si>
  <si>
    <t>Western Area Urban</t>
  </si>
  <si>
    <t>Western Area Rural</t>
  </si>
  <si>
    <t>Sila</t>
  </si>
  <si>
    <t>Abdi</t>
  </si>
  <si>
    <t>Salamat</t>
  </si>
  <si>
    <t>Aboudeia</t>
  </si>
  <si>
    <t>Guera</t>
  </si>
  <si>
    <t>Abtouyour</t>
  </si>
  <si>
    <t>Ouaddai</t>
  </si>
  <si>
    <t>Assoungha</t>
  </si>
  <si>
    <t>Chari-Baguirmi</t>
  </si>
  <si>
    <t>Baguirmi</t>
  </si>
  <si>
    <t>Bahr Azoum</t>
  </si>
  <si>
    <t>Mandoul</t>
  </si>
  <si>
    <t>Barh Signaka</t>
  </si>
  <si>
    <t>Batha</t>
  </si>
  <si>
    <t>Batha Est</t>
  </si>
  <si>
    <t>Batha Ouest</t>
  </si>
  <si>
    <t>Wadi Fira</t>
  </si>
  <si>
    <t>Biltine</t>
  </si>
  <si>
    <t>Borkou</t>
  </si>
  <si>
    <t>Borkou Yala</t>
  </si>
  <si>
    <t>Chari</t>
  </si>
  <si>
    <t>Dababa</t>
  </si>
  <si>
    <t>Dagana</t>
  </si>
  <si>
    <t>Logone Occidental</t>
  </si>
  <si>
    <t>Fada</t>
  </si>
  <si>
    <t>Fouli</t>
  </si>
  <si>
    <t>Grande Sido</t>
  </si>
  <si>
    <t>Gueni</t>
  </si>
  <si>
    <t>Haraze Al Biar</t>
  </si>
  <si>
    <t>Mayo Kebbi Est</t>
  </si>
  <si>
    <t>Kanem</t>
  </si>
  <si>
    <t>Kaya</t>
  </si>
  <si>
    <t>Kimiti</t>
  </si>
  <si>
    <t>Logone Oriental</t>
  </si>
  <si>
    <t>Kouh Est</t>
  </si>
  <si>
    <t>Kouh Ouest</t>
  </si>
  <si>
    <t>La Nya</t>
  </si>
  <si>
    <t>Lac Iro</t>
  </si>
  <si>
    <t>Mayo-Kebbi Ouest</t>
  </si>
  <si>
    <t>Lac Wey</t>
  </si>
  <si>
    <t>Mamdi</t>
  </si>
  <si>
    <t>Mandoul Occidental</t>
  </si>
  <si>
    <t>Mandoul Oriental</t>
  </si>
  <si>
    <t>Mayo-Binder</t>
  </si>
  <si>
    <t>Mont Illi</t>
  </si>
  <si>
    <t>Mourtcha</t>
  </si>
  <si>
    <t>Nord Kanem</t>
  </si>
  <si>
    <t>Ouara</t>
  </si>
  <si>
    <t>Tandjile</t>
  </si>
  <si>
    <t>Tibesti</t>
  </si>
  <si>
    <t>Tibesti Est</t>
  </si>
  <si>
    <t>Tibesti Ouest</t>
  </si>
  <si>
    <t>Wadi Hawar</t>
  </si>
  <si>
    <t>Wayi</t>
  </si>
  <si>
    <t>Plateaux</t>
  </si>
  <si>
    <t>Maritime</t>
  </si>
  <si>
    <t>Kara</t>
  </si>
  <si>
    <t>Savanes</t>
  </si>
  <si>
    <t>Centrale</t>
  </si>
  <si>
    <r>
      <t>2</t>
    </r>
    <r>
      <rPr>
        <vertAlign val="superscript"/>
        <sz val="10"/>
        <color theme="1"/>
        <rFont val="Calibri"/>
        <family val="2"/>
        <scheme val="minor"/>
      </rPr>
      <t>ème</t>
    </r>
    <r>
      <rPr>
        <sz val="10"/>
        <color theme="1"/>
        <rFont val="Calibri"/>
        <family val="2"/>
        <scheme val="minor"/>
      </rPr>
      <t xml:space="preserve"> niveau administratif</t>
    </r>
  </si>
  <si>
    <r>
      <t>3</t>
    </r>
    <r>
      <rPr>
        <vertAlign val="superscript"/>
        <sz val="10"/>
        <color theme="1"/>
        <rFont val="Calibri"/>
        <family val="2"/>
        <scheme val="minor"/>
      </rPr>
      <t>ème</t>
    </r>
    <r>
      <rPr>
        <sz val="10"/>
        <color theme="1"/>
        <rFont val="Calibri"/>
        <family val="2"/>
        <scheme val="minor"/>
      </rPr>
      <t xml:space="preserve"> niveau administratif</t>
    </r>
  </si>
  <si>
    <r>
      <t xml:space="preserve">Période : </t>
    </r>
    <r>
      <rPr>
        <b/>
        <sz val="10"/>
        <color theme="1"/>
        <rFont val="Calibri"/>
        <family val="2"/>
        <scheme val="minor"/>
      </rPr>
      <t>____________</t>
    </r>
  </si>
  <si>
    <t>Adamaoua</t>
  </si>
  <si>
    <t>Mayo-Banyo</t>
  </si>
  <si>
    <t>Vina</t>
  </si>
  <si>
    <t>Est</t>
  </si>
  <si>
    <t>Haut-Nyong</t>
  </si>
  <si>
    <t>Kadey</t>
  </si>
  <si>
    <t>Extreme-Nord</t>
  </si>
  <si>
    <t>Mayo-Kani</t>
  </si>
  <si>
    <t>Mayo-Sava</t>
  </si>
  <si>
    <t>Mayo-Tsanaga</t>
  </si>
  <si>
    <t>Littoral</t>
  </si>
  <si>
    <t>Moungo</t>
  </si>
  <si>
    <t>Nkam</t>
  </si>
  <si>
    <t>Wouri</t>
  </si>
  <si>
    <t>Nord</t>
  </si>
  <si>
    <t>Faro</t>
  </si>
  <si>
    <t>Mayo-Louti</t>
  </si>
  <si>
    <t>Mayo-Rey</t>
  </si>
  <si>
    <t>Nord-Ouest</t>
  </si>
  <si>
    <t>Bui</t>
  </si>
  <si>
    <t>Donga-Mantung</t>
  </si>
  <si>
    <t>Ngo-Ketunjia</t>
  </si>
  <si>
    <t>Ouest</t>
  </si>
  <si>
    <t>Bamboutos</t>
  </si>
  <si>
    <t>Haut-Nkam</t>
  </si>
  <si>
    <t>Hauts-Plateaux</t>
  </si>
  <si>
    <t>Koung-Khi</t>
  </si>
  <si>
    <t>Menoua</t>
  </si>
  <si>
    <t>Mifi</t>
  </si>
  <si>
    <t>Noun</t>
  </si>
  <si>
    <t>Sud-Ouest</t>
  </si>
  <si>
    <t>Fako</t>
  </si>
  <si>
    <t>Lebialem</t>
  </si>
  <si>
    <t>Manyu</t>
  </si>
  <si>
    <t>Meme</t>
  </si>
  <si>
    <t>Ndian</t>
  </si>
  <si>
    <t>Greater Accra</t>
  </si>
  <si>
    <t>Upper West</t>
  </si>
  <si>
    <t>Upper East</t>
  </si>
  <si>
    <t>Ashanti</t>
  </si>
  <si>
    <t>Volta</t>
  </si>
  <si>
    <t>Central</t>
  </si>
  <si>
    <t>projected</t>
  </si>
  <si>
    <t>Amourj</t>
  </si>
  <si>
    <t>Djigueni</t>
  </si>
  <si>
    <t>Oualata</t>
  </si>
  <si>
    <t>Timbedra</t>
  </si>
  <si>
    <t>Hodh El Gharbi</t>
  </si>
  <si>
    <t>Aioun</t>
  </si>
  <si>
    <t>Tintane</t>
  </si>
  <si>
    <t>Tamchekett</t>
  </si>
  <si>
    <t>Assaba</t>
  </si>
  <si>
    <t>Kiffa</t>
  </si>
  <si>
    <t>Boumdeid</t>
  </si>
  <si>
    <t>Gorgol</t>
  </si>
  <si>
    <t>Maghama</t>
  </si>
  <si>
    <t>Monguel</t>
  </si>
  <si>
    <t>Brakna</t>
  </si>
  <si>
    <t>Aleg</t>
  </si>
  <si>
    <t>M'Bagne</t>
  </si>
  <si>
    <t>Trarza</t>
  </si>
  <si>
    <t>Rosso</t>
  </si>
  <si>
    <t>Mederdra</t>
  </si>
  <si>
    <t>Ouad Naga</t>
  </si>
  <si>
    <t>Adrar</t>
  </si>
  <si>
    <t>Atar</t>
  </si>
  <si>
    <t>Ouadane</t>
  </si>
  <si>
    <t>Aoujeft</t>
  </si>
  <si>
    <t>Tagant</t>
  </si>
  <si>
    <t>Tidjikja</t>
  </si>
  <si>
    <t>Tichitt</t>
  </si>
  <si>
    <t>Moudjeria</t>
  </si>
  <si>
    <t>Guidimakha</t>
  </si>
  <si>
    <t>Bir Mogrein</t>
  </si>
  <si>
    <t>Inchiri</t>
  </si>
  <si>
    <t>Akjoujt</t>
  </si>
  <si>
    <t>Nouadhibou</t>
  </si>
  <si>
    <t>Nouakchott</t>
  </si>
  <si>
    <t>Kano</t>
  </si>
  <si>
    <t>Kaduna</t>
  </si>
  <si>
    <t>1er niveau administratif</t>
  </si>
  <si>
    <t>Protocole d'analyse</t>
  </si>
  <si>
    <t>Djerem</t>
  </si>
  <si>
    <t>Protocole normal</t>
  </si>
  <si>
    <t>Faro-Et-Deo</t>
  </si>
  <si>
    <t>Mbere</t>
  </si>
  <si>
    <t>Centre</t>
  </si>
  <si>
    <t>Boumba-Et-Ngoko</t>
  </si>
  <si>
    <t>Sanaga-Maritime</t>
  </si>
  <si>
    <t>Benoue</t>
  </si>
  <si>
    <t>Nde</t>
  </si>
  <si>
    <t>Kupe-Manenguba</t>
  </si>
  <si>
    <t>Sud</t>
  </si>
  <si>
    <t>Dja-Et-Lobo</t>
  </si>
  <si>
    <t>Mvila</t>
  </si>
  <si>
    <t>Ocean</t>
  </si>
  <si>
    <t>Vallee-du-Ntem</t>
  </si>
  <si>
    <t>1st  administrative level</t>
  </si>
  <si>
    <t>Ahafo</t>
  </si>
  <si>
    <t>Standard protocol</t>
  </si>
  <si>
    <t>Bono East</t>
  </si>
  <si>
    <t>Bono</t>
  </si>
  <si>
    <t>North East</t>
  </si>
  <si>
    <t>Oti</t>
  </si>
  <si>
    <t>Savannah</t>
  </si>
  <si>
    <t>Western North</t>
  </si>
  <si>
    <t>Sierra Leone</t>
  </si>
  <si>
    <t>Protocole Zone inaccessible</t>
  </si>
  <si>
    <t>Boucle du Mouhoun</t>
  </si>
  <si>
    <t>Bale</t>
  </si>
  <si>
    <t>Banwa</t>
  </si>
  <si>
    <t>Kossi</t>
  </si>
  <si>
    <t>Mouhoun</t>
  </si>
  <si>
    <t>Nayala</t>
  </si>
  <si>
    <t>Sourou</t>
  </si>
  <si>
    <t>Cascades</t>
  </si>
  <si>
    <t>Comoe</t>
  </si>
  <si>
    <t>Leraba</t>
  </si>
  <si>
    <t>Centre-Est</t>
  </si>
  <si>
    <t>Boulgou</t>
  </si>
  <si>
    <t>Koulpelogo</t>
  </si>
  <si>
    <t>Kouritenga</t>
  </si>
  <si>
    <t>Centre-Nord</t>
  </si>
  <si>
    <t>Bam</t>
  </si>
  <si>
    <t>Namentenga</t>
  </si>
  <si>
    <t>Sanmatenga</t>
  </si>
  <si>
    <t>Centre-Ouest</t>
  </si>
  <si>
    <t>Boulkiemde</t>
  </si>
  <si>
    <t>Sanguie</t>
  </si>
  <si>
    <t>Sissili</t>
  </si>
  <si>
    <t>Ziro</t>
  </si>
  <si>
    <t>Centre-Sud</t>
  </si>
  <si>
    <t>Bazega</t>
  </si>
  <si>
    <t>Nahouri</t>
  </si>
  <si>
    <t>Zoundweogo</t>
  </si>
  <si>
    <t>Kadiogo</t>
  </si>
  <si>
    <t>Gnagna</t>
  </si>
  <si>
    <t>Gourma</t>
  </si>
  <si>
    <t>Kompienga</t>
  </si>
  <si>
    <t>Tapoa</t>
  </si>
  <si>
    <t>Hauts-Bassins</t>
  </si>
  <si>
    <t>Houet</t>
  </si>
  <si>
    <t>Kenedougou</t>
  </si>
  <si>
    <t>Tuy</t>
  </si>
  <si>
    <t>Loroum</t>
  </si>
  <si>
    <t>Passore</t>
  </si>
  <si>
    <t>Yatenga</t>
  </si>
  <si>
    <t>Zondoma</t>
  </si>
  <si>
    <t>Plateau Central</t>
  </si>
  <si>
    <t>Ganzourgou</t>
  </si>
  <si>
    <t>Kourweogo</t>
  </si>
  <si>
    <t>Oubritenga</t>
  </si>
  <si>
    <t>Sahel</t>
  </si>
  <si>
    <t>Oudalan</t>
  </si>
  <si>
    <t>Seno</t>
  </si>
  <si>
    <t>Soum</t>
  </si>
  <si>
    <t>Yagha</t>
  </si>
  <si>
    <t>Bougouriba</t>
  </si>
  <si>
    <t>Ioba</t>
  </si>
  <si>
    <t>Noumbiel</t>
  </si>
  <si>
    <t>Poni</t>
  </si>
  <si>
    <t>Gambia</t>
  </si>
  <si>
    <t>Kuntaur</t>
  </si>
  <si>
    <t>Guinée Bissau</t>
  </si>
  <si>
    <t>Bafata</t>
  </si>
  <si>
    <t>GW02</t>
  </si>
  <si>
    <t>GW03</t>
  </si>
  <si>
    <t>GW04</t>
  </si>
  <si>
    <t>Gabu</t>
  </si>
  <si>
    <t>GW05</t>
  </si>
  <si>
    <t>GW06</t>
  </si>
  <si>
    <t>GW07</t>
  </si>
  <si>
    <t>GW09</t>
  </si>
  <si>
    <t>MR0101</t>
  </si>
  <si>
    <t>MR0102</t>
  </si>
  <si>
    <t>Chinguity</t>
  </si>
  <si>
    <t>MR0103</t>
  </si>
  <si>
    <t>MR0104</t>
  </si>
  <si>
    <t>Barkeol</t>
  </si>
  <si>
    <t>MR0201</t>
  </si>
  <si>
    <t>MR0202</t>
  </si>
  <si>
    <t>Guerrou</t>
  </si>
  <si>
    <t>MR0203</t>
  </si>
  <si>
    <t>Kankossa</t>
  </si>
  <si>
    <t>MR0204</t>
  </si>
  <si>
    <t>MR0205</t>
  </si>
  <si>
    <t>MR0301</t>
  </si>
  <si>
    <t>Bababe</t>
  </si>
  <si>
    <t>MR0302</t>
  </si>
  <si>
    <t>Boghe</t>
  </si>
  <si>
    <t>MR0303</t>
  </si>
  <si>
    <t>MR0305</t>
  </si>
  <si>
    <t>Maghta Lahjar</t>
  </si>
  <si>
    <t>MR0304</t>
  </si>
  <si>
    <t>Kaedi</t>
  </si>
  <si>
    <t>MR0503</t>
  </si>
  <si>
    <t>MR0502</t>
  </si>
  <si>
    <t>MR0504</t>
  </si>
  <si>
    <t>Ould Yenge</t>
  </si>
  <si>
    <t>MR0601</t>
  </si>
  <si>
    <t>Selibaby</t>
  </si>
  <si>
    <t>MR0602</t>
  </si>
  <si>
    <t>Hodh Ech Chargi</t>
  </si>
  <si>
    <t>MR0701</t>
  </si>
  <si>
    <t>Bassikounou</t>
  </si>
  <si>
    <t>MR0702</t>
  </si>
  <si>
    <t>MR0703</t>
  </si>
  <si>
    <t>MR0707</t>
  </si>
  <si>
    <t>Nema</t>
  </si>
  <si>
    <t>MR0704</t>
  </si>
  <si>
    <t>MR0705</t>
  </si>
  <si>
    <t>MR0706</t>
  </si>
  <si>
    <t>MR0801</t>
  </si>
  <si>
    <t>Kobeni</t>
  </si>
  <si>
    <t>MR0802</t>
  </si>
  <si>
    <t>MR0803</t>
  </si>
  <si>
    <t>MR0804</t>
  </si>
  <si>
    <t>MR0900</t>
  </si>
  <si>
    <t>MR1101</t>
  </si>
  <si>
    <t>MR1102</t>
  </si>
  <si>
    <t>MR1103</t>
  </si>
  <si>
    <t>Tiris-Zemmour</t>
  </si>
  <si>
    <t>MR1201</t>
  </si>
  <si>
    <t>F'Derik</t>
  </si>
  <si>
    <t>MR1202</t>
  </si>
  <si>
    <t>Zoueratt</t>
  </si>
  <si>
    <t>MR1203</t>
  </si>
  <si>
    <t>Boutilimit</t>
  </si>
  <si>
    <t>MR1301</t>
  </si>
  <si>
    <t>Keur-Macene</t>
  </si>
  <si>
    <t>MR1302</t>
  </si>
  <si>
    <t>MR1303</t>
  </si>
  <si>
    <t>MR1304</t>
  </si>
  <si>
    <t>R'kiz</t>
  </si>
  <si>
    <t>MR1305</t>
  </si>
  <si>
    <t>MR1306</t>
  </si>
  <si>
    <t>Aguie</t>
  </si>
  <si>
    <t>Tillaberi</t>
  </si>
  <si>
    <t>Ouallam_accessible</t>
  </si>
  <si>
    <t>Tera_accessible</t>
  </si>
  <si>
    <t>Goure</t>
  </si>
  <si>
    <t>Kantche</t>
  </si>
  <si>
    <t>Nigeria</t>
  </si>
  <si>
    <t>FCT</t>
  </si>
  <si>
    <t>Zamfara</t>
  </si>
  <si>
    <t>Central African Republic</t>
  </si>
  <si>
    <t/>
  </si>
  <si>
    <t>Current</t>
  </si>
  <si>
    <t>First Projection</t>
  </si>
  <si>
    <t>Population Analysed</t>
  </si>
  <si>
    <t>Phase P3+</t>
  </si>
  <si>
    <t>Country</t>
  </si>
  <si>
    <t>Level 1 Name</t>
  </si>
  <si>
    <t>Area</t>
  </si>
  <si>
    <t>Area ID</t>
  </si>
  <si>
    <t>Analysis Name</t>
  </si>
  <si>
    <t>Date of Analysis</t>
  </si>
  <si>
    <t>Country Population</t>
  </si>
  <si>
    <t>#</t>
  </si>
  <si>
    <t>% of total county Pop</t>
  </si>
  <si>
    <t>Area Phase</t>
  </si>
  <si>
    <t>Analysis Period</t>
  </si>
  <si>
    <t>%</t>
  </si>
  <si>
    <t>Bamingui-Bangoran</t>
  </si>
  <si>
    <t>Bangui</t>
  </si>
  <si>
    <t>Basse-Kotto</t>
  </si>
  <si>
    <t>Haut-Mbomou</t>
  </si>
  <si>
    <t>Haute-Kotto</t>
  </si>
  <si>
    <t>Kémo</t>
  </si>
  <si>
    <t>Lobaye</t>
  </si>
  <si>
    <t>Mambéré-Kadéï</t>
  </si>
  <si>
    <t>Mbomou</t>
  </si>
  <si>
    <t>Nana-Gribizi</t>
  </si>
  <si>
    <t>Nana-Mambéré</t>
  </si>
  <si>
    <t>Ombella M'Poko</t>
  </si>
  <si>
    <t>Ouaka</t>
  </si>
  <si>
    <t>Ouham</t>
  </si>
  <si>
    <t>Ouham Pendé</t>
  </si>
  <si>
    <t>Sangha-Mbaéré</t>
  </si>
  <si>
    <t>Vakaga</t>
  </si>
  <si>
    <t>Date du cycle</t>
  </si>
  <si>
    <t>Komonjdjari</t>
  </si>
  <si>
    <t>Cavally</t>
  </si>
  <si>
    <t>CI09</t>
  </si>
  <si>
    <t>Guemon</t>
  </si>
  <si>
    <t>CI16</t>
  </si>
  <si>
    <t>CI13</t>
  </si>
  <si>
    <t>Haut-Sassandra</t>
  </si>
  <si>
    <t>CI18</t>
  </si>
  <si>
    <t>Kabadougou</t>
  </si>
  <si>
    <t>CI21</t>
  </si>
  <si>
    <t>Tchologo</t>
  </si>
  <si>
    <t>CI31</t>
  </si>
  <si>
    <t>Tonkpi</t>
  </si>
  <si>
    <t>CI32</t>
  </si>
  <si>
    <t>CM0101</t>
  </si>
  <si>
    <t>CM0102</t>
  </si>
  <si>
    <t>CM0103</t>
  </si>
  <si>
    <t>CM0104</t>
  </si>
  <si>
    <t>CM0105</t>
  </si>
  <si>
    <t>CM0301</t>
  </si>
  <si>
    <t>CM0302</t>
  </si>
  <si>
    <t>CM0303</t>
  </si>
  <si>
    <t>CM0405</t>
  </si>
  <si>
    <t>CM0501</t>
  </si>
  <si>
    <t>CM0502</t>
  </si>
  <si>
    <t>CM0503</t>
  </si>
  <si>
    <t>CM0504</t>
  </si>
  <si>
    <t>CM0702</t>
  </si>
  <si>
    <t>CM0703</t>
  </si>
  <si>
    <t>CM0707</t>
  </si>
  <si>
    <t>CM0601</t>
  </si>
  <si>
    <t>CM0602</t>
  </si>
  <si>
    <t>CM0603</t>
  </si>
  <si>
    <t>CM0604</t>
  </si>
  <si>
    <t>CM0801</t>
  </si>
  <si>
    <t>CM0802</t>
  </si>
  <si>
    <t>CM0803</t>
  </si>
  <si>
    <t>CM0804</t>
  </si>
  <si>
    <t>CM0805</t>
  </si>
  <si>
    <t>CM0806</t>
  </si>
  <si>
    <t>CM0807</t>
  </si>
  <si>
    <t>CM0808</t>
  </si>
  <si>
    <t>CM1001</t>
  </si>
  <si>
    <t>CM1002</t>
  </si>
  <si>
    <t>CM1003</t>
  </si>
  <si>
    <t>CM1004</t>
  </si>
  <si>
    <t>CM1005</t>
  </si>
  <si>
    <t>CM1006</t>
  </si>
  <si>
    <t>CM0901</t>
  </si>
  <si>
    <t>CM0902</t>
  </si>
  <si>
    <t>CM0903</t>
  </si>
  <si>
    <t>CM0904</t>
  </si>
  <si>
    <t>Date cycle</t>
  </si>
  <si>
    <t>Protocol used</t>
  </si>
  <si>
    <t>Bolgatanga East</t>
  </si>
  <si>
    <t>Bongo</t>
  </si>
  <si>
    <t>Asunafo South</t>
  </si>
  <si>
    <t>Asutifi South</t>
  </si>
  <si>
    <t>Bunkpurugu -Nakpanduri</t>
  </si>
  <si>
    <t>Chereponi</t>
  </si>
  <si>
    <t>East Mamprusi</t>
  </si>
  <si>
    <t>Mamprugu-Moagduri</t>
  </si>
  <si>
    <t>West Mamprusi</t>
  </si>
  <si>
    <t>Gushiegu</t>
  </si>
  <si>
    <t>Karaga</t>
  </si>
  <si>
    <t>Kumbungu</t>
  </si>
  <si>
    <t>Mion</t>
  </si>
  <si>
    <t>Nanton</t>
  </si>
  <si>
    <t>Sagnarigu</t>
  </si>
  <si>
    <t>Tatale-Sangule</t>
  </si>
  <si>
    <t>Yendi</t>
  </si>
  <si>
    <t>Bawku Municipal</t>
  </si>
  <si>
    <t>Bawku West</t>
  </si>
  <si>
    <t>Binduri</t>
  </si>
  <si>
    <t>Builsa North</t>
  </si>
  <si>
    <t>Builsa South</t>
  </si>
  <si>
    <t>Garu</t>
  </si>
  <si>
    <t>Kasena-Nankana West</t>
  </si>
  <si>
    <t>Tempane</t>
  </si>
  <si>
    <t>Boke</t>
  </si>
  <si>
    <t>Boffa</t>
  </si>
  <si>
    <t>GN0101</t>
  </si>
  <si>
    <t>GN0102</t>
  </si>
  <si>
    <t>Fria</t>
  </si>
  <si>
    <t>GN0105</t>
  </si>
  <si>
    <t>Gaoual</t>
  </si>
  <si>
    <t>GN0103</t>
  </si>
  <si>
    <t>Koundara</t>
  </si>
  <si>
    <t>GN0104</t>
  </si>
  <si>
    <t>Faranah</t>
  </si>
  <si>
    <t>Dabola</t>
  </si>
  <si>
    <t>GN0301</t>
  </si>
  <si>
    <t>Dinguiraye</t>
  </si>
  <si>
    <t>GN0302</t>
  </si>
  <si>
    <t>GN0303</t>
  </si>
  <si>
    <t>Kissidougou</t>
  </si>
  <si>
    <t>GN0304</t>
  </si>
  <si>
    <t>Kankan</t>
  </si>
  <si>
    <t>GN0401</t>
  </si>
  <si>
    <t>Kerouane</t>
  </si>
  <si>
    <t>GN0402</t>
  </si>
  <si>
    <t>Kouroussa</t>
  </si>
  <si>
    <t>GN0403</t>
  </si>
  <si>
    <t>Mandiana</t>
  </si>
  <si>
    <t>GN0404</t>
  </si>
  <si>
    <t>Siguiri</t>
  </si>
  <si>
    <t>GN0405</t>
  </si>
  <si>
    <t>Kindia</t>
  </si>
  <si>
    <t>Coyah</t>
  </si>
  <si>
    <t>GN0501</t>
  </si>
  <si>
    <t>Dubreka</t>
  </si>
  <si>
    <t>GN0502</t>
  </si>
  <si>
    <t>Forecariah</t>
  </si>
  <si>
    <t>GN0503</t>
  </si>
  <si>
    <t>GN0504</t>
  </si>
  <si>
    <t>Telimele</t>
  </si>
  <si>
    <t>GN0505</t>
  </si>
  <si>
    <t>Labe</t>
  </si>
  <si>
    <t>Koubia</t>
  </si>
  <si>
    <t>GN0601</t>
  </si>
  <si>
    <t>GN0602</t>
  </si>
  <si>
    <t>Lelouma</t>
  </si>
  <si>
    <t>GN0603</t>
  </si>
  <si>
    <t>GN0604</t>
  </si>
  <si>
    <t>Tougue</t>
  </si>
  <si>
    <t>GN0605</t>
  </si>
  <si>
    <t>Mamou</t>
  </si>
  <si>
    <t>Dalaba</t>
  </si>
  <si>
    <t>GN0701</t>
  </si>
  <si>
    <t>GN0702</t>
  </si>
  <si>
    <t>Pita</t>
  </si>
  <si>
    <t>GN0703</t>
  </si>
  <si>
    <t>Nzerekore</t>
  </si>
  <si>
    <t>Beyla</t>
  </si>
  <si>
    <t>GN0801</t>
  </si>
  <si>
    <t>Gueckedou</t>
  </si>
  <si>
    <t>GN0802</t>
  </si>
  <si>
    <t>Lola</t>
  </si>
  <si>
    <t>GN0803</t>
  </si>
  <si>
    <t>Macenta</t>
  </si>
  <si>
    <t>GN0804</t>
  </si>
  <si>
    <t>GN0805</t>
  </si>
  <si>
    <t>Yomou</t>
  </si>
  <si>
    <t>GN0806</t>
  </si>
  <si>
    <t>Commune II</t>
  </si>
  <si>
    <t>Menaka</t>
  </si>
  <si>
    <t>Kenieba</t>
  </si>
  <si>
    <t>Yelimane</t>
  </si>
  <si>
    <t>Tin-Essako</t>
  </si>
  <si>
    <t>Segou</t>
  </si>
  <si>
    <t>Taoudénit</t>
  </si>
  <si>
    <t>NE0101</t>
  </si>
  <si>
    <t>NE0102</t>
  </si>
  <si>
    <t>NE0103</t>
  </si>
  <si>
    <t>NE0104</t>
  </si>
  <si>
    <t>NE0105</t>
  </si>
  <si>
    <t>NE0106</t>
  </si>
  <si>
    <t>Bosso</t>
  </si>
  <si>
    <t>NE0201</t>
  </si>
  <si>
    <t>NE0203</t>
  </si>
  <si>
    <t>NE0204</t>
  </si>
  <si>
    <t>NE0205</t>
  </si>
  <si>
    <t>NE0301</t>
  </si>
  <si>
    <t>NE0302</t>
  </si>
  <si>
    <t>NE0304</t>
  </si>
  <si>
    <t>NE0305</t>
  </si>
  <si>
    <t>NE0306</t>
  </si>
  <si>
    <t>NE0307</t>
  </si>
  <si>
    <t>NE0308</t>
  </si>
  <si>
    <t>NE0401</t>
  </si>
  <si>
    <t>NE0402</t>
  </si>
  <si>
    <t>NE0403</t>
  </si>
  <si>
    <t>NE0404</t>
  </si>
  <si>
    <t>NE040501</t>
  </si>
  <si>
    <t>NE040502</t>
  </si>
  <si>
    <t>NE040601</t>
  </si>
  <si>
    <t>NE040602</t>
  </si>
  <si>
    <t>NE0408</t>
  </si>
  <si>
    <t>NE0409</t>
  </si>
  <si>
    <t>NE0801</t>
  </si>
  <si>
    <t>NE0501</t>
  </si>
  <si>
    <t>NE0502</t>
  </si>
  <si>
    <t>NE0503</t>
  </si>
  <si>
    <t>NE0504</t>
  </si>
  <si>
    <t>NE0505</t>
  </si>
  <si>
    <t>NE0506</t>
  </si>
  <si>
    <t>NE0507</t>
  </si>
  <si>
    <t>NE0508</t>
  </si>
  <si>
    <t>Tassara</t>
  </si>
  <si>
    <t>NE0510</t>
  </si>
  <si>
    <t>NE0511</t>
  </si>
  <si>
    <t>Tillia</t>
  </si>
  <si>
    <t>NE0512</t>
  </si>
  <si>
    <t>Abala</t>
  </si>
  <si>
    <t>NE0601</t>
  </si>
  <si>
    <t>Ayerou</t>
  </si>
  <si>
    <t>NE0602</t>
  </si>
  <si>
    <t>NE0603</t>
  </si>
  <si>
    <t>Banibangou</t>
  </si>
  <si>
    <t>NE0604</t>
  </si>
  <si>
    <t>Bankilare</t>
  </si>
  <si>
    <t>NE0605</t>
  </si>
  <si>
    <t>NE0607</t>
  </si>
  <si>
    <t>NE0608</t>
  </si>
  <si>
    <t>NE060901</t>
  </si>
  <si>
    <t>NE060902</t>
  </si>
  <si>
    <t>NE061101</t>
  </si>
  <si>
    <t>NE061102</t>
  </si>
  <si>
    <t>NE061202</t>
  </si>
  <si>
    <t>Torodi</t>
  </si>
  <si>
    <t>NE0613</t>
  </si>
  <si>
    <t>NE0701</t>
  </si>
  <si>
    <t>NE0702</t>
  </si>
  <si>
    <t>NE0703</t>
  </si>
  <si>
    <t>NE0704</t>
  </si>
  <si>
    <t>NE0705</t>
  </si>
  <si>
    <t>NE0706</t>
  </si>
  <si>
    <t>NE0707</t>
  </si>
  <si>
    <t>NE0708</t>
  </si>
  <si>
    <t>NE0709</t>
  </si>
  <si>
    <t>NE0710</t>
  </si>
  <si>
    <t>Barh El Gazal</t>
  </si>
  <si>
    <t>Bahr El Gazal Nord</t>
  </si>
  <si>
    <t>TD1902</t>
  </si>
  <si>
    <t>Bahr El Gazal Ouest</t>
  </si>
  <si>
    <t>TD1903</t>
  </si>
  <si>
    <t>Bahr El Gazal Sud</t>
  </si>
  <si>
    <t>TD1901</t>
  </si>
  <si>
    <t>TD0102</t>
  </si>
  <si>
    <t>TD0101</t>
  </si>
  <si>
    <t>Fitri</t>
  </si>
  <si>
    <t>TD0103</t>
  </si>
  <si>
    <t>TD0202</t>
  </si>
  <si>
    <t>TD0201</t>
  </si>
  <si>
    <t>TD0301</t>
  </si>
  <si>
    <t>TD0302</t>
  </si>
  <si>
    <t>Loug-Chari</t>
  </si>
  <si>
    <t>TD0303</t>
  </si>
  <si>
    <t>Ennedi Est</t>
  </si>
  <si>
    <t>Am Djarass</t>
  </si>
  <si>
    <t>TD2001</t>
  </si>
  <si>
    <t>TD2002</t>
  </si>
  <si>
    <t>Ennedi Ouest</t>
  </si>
  <si>
    <t>TD2301</t>
  </si>
  <si>
    <t>TD2303</t>
  </si>
  <si>
    <t>TD0402</t>
  </si>
  <si>
    <t>TD0403</t>
  </si>
  <si>
    <t>TD0401</t>
  </si>
  <si>
    <t>Mangalmé</t>
  </si>
  <si>
    <t>TD0404</t>
  </si>
  <si>
    <t>Hajer Lamis</t>
  </si>
  <si>
    <t>TD0502</t>
  </si>
  <si>
    <t>TD0501</t>
  </si>
  <si>
    <t>TD0503</t>
  </si>
  <si>
    <t>TD0601</t>
  </si>
  <si>
    <t>TD0602</t>
  </si>
  <si>
    <t>Wadi-Bissam</t>
  </si>
  <si>
    <t>TD0603</t>
  </si>
  <si>
    <t>TD0704</t>
  </si>
  <si>
    <t>TD0701</t>
  </si>
  <si>
    <t>TD0702</t>
  </si>
  <si>
    <t>Dodjé</t>
  </si>
  <si>
    <t>TD0802</t>
  </si>
  <si>
    <t>TD0803</t>
  </si>
  <si>
    <t>TD0801</t>
  </si>
  <si>
    <t>Ngourkousso</t>
  </si>
  <si>
    <t>TD0804</t>
  </si>
  <si>
    <t>TD0902</t>
  </si>
  <si>
    <t>TD0903</t>
  </si>
  <si>
    <t>La Nya Pendé</t>
  </si>
  <si>
    <t>TD0905</t>
  </si>
  <si>
    <t>TD0904</t>
  </si>
  <si>
    <t>La Pendé</t>
  </si>
  <si>
    <t>TD0901</t>
  </si>
  <si>
    <t>Monts de Lam</t>
  </si>
  <si>
    <t>TD0906</t>
  </si>
  <si>
    <t>Bahr Sara</t>
  </si>
  <si>
    <t>TD1002</t>
  </si>
  <si>
    <t>TD1003</t>
  </si>
  <si>
    <t>TD1001</t>
  </si>
  <si>
    <t>Kabbia</t>
  </si>
  <si>
    <t>TD1102</t>
  </si>
  <si>
    <t>Mayo-Boneye</t>
  </si>
  <si>
    <t>TD1101</t>
  </si>
  <si>
    <t>Mayo-Lemié</t>
  </si>
  <si>
    <t>TD1103</t>
  </si>
  <si>
    <t>TD1104</t>
  </si>
  <si>
    <t>Lac Léré</t>
  </si>
  <si>
    <t>TD1202</t>
  </si>
  <si>
    <t>TD1203</t>
  </si>
  <si>
    <t>Mayo-Dallah</t>
  </si>
  <si>
    <t>TD1201</t>
  </si>
  <si>
    <t>Moyen Chari</t>
  </si>
  <si>
    <t>Bahr Kôh</t>
  </si>
  <si>
    <t>TD1301</t>
  </si>
  <si>
    <t>TD1302</t>
  </si>
  <si>
    <t>TD1303</t>
  </si>
  <si>
    <t>TD1403</t>
  </si>
  <si>
    <t>Djourouf Al Ahmar</t>
  </si>
  <si>
    <t>TD1402</t>
  </si>
  <si>
    <t>TD1401</t>
  </si>
  <si>
    <t>TD1502</t>
  </si>
  <si>
    <t>TD1501</t>
  </si>
  <si>
    <t>Haraze Mangueigne</t>
  </si>
  <si>
    <t>TD1503</t>
  </si>
  <si>
    <t>TD2102</t>
  </si>
  <si>
    <t>TD2101</t>
  </si>
  <si>
    <t>Tandjilé Centre</t>
  </si>
  <si>
    <t>TD1603</t>
  </si>
  <si>
    <t>Tandjilé Est</t>
  </si>
  <si>
    <t>TD1601</t>
  </si>
  <si>
    <t>Tandjilé Ouest</t>
  </si>
  <si>
    <t>TD1602</t>
  </si>
  <si>
    <t>TD2201</t>
  </si>
  <si>
    <t>TD2202</t>
  </si>
  <si>
    <t>TD1701</t>
  </si>
  <si>
    <t>Dartama</t>
  </si>
  <si>
    <t>TD1702</t>
  </si>
  <si>
    <t>Iriba</t>
  </si>
  <si>
    <t>TD1703</t>
  </si>
  <si>
    <t>Mégri</t>
  </si>
  <si>
    <t>TD1704</t>
  </si>
  <si>
    <t>Koro_accessible</t>
  </si>
  <si>
    <t>Bamingui</t>
  </si>
  <si>
    <t>Ndélé</t>
  </si>
  <si>
    <t>Alindao</t>
  </si>
  <si>
    <t>Kembé</t>
  </si>
  <si>
    <t>Mingala</t>
  </si>
  <si>
    <t>Mobaye</t>
  </si>
  <si>
    <t>Satéma</t>
  </si>
  <si>
    <t>Zangba</t>
  </si>
  <si>
    <t>Obo</t>
  </si>
  <si>
    <t>Zémio</t>
  </si>
  <si>
    <t>Bria</t>
  </si>
  <si>
    <t>Dékoa</t>
  </si>
  <si>
    <t>Mala</t>
  </si>
  <si>
    <t>Ndjoukou</t>
  </si>
  <si>
    <t>Sibut</t>
  </si>
  <si>
    <t>Boda</t>
  </si>
  <si>
    <t>Boganangone</t>
  </si>
  <si>
    <t>Boganda</t>
  </si>
  <si>
    <t>Mbaïki</t>
  </si>
  <si>
    <t>Mongoumba</t>
  </si>
  <si>
    <t>Amada-gaza</t>
  </si>
  <si>
    <t>Berbérati</t>
  </si>
  <si>
    <t>Carnot</t>
  </si>
  <si>
    <t>Dédé-mokouba</t>
  </si>
  <si>
    <t>Gadzi</t>
  </si>
  <si>
    <t>Gamboula</t>
  </si>
  <si>
    <t>Sosso-nakombo</t>
  </si>
  <si>
    <t>Bakouma</t>
  </si>
  <si>
    <t>Bangassou</t>
  </si>
  <si>
    <t>Gambo</t>
  </si>
  <si>
    <t>Ouango</t>
  </si>
  <si>
    <t>Rafai</t>
  </si>
  <si>
    <t>Kaga-bandoro</t>
  </si>
  <si>
    <t>Mbrès</t>
  </si>
  <si>
    <t>Abba</t>
  </si>
  <si>
    <t>Baboua</t>
  </si>
  <si>
    <t>Baoro</t>
  </si>
  <si>
    <t>Bouar</t>
  </si>
  <si>
    <t>Bimbo</t>
  </si>
  <si>
    <t>Boali</t>
  </si>
  <si>
    <t>Bogangolo</t>
  </si>
  <si>
    <t>Bossembélé</t>
  </si>
  <si>
    <t>Damara</t>
  </si>
  <si>
    <t>Yaloké</t>
  </si>
  <si>
    <t>Bakala</t>
  </si>
  <si>
    <t>Bambari</t>
  </si>
  <si>
    <t>Grimari</t>
  </si>
  <si>
    <t>Ippy</t>
  </si>
  <si>
    <t>Kouango</t>
  </si>
  <si>
    <t>Batangafo</t>
  </si>
  <si>
    <t>Bossangoa</t>
  </si>
  <si>
    <t>Bouca</t>
  </si>
  <si>
    <t>Kabo</t>
  </si>
  <si>
    <t>Markounda</t>
  </si>
  <si>
    <t>Nana-bakassa</t>
  </si>
  <si>
    <t>Nangha boguila</t>
  </si>
  <si>
    <t>Bocaranga</t>
  </si>
  <si>
    <t>Bossemtélé</t>
  </si>
  <si>
    <t>Bozoum</t>
  </si>
  <si>
    <t>Koui</t>
  </si>
  <si>
    <t>Ngaoundaye</t>
  </si>
  <si>
    <t>Paoua</t>
  </si>
  <si>
    <t>Bambio</t>
  </si>
  <si>
    <t>Bayanga</t>
  </si>
  <si>
    <t>Nola</t>
  </si>
  <si>
    <t>Birao</t>
  </si>
  <si>
    <t>Ouanda-djallé</t>
  </si>
  <si>
    <t>Octobre 2021</t>
  </si>
  <si>
    <t>Haute-Sanaga</t>
  </si>
  <si>
    <t>CM0201</t>
  </si>
  <si>
    <t>Lekie</t>
  </si>
  <si>
    <t>CM0202</t>
  </si>
  <si>
    <t>Mbam-Et-Inoubou</t>
  </si>
  <si>
    <t>CM0203</t>
  </si>
  <si>
    <t>Mbam-Et-Kim</t>
  </si>
  <si>
    <t>CM0204</t>
  </si>
  <si>
    <t>Mefou-Et-Afamba</t>
  </si>
  <si>
    <t>CM0205</t>
  </si>
  <si>
    <t>Mefou-Et-Akono</t>
  </si>
  <si>
    <t>CM0206</t>
  </si>
  <si>
    <t>Mfoundi</t>
  </si>
  <si>
    <t>CM0207</t>
  </si>
  <si>
    <t>Nyong-Et-Kelle</t>
  </si>
  <si>
    <t>CM0208</t>
  </si>
  <si>
    <t>Nyong-Et-Mfoumou</t>
  </si>
  <si>
    <t>CM0209</t>
  </si>
  <si>
    <t>Nyong-et-Soo</t>
  </si>
  <si>
    <t>CM0210</t>
  </si>
  <si>
    <t>Lom-Et-Djerem</t>
  </si>
  <si>
    <t>CM0304</t>
  </si>
  <si>
    <t>Diamare</t>
  </si>
  <si>
    <t>CM0401</t>
  </si>
  <si>
    <t>Logone-Et-Chari</t>
  </si>
  <si>
    <t>CM0402</t>
  </si>
  <si>
    <t>Mayo-Danay</t>
  </si>
  <si>
    <t>CM0403</t>
  </si>
  <si>
    <t>CM0404</t>
  </si>
  <si>
    <t>CM0406</t>
  </si>
  <si>
    <t>Menchum</t>
  </si>
  <si>
    <t>CM0704</t>
  </si>
  <si>
    <t>Mezam</t>
  </si>
  <si>
    <t>CM0705</t>
  </si>
  <si>
    <t>Momo</t>
  </si>
  <si>
    <t>CM0706</t>
  </si>
  <si>
    <t>Boyo</t>
  </si>
  <si>
    <t>CM0701</t>
  </si>
  <si>
    <t>SITUATION COURANTE :  Octobre- Decembre 2021</t>
  </si>
  <si>
    <t>SITUATION PROJETEE : Juin - Août 2022</t>
  </si>
  <si>
    <r>
      <t>Période :</t>
    </r>
    <r>
      <rPr>
        <b/>
        <sz val="10"/>
        <color theme="1"/>
        <rFont val="Calibri"/>
        <family val="2"/>
        <scheme val="minor"/>
      </rPr>
      <t>Juin - Juillet - Août 2022</t>
    </r>
  </si>
  <si>
    <r>
      <t xml:space="preserve">Période :Octobre </t>
    </r>
    <r>
      <rPr>
        <b/>
        <sz val="10"/>
        <color theme="1"/>
        <rFont val="Calibri"/>
        <family val="2"/>
        <scheme val="minor"/>
      </rPr>
      <t>- Decembre 2021</t>
    </r>
  </si>
  <si>
    <t>BJ0101</t>
  </si>
  <si>
    <t>Novembre 2021</t>
  </si>
  <si>
    <t>BJ0102</t>
  </si>
  <si>
    <t>BJ0103</t>
  </si>
  <si>
    <t>BJ0104</t>
  </si>
  <si>
    <t>BJ0105</t>
  </si>
  <si>
    <t>BJ0106</t>
  </si>
  <si>
    <t>Atacora</t>
  </si>
  <si>
    <t>BJ0201</t>
  </si>
  <si>
    <t>BJ0202</t>
  </si>
  <si>
    <t>BJ0203</t>
  </si>
  <si>
    <t>BJ0204</t>
  </si>
  <si>
    <t>BJ0205</t>
  </si>
  <si>
    <t>Natitingou</t>
  </si>
  <si>
    <t>BJ0206</t>
  </si>
  <si>
    <t>BJ0207</t>
  </si>
  <si>
    <t>BJ0208</t>
  </si>
  <si>
    <t>BJ0209</t>
  </si>
  <si>
    <t>BF4601</t>
  </si>
  <si>
    <t>BF4602</t>
  </si>
  <si>
    <t>BF4603</t>
  </si>
  <si>
    <t>BF4604</t>
  </si>
  <si>
    <t>BF4605</t>
  </si>
  <si>
    <t>BF4606</t>
  </si>
  <si>
    <t>BF4701</t>
  </si>
  <si>
    <t>BF4702</t>
  </si>
  <si>
    <t>BF4801</t>
  </si>
  <si>
    <t>BF4802</t>
  </si>
  <si>
    <t>BF4803</t>
  </si>
  <si>
    <t>BF4901</t>
  </si>
  <si>
    <t>BF4902</t>
  </si>
  <si>
    <t>BF4903</t>
  </si>
  <si>
    <t>BF5001</t>
  </si>
  <si>
    <t>BF5002</t>
  </si>
  <si>
    <t>BF5003</t>
  </si>
  <si>
    <t>BF5004</t>
  </si>
  <si>
    <t>BF5101</t>
  </si>
  <si>
    <t>BF5102</t>
  </si>
  <si>
    <t>BF5103</t>
  </si>
  <si>
    <t>BF1300</t>
  </si>
  <si>
    <t>BF5201</t>
  </si>
  <si>
    <t>BF5202</t>
  </si>
  <si>
    <t>BF5203</t>
  </si>
  <si>
    <t>BF5204</t>
  </si>
  <si>
    <t>BF5205</t>
  </si>
  <si>
    <t>BF5301</t>
  </si>
  <si>
    <t>BF5302</t>
  </si>
  <si>
    <t>BF5303</t>
  </si>
  <si>
    <t>BF5401</t>
  </si>
  <si>
    <t>BF5402</t>
  </si>
  <si>
    <t>BF5403</t>
  </si>
  <si>
    <t>BF5404</t>
  </si>
  <si>
    <t>BF5501</t>
  </si>
  <si>
    <t>BF5502</t>
  </si>
  <si>
    <t>BF5503</t>
  </si>
  <si>
    <t>BF5601</t>
  </si>
  <si>
    <t>BF5602</t>
  </si>
  <si>
    <t>BF5603</t>
  </si>
  <si>
    <t>BF5604</t>
  </si>
  <si>
    <t>BF5701</t>
  </si>
  <si>
    <t>BF5702</t>
  </si>
  <si>
    <t>BF5703</t>
  </si>
  <si>
    <t>BF5704</t>
  </si>
  <si>
    <t>Dakhlet Nouadhibou</t>
  </si>
  <si>
    <t>MR0401</t>
  </si>
  <si>
    <t>M'Bout</t>
  </si>
  <si>
    <t>Hodh Chargui</t>
  </si>
  <si>
    <t>D'har</t>
  </si>
  <si>
    <t>Teyarett</t>
  </si>
  <si>
    <t>MR1008</t>
  </si>
  <si>
    <t>TevraghZeina</t>
  </si>
  <si>
    <t>MR1007</t>
  </si>
  <si>
    <t>Riad</t>
  </si>
  <si>
    <t>MR1005</t>
  </si>
  <si>
    <t>Ville d'Agadez</t>
  </si>
  <si>
    <t>NE01061</t>
  </si>
  <si>
    <t>NE0202</t>
  </si>
  <si>
    <t>Maine Soroa</t>
  </si>
  <si>
    <t>N'Guigmi</t>
  </si>
  <si>
    <t>NE0206</t>
  </si>
  <si>
    <t>Ville de Diffa</t>
  </si>
  <si>
    <t>NE02021</t>
  </si>
  <si>
    <t>Dogondoutchi</t>
  </si>
  <si>
    <t>NE0303</t>
  </si>
  <si>
    <t>Tibiri</t>
  </si>
  <si>
    <t>Ville de Dosso</t>
  </si>
  <si>
    <t>NE03041</t>
  </si>
  <si>
    <t>Guidan Roumdji_inaccessible</t>
  </si>
  <si>
    <t>Guidan Roumdji</t>
  </si>
  <si>
    <t>Madarounfa_inaccessible</t>
  </si>
  <si>
    <t>Madarounfa</t>
  </si>
  <si>
    <t>Ville de Maradi</t>
  </si>
  <si>
    <t>NE0407</t>
  </si>
  <si>
    <t>Ville de Niamey</t>
  </si>
  <si>
    <t>Abalak</t>
  </si>
  <si>
    <t>NE0509</t>
  </si>
  <si>
    <t>Ville de Tahoua</t>
  </si>
  <si>
    <t>NE0513</t>
  </si>
  <si>
    <t>Filingue</t>
  </si>
  <si>
    <t>NE0606</t>
  </si>
  <si>
    <t>Ouallam_inaccessible</t>
  </si>
  <si>
    <t>Say</t>
  </si>
  <si>
    <t>NE0610</t>
  </si>
  <si>
    <t>Tera_inaccessible</t>
  </si>
  <si>
    <t>Tillaberi_inaccessible</t>
  </si>
  <si>
    <t>NE0612</t>
  </si>
  <si>
    <t>Ville de Tillaberi</t>
  </si>
  <si>
    <t>NE06121</t>
  </si>
  <si>
    <t>Ville de Zinder</t>
  </si>
  <si>
    <t>NE0711</t>
  </si>
  <si>
    <t>IPC Analysis Acute Food Insecurity September 2021 (18ème cycle)</t>
  </si>
  <si>
    <t>Create date: 8.11.2021</t>
  </si>
  <si>
    <t>Second Projection</t>
  </si>
  <si>
    <t>Central African Republic: Acute Food Insecurity September 2021 (18ème cycle)</t>
  </si>
  <si>
    <t>Sep 2021</t>
  </si>
  <si>
    <t>Infinity</t>
  </si>
  <si>
    <t>Sep 2021 - Mar 2022</t>
  </si>
  <si>
    <t>Apr 2022 - Aug 2022</t>
  </si>
  <si>
    <t>24309142</t>
  </si>
  <si>
    <t>Acute Food Insecurity September 2021 (18ème cycle)</t>
  </si>
  <si>
    <t>24309158</t>
  </si>
  <si>
    <t>24309086</t>
  </si>
  <si>
    <t>24309137</t>
  </si>
  <si>
    <t>24309092</t>
  </si>
  <si>
    <t>24309088</t>
  </si>
  <si>
    <t>24309096</t>
  </si>
  <si>
    <t>24309057</t>
  </si>
  <si>
    <t>24309043</t>
  </si>
  <si>
    <t>24309019</t>
  </si>
  <si>
    <t>24309024</t>
  </si>
  <si>
    <t>24309081</t>
  </si>
  <si>
    <t>24309126</t>
  </si>
  <si>
    <t>24309060</t>
  </si>
  <si>
    <t>24309078</t>
  </si>
  <si>
    <t>24309076</t>
  </si>
  <si>
    <t>24309120</t>
  </si>
  <si>
    <t>24309130</t>
  </si>
  <si>
    <t>24309150</t>
  </si>
  <si>
    <t>24309031</t>
  </si>
  <si>
    <t>24309051</t>
  </si>
  <si>
    <t>24309139</t>
  </si>
  <si>
    <t>24309146</t>
  </si>
  <si>
    <t>24309132</t>
  </si>
  <si>
    <t>24309122</t>
  </si>
  <si>
    <t>24309154</t>
  </si>
  <si>
    <t>24309111</t>
  </si>
  <si>
    <t>24309118</t>
  </si>
  <si>
    <t>24309026</t>
  </si>
  <si>
    <t>24309013</t>
  </si>
  <si>
    <t>24309028</t>
  </si>
  <si>
    <t>24309033</t>
  </si>
  <si>
    <t>24309035</t>
  </si>
  <si>
    <t>24309144</t>
  </si>
  <si>
    <t>24309135</t>
  </si>
  <si>
    <t>24309152</t>
  </si>
  <si>
    <t>24309114</t>
  </si>
  <si>
    <t>24309116</t>
  </si>
  <si>
    <t>24309124</t>
  </si>
  <si>
    <t>24309074</t>
  </si>
  <si>
    <t>24309040</t>
  </si>
  <si>
    <t>24309104</t>
  </si>
  <si>
    <t>24309160</t>
  </si>
  <si>
    <t>24309106</t>
  </si>
  <si>
    <t>24309108</t>
  </si>
  <si>
    <t>24309010</t>
  </si>
  <si>
    <t>24309083</t>
  </si>
  <si>
    <t>24309102</t>
  </si>
  <si>
    <t>24309090</t>
  </si>
  <si>
    <t>24309069</t>
  </si>
  <si>
    <t>24309037</t>
  </si>
  <si>
    <t>24309148</t>
  </si>
  <si>
    <t>24309045</t>
  </si>
  <si>
    <t>24309016</t>
  </si>
  <si>
    <t>24309049</t>
  </si>
  <si>
    <t>24309053</t>
  </si>
  <si>
    <t>24309128</t>
  </si>
  <si>
    <t>24309055</t>
  </si>
  <si>
    <t>24309022</t>
  </si>
  <si>
    <t>24309047</t>
  </si>
  <si>
    <t>24309168</t>
  </si>
  <si>
    <t>24309062</t>
  </si>
  <si>
    <t>24309064</t>
  </si>
  <si>
    <t>24309072</t>
  </si>
  <si>
    <t>24309098</t>
  </si>
  <si>
    <t>24309100</t>
  </si>
  <si>
    <t>24309067</t>
  </si>
  <si>
    <t>24309094</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</si>
  <si>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Phases/Levels may not add up to totals.</t>
  </si>
  <si>
    <t>Source:  Integrated Food Security Phase Classification</t>
  </si>
  <si>
    <t>ph1</t>
  </si>
  <si>
    <t>ph2</t>
  </si>
  <si>
    <t>ph3</t>
  </si>
  <si>
    <t>ph4</t>
  </si>
  <si>
    <t>ph5</t>
  </si>
  <si>
    <t>Ph3+</t>
  </si>
  <si>
    <t>Tot Po</t>
  </si>
  <si>
    <t>Pop</t>
  </si>
  <si>
    <t>TD0703</t>
  </si>
  <si>
    <t>ancien</t>
  </si>
  <si>
    <t>Agneby-Tiassa</t>
  </si>
  <si>
    <t>CI03</t>
  </si>
  <si>
    <t>Goh</t>
  </si>
  <si>
    <t>Grands Ponts</t>
  </si>
  <si>
    <t>Loh-Djiboua</t>
  </si>
  <si>
    <t>CI22</t>
  </si>
  <si>
    <t>Me</t>
  </si>
  <si>
    <t>CI27</t>
  </si>
  <si>
    <t>Sud-Comoe</t>
  </si>
  <si>
    <t>CI30</t>
  </si>
  <si>
    <t>Worodougou</t>
  </si>
  <si>
    <t>CI33</t>
  </si>
  <si>
    <r>
      <t>2</t>
    </r>
    <r>
      <rPr>
        <vertAlign val="superscript"/>
        <sz val="10"/>
        <color rgb="FF000000"/>
        <rFont val="Calibri"/>
        <family val="2"/>
      </rPr>
      <t>th</t>
    </r>
    <r>
      <rPr>
        <sz val="10"/>
        <color rgb="FF000000"/>
        <rFont val="Calibri"/>
        <family val="2"/>
      </rPr>
      <t xml:space="preserve"> administrative level</t>
    </r>
  </si>
  <si>
    <r>
      <t>3</t>
    </r>
    <r>
      <rPr>
        <vertAlign val="superscript"/>
        <sz val="10"/>
        <color rgb="FF000000"/>
        <rFont val="Calibri"/>
        <family val="2"/>
      </rPr>
      <t>th</t>
    </r>
    <r>
      <rPr>
        <sz val="10"/>
        <color rgb="FF000000"/>
        <rFont val="Calibri"/>
        <family val="2"/>
      </rPr>
      <t xml:space="preserve"> administrative level</t>
    </r>
  </si>
  <si>
    <t>November 2021</t>
  </si>
  <si>
    <t>Fulladu East</t>
  </si>
  <si>
    <t>Foni BintangKarenai</t>
  </si>
  <si>
    <t>Fulladu West</t>
  </si>
  <si>
    <t>Central Baddibu</t>
  </si>
  <si>
    <t>Lower Saloum</t>
  </si>
  <si>
    <t>Jarra Central</t>
  </si>
  <si>
    <t>GH0102</t>
  </si>
  <si>
    <t>GH0104</t>
  </si>
  <si>
    <t>Amansie Central</t>
  </si>
  <si>
    <t>GH0210</t>
  </si>
  <si>
    <t>Amansie West</t>
  </si>
  <si>
    <t>GH0212</t>
  </si>
  <si>
    <t>Sekyere Afram Plains</t>
  </si>
  <si>
    <t>GH0238</t>
  </si>
  <si>
    <t>Sene East</t>
  </si>
  <si>
    <t>GH0408</t>
  </si>
  <si>
    <t>Sene West</t>
  </si>
  <si>
    <t>GH0409</t>
  </si>
  <si>
    <t>Banda</t>
  </si>
  <si>
    <t>GH0301</t>
  </si>
  <si>
    <t>Jaman South</t>
  </si>
  <si>
    <t>GH0308</t>
  </si>
  <si>
    <t>Agona West</t>
  </si>
  <si>
    <t>GH0503</t>
  </si>
  <si>
    <t>Twifo-Ati-Mokwa</t>
  </si>
  <si>
    <t>GH0519</t>
  </si>
  <si>
    <t xml:space="preserve"> Kwahu Afram Plains North </t>
  </si>
  <si>
    <t>GH0619</t>
  </si>
  <si>
    <t>Ayensuano</t>
  </si>
  <si>
    <t>GH0611</t>
  </si>
  <si>
    <t>Ada East</t>
  </si>
  <si>
    <t>GH0705</t>
  </si>
  <si>
    <t>Ada West</t>
  </si>
  <si>
    <t>GH0706</t>
  </si>
  <si>
    <t>GH0901</t>
  </si>
  <si>
    <t>GH0902</t>
  </si>
  <si>
    <t>GH0903</t>
  </si>
  <si>
    <t>GH0904</t>
  </si>
  <si>
    <t>GH0905</t>
  </si>
  <si>
    <t>GH0801</t>
  </si>
  <si>
    <t>GH0802</t>
  </si>
  <si>
    <t>GH0804</t>
  </si>
  <si>
    <t>GH0805</t>
  </si>
  <si>
    <t>GH0806</t>
  </si>
  <si>
    <t>GH0810</t>
  </si>
  <si>
    <t>GH0813</t>
  </si>
  <si>
    <t>GH0815</t>
  </si>
  <si>
    <t>Biakoye</t>
  </si>
  <si>
    <t>GH1001</t>
  </si>
  <si>
    <t>Jasikan</t>
  </si>
  <si>
    <t>GH1002</t>
  </si>
  <si>
    <t>Central Gonja</t>
  </si>
  <si>
    <t>GH1102</t>
  </si>
  <si>
    <t>East Gonja</t>
  </si>
  <si>
    <t>GH1103</t>
  </si>
  <si>
    <t>North Gonja</t>
  </si>
  <si>
    <t>GH1105</t>
  </si>
  <si>
    <t>Sawla-Tuna-Kalba</t>
  </si>
  <si>
    <t>GH1106</t>
  </si>
  <si>
    <t>West Gonja</t>
  </si>
  <si>
    <t>GH1107</t>
  </si>
  <si>
    <t>GH1201</t>
  </si>
  <si>
    <t>GH1202</t>
  </si>
  <si>
    <t>GH1203</t>
  </si>
  <si>
    <t>GH1204</t>
  </si>
  <si>
    <t>GH1206</t>
  </si>
  <si>
    <t>GH1207</t>
  </si>
  <si>
    <t>GH1208</t>
  </si>
  <si>
    <t>GH1209</t>
  </si>
  <si>
    <t>GH1211</t>
  </si>
  <si>
    <t>GH1215</t>
  </si>
  <si>
    <t>Daffiama-Bussie-Issa</t>
  </si>
  <si>
    <t>GH1301</t>
  </si>
  <si>
    <t>Jirapa</t>
  </si>
  <si>
    <t>GH1302</t>
  </si>
  <si>
    <t>Lambussie-Karni</t>
  </si>
  <si>
    <t>GH1303</t>
  </si>
  <si>
    <t>Nadowli-Kaleo</t>
  </si>
  <si>
    <t>GH1305</t>
  </si>
  <si>
    <t>Nandom</t>
  </si>
  <si>
    <t>GH1306</t>
  </si>
  <si>
    <t>Sissala East</t>
  </si>
  <si>
    <t>GH1307</t>
  </si>
  <si>
    <t>Sissala West</t>
  </si>
  <si>
    <t>GH1308</t>
  </si>
  <si>
    <t>Wa East</t>
  </si>
  <si>
    <t>GH1309</t>
  </si>
  <si>
    <t>Wa West</t>
  </si>
  <si>
    <t>GH1311</t>
  </si>
  <si>
    <t>Akatsi North</t>
  </si>
  <si>
    <t>GH1404</t>
  </si>
  <si>
    <t>Ketu South</t>
  </si>
  <si>
    <t>GH1413</t>
  </si>
  <si>
    <t>Juaboso</t>
  </si>
  <si>
    <t>GH1606</t>
  </si>
  <si>
    <t>Suaman</t>
  </si>
  <si>
    <t>GH1609</t>
  </si>
  <si>
    <t>Mpohor</t>
  </si>
  <si>
    <t>GH1505</t>
  </si>
  <si>
    <t>Wassa East</t>
  </si>
  <si>
    <t>GH1514</t>
  </si>
  <si>
    <t>Conakry</t>
  </si>
  <si>
    <t>GN0201</t>
  </si>
  <si>
    <t>ML0901</t>
  </si>
  <si>
    <t>Bafoulabe</t>
  </si>
  <si>
    <t>Diema</t>
  </si>
  <si>
    <t>Abeibara</t>
  </si>
  <si>
    <t>Dioila</t>
  </si>
  <si>
    <t>Djenne</t>
  </si>
  <si>
    <t>ML05051</t>
  </si>
  <si>
    <t>Baroueli</t>
  </si>
  <si>
    <t>ML0403</t>
  </si>
  <si>
    <t>ML0404</t>
  </si>
  <si>
    <t>Kolondieba</t>
  </si>
  <si>
    <t>Dire</t>
  </si>
  <si>
    <t>Gourma-Rharous</t>
  </si>
  <si>
    <t>Niafunke</t>
  </si>
  <si>
    <t>October - December 2021</t>
  </si>
  <si>
    <t>Total  in Phase 3-5</t>
  </si>
  <si>
    <t xml:space="preserve">Number of areas for each phase </t>
  </si>
  <si>
    <t>June - Augist 2022</t>
  </si>
  <si>
    <t xml:space="preserve"> Phase 1</t>
  </si>
  <si>
    <t xml:space="preserve"> Phase 2</t>
  </si>
  <si>
    <t xml:space="preserve"> Phase 3</t>
  </si>
  <si>
    <t xml:space="preserve"> Phase 4</t>
  </si>
  <si>
    <t xml:space="preserve"> Phase 5</t>
  </si>
  <si>
    <t>Staites</t>
  </si>
  <si>
    <t>Total in Phase 3-5</t>
  </si>
  <si>
    <r>
      <t>2</t>
    </r>
    <r>
      <rPr>
        <vertAlign val="superscript"/>
        <sz val="8"/>
        <color rgb="FF000000"/>
        <rFont val="Calibri"/>
        <family val="2"/>
      </rPr>
      <t>th</t>
    </r>
    <r>
      <rPr>
        <sz val="8"/>
        <color rgb="FF000000"/>
        <rFont val="Calibri"/>
        <family val="2"/>
      </rPr>
      <t xml:space="preserve"> administrative level</t>
    </r>
  </si>
  <si>
    <t>Total Piopulation</t>
  </si>
  <si>
    <t>Lagos</t>
  </si>
  <si>
    <t>Abia</t>
  </si>
  <si>
    <t>Edo</t>
  </si>
  <si>
    <t>Cross River</t>
  </si>
  <si>
    <t>Enugu</t>
  </si>
  <si>
    <t>North-Western</t>
  </si>
  <si>
    <t>SL0503</t>
  </si>
  <si>
    <t>October 2021</t>
  </si>
  <si>
    <t>SL0101</t>
  </si>
  <si>
    <t>SL0102</t>
  </si>
  <si>
    <t>SL0103</t>
  </si>
  <si>
    <t>SL0501</t>
  </si>
  <si>
    <t>Karene</t>
  </si>
  <si>
    <t>SL0502</t>
  </si>
  <si>
    <t>SL0201</t>
  </si>
  <si>
    <t>Falaba</t>
  </si>
  <si>
    <t>SL0206</t>
  </si>
  <si>
    <t>SL0203</t>
  </si>
  <si>
    <t>SL0205</t>
  </si>
  <si>
    <t>SL0302</t>
  </si>
  <si>
    <t>SL0301</t>
  </si>
  <si>
    <t>SL0303</t>
  </si>
  <si>
    <t>SL0304</t>
  </si>
  <si>
    <t>SL0401</t>
  </si>
  <si>
    <t>SL0402</t>
  </si>
  <si>
    <t>TG01</t>
  </si>
  <si>
    <t>TG02</t>
  </si>
  <si>
    <t>TG03</t>
  </si>
  <si>
    <t>TG04</t>
  </si>
  <si>
    <t>TG05</t>
  </si>
  <si>
    <t>Dakar</t>
  </si>
  <si>
    <t>SN0101</t>
  </si>
  <si>
    <t>Guediawaye</t>
  </si>
  <si>
    <t>SN0102</t>
  </si>
  <si>
    <t>Pikine</t>
  </si>
  <si>
    <t>SN0103</t>
  </si>
  <si>
    <t>Rufisque</t>
  </si>
  <si>
    <t>SN0104</t>
  </si>
  <si>
    <t>Diourbel</t>
  </si>
  <si>
    <t>Bambey</t>
  </si>
  <si>
    <t>SN0202</t>
  </si>
  <si>
    <t>Mbacke</t>
  </si>
  <si>
    <t>SN0203</t>
  </si>
  <si>
    <t>Fatick</t>
  </si>
  <si>
    <t>SN0301</t>
  </si>
  <si>
    <t>Foundiougne</t>
  </si>
  <si>
    <t>Gossas</t>
  </si>
  <si>
    <t>Kaffrine</t>
  </si>
  <si>
    <t>Birkelane</t>
  </si>
  <si>
    <t>SN0401</t>
  </si>
  <si>
    <t>SN0402</t>
  </si>
  <si>
    <t>Koungheul</t>
  </si>
  <si>
    <t>SN0403</t>
  </si>
  <si>
    <t>Malem Hodar</t>
  </si>
  <si>
    <t>SN0405</t>
  </si>
  <si>
    <t>Kaolack</t>
  </si>
  <si>
    <t>Guinguineo</t>
  </si>
  <si>
    <t>SN0501</t>
  </si>
  <si>
    <t>SN0502</t>
  </si>
  <si>
    <t>Nioro du Rip</t>
  </si>
  <si>
    <t>SN0503</t>
  </si>
  <si>
    <t>Kedougou</t>
  </si>
  <si>
    <t>SN0601</t>
  </si>
  <si>
    <t>Salemata</t>
  </si>
  <si>
    <t>SN0602</t>
  </si>
  <si>
    <t>Saraya</t>
  </si>
  <si>
    <t>SN0603</t>
  </si>
  <si>
    <t>Kolda</t>
  </si>
  <si>
    <t>SN0701</t>
  </si>
  <si>
    <t>Medina Yoro Foulah</t>
  </si>
  <si>
    <t>SN0702</t>
  </si>
  <si>
    <t>Velingara</t>
  </si>
  <si>
    <t>SN0703</t>
  </si>
  <si>
    <t>Louga</t>
  </si>
  <si>
    <t>Kebemer</t>
  </si>
  <si>
    <t>SN0801</t>
  </si>
  <si>
    <t>Linguere</t>
  </si>
  <si>
    <t>SN0802</t>
  </si>
  <si>
    <t>SN0803</t>
  </si>
  <si>
    <t>Matam</t>
  </si>
  <si>
    <t>Kanel</t>
  </si>
  <si>
    <t>SN0901</t>
  </si>
  <si>
    <t>SN0902</t>
  </si>
  <si>
    <t>Ranerou</t>
  </si>
  <si>
    <t>SN0903</t>
  </si>
  <si>
    <t>Saint Louis</t>
  </si>
  <si>
    <t>SN1001</t>
  </si>
  <si>
    <t>Podor</t>
  </si>
  <si>
    <t>SN1002</t>
  </si>
  <si>
    <t>SN1003</t>
  </si>
  <si>
    <t>Sedhiou</t>
  </si>
  <si>
    <t>Bounkiling</t>
  </si>
  <si>
    <t>SN1101</t>
  </si>
  <si>
    <t>Goudomp</t>
  </si>
  <si>
    <t>SN1102</t>
  </si>
  <si>
    <t>SN1103</t>
  </si>
  <si>
    <t>Tambacounda</t>
  </si>
  <si>
    <t>Bakel</t>
  </si>
  <si>
    <t>SN1201</t>
  </si>
  <si>
    <t>Koumpentoum</t>
  </si>
  <si>
    <t>SN1203</t>
  </si>
  <si>
    <t>SN1204</t>
  </si>
  <si>
    <t>Thies</t>
  </si>
  <si>
    <t>Mbour</t>
  </si>
  <si>
    <t>SN1301</t>
  </si>
  <si>
    <t>SN1302</t>
  </si>
  <si>
    <t>Tivaouane</t>
  </si>
  <si>
    <t>SN1303</t>
  </si>
  <si>
    <t>Ziguinchor</t>
  </si>
  <si>
    <t>Oussouye</t>
  </si>
  <si>
    <t>SN1402</t>
  </si>
  <si>
    <t>SN1403</t>
  </si>
  <si>
    <t>Goudiry</t>
  </si>
  <si>
    <t>Bignona</t>
  </si>
  <si>
    <t>SN1401</t>
  </si>
  <si>
    <t xml:space="preserve">CAR  IPC October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</si>
</sst>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_ * #,##0.00_)\ _€_ ;_ * \(#,##0.00\)\ _€_ ;_ * &quot;-&quot;??_)\ _€_ ;_ @_ "/>
    <numFmt numFmtId="166" formatCode="_-* #,##0\ _€_-;\-* #,##0\ _€_-;_-* &quot;-&quot;??\ _€_-;_-@_-"/>
    <numFmt numFmtId="167" formatCode="_-* #,##0.00\ _€_-;\-* #,##0.00\ _€_-;_-* &quot;-&quot;??\ _€_-;_-@_-"/>
    <numFmt numFmtId="168" formatCode="_-* #,##0\ _U_M_-;\-* #,##0\ _U_M_-;_-* &quot;-&quot;\ _U_M_-;_-@_-"/>
    <numFmt numFmtId="169" formatCode="_-* #,##0_-;\-* #,##0_-;_-* &quot;-&quot;??_-;_-@_-"/>
    <numFmt numFmtId="170" formatCode="_ * #,##0.00_)\ _C_F_A_ ;_ * \(#,##0.00\)\ _C_F_A_ ;_ * &quot;-&quot;??_)\ _C_F_A_ ;_ @_ "/>
    <numFmt numFmtId="171" formatCode="_ * #,##0.00_)\ _$_ ;_ * \(#,##0.00\)\ _$_ ;_ * &quot;-&quot;??_)\ _$_ ;_ @_ "/>
    <numFmt numFmtId="172" formatCode="_ * #,##0.0_)\ _€_ ;_ * \(#,##0.0\)\ _€_ ;_ * &quot;-&quot;??_)\ _€_ ;_ @_ "/>
    <numFmt numFmtId="173" formatCode="0.0%"/>
    <numFmt numFmtId="174" formatCode="[$-409]mmm\-yy;@"/>
    <numFmt numFmtId="175" formatCode="#%;\ 0#%;\ 0"/>
    <numFmt numFmtId="176" formatCode="#,##0;\ \(#,##0\);\ 0"/>
    <numFmt numFmtId="177" formatCode="[$-40C]d\-mmm\-yyyy;@"/>
  </numFmts>
  <fonts count="76"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0"/>
      <color theme="1"/>
      <name val="Calibri"/>
      <family val="2"/>
      <scheme val="minor"/>
    </font>
    <font>
      <sz val="10"/>
      <color rgb="FFFF0000"/>
      <name val="Calibri"/>
      <family val="2"/>
      <scheme val="minor"/>
    </font>
    <font>
      <b/>
      <sz val="10"/>
      <color theme="1"/>
      <name val="Calibri"/>
      <family val="2"/>
      <scheme val="minor"/>
    </font>
    <font>
      <b/>
      <sz val="11"/>
      <color theme="0"/>
      <name val="Calibri"/>
      <family val="2"/>
      <scheme val="minor"/>
    </font>
    <font>
      <b/>
      <sz val="11"/>
      <color rgb="FFFF0000"/>
      <name val="Calibri"/>
      <family val="2"/>
      <scheme val="minor"/>
    </font>
    <font>
      <sz val="11"/>
      <name val="Calibri"/>
      <family val="2"/>
      <scheme val="minor"/>
    </font>
    <font>
      <sz val="10"/>
      <name val="Arial"/>
      <family val="2"/>
    </font>
    <font>
      <b/>
      <sz val="11"/>
      <name val="Calibri"/>
      <family val="2"/>
      <scheme val="minor"/>
    </font>
    <font>
      <sz val="10"/>
      <color theme="1"/>
      <name val="Arial"/>
      <family val="2"/>
    </font>
    <font>
      <b/>
      <sz val="8"/>
      <name val="Calibri"/>
      <family val="2"/>
      <scheme val="minor"/>
    </font>
    <font>
      <b/>
      <sz val="8"/>
      <color theme="0"/>
      <name val="Calibri"/>
      <family val="2"/>
      <scheme val="minor"/>
    </font>
    <font>
      <b/>
      <sz val="11"/>
      <color rgb="FF000000"/>
      <name val="Calibri"/>
      <family val="2"/>
    </font>
    <font>
      <sz val="11"/>
      <color theme="1"/>
      <name val="Calibri"/>
      <family val="2"/>
    </font>
    <font>
      <b/>
      <sz val="9"/>
      <name val="Calibri"/>
      <family val="2"/>
    </font>
    <font>
      <sz val="9"/>
      <color rgb="FF000000"/>
      <name val="Calibri"/>
      <family val="2"/>
    </font>
    <font>
      <sz val="9"/>
      <color rgb="FFFFFFFF"/>
      <name val="Calibri"/>
      <family val="2"/>
    </font>
    <font>
      <b/>
      <sz val="9"/>
      <color rgb="FFFFFFFF"/>
      <name val="Calibri"/>
      <family val="2"/>
    </font>
    <font>
      <sz val="11"/>
      <color rgb="FFFF0000"/>
      <name val="Calibri"/>
      <family val="2"/>
    </font>
    <font>
      <b/>
      <sz val="11"/>
      <color theme="1"/>
      <name val="Calibri"/>
      <family val="2"/>
    </font>
    <font>
      <b/>
      <sz val="11"/>
      <color rgb="FFFF0000"/>
      <name val="Calibri"/>
      <family val="2"/>
    </font>
    <font>
      <sz val="11"/>
      <color rgb="FF000000"/>
      <name val="Calibri"/>
      <family val="2"/>
      <scheme val="minor"/>
    </font>
    <font>
      <vertAlign val="superscript"/>
      <sz val="10"/>
      <color theme="1"/>
      <name val="Calibri"/>
      <family val="2"/>
      <scheme val="minor"/>
    </font>
    <font>
      <sz val="11"/>
      <color theme="0" tint="-0.249977111117893"/>
      <name val="Calibri"/>
      <family val="2"/>
      <scheme val="minor"/>
    </font>
    <font>
      <sz val="10"/>
      <color rgb="FF000000"/>
      <name val="Calibri"/>
      <family val="2"/>
    </font>
    <font>
      <vertAlign val="superscript"/>
      <sz val="10"/>
      <color rgb="FF000000"/>
      <name val="Calibri"/>
      <family val="2"/>
    </font>
    <font>
      <sz val="12"/>
      <color rgb="FF000000"/>
      <name val="Calibri"/>
      <family val="1"/>
    </font>
    <font>
      <b/>
      <sz val="12"/>
      <color rgb="FFFFFFFF"/>
      <name val="Calibri"/>
      <family val="1"/>
    </font>
    <font>
      <b/>
      <sz val="10"/>
      <color rgb="FF000000"/>
      <name val="Calibri"/>
      <family val="1"/>
    </font>
    <font>
      <b/>
      <sz val="10"/>
      <color rgb="FFFFFFFF"/>
      <name val="Calibri"/>
      <family val="1"/>
    </font>
    <font>
      <sz val="11"/>
      <color theme="1"/>
      <name val="Arial"/>
      <family val="2"/>
    </font>
    <font>
      <sz val="14"/>
      <color rgb="FFFF0000"/>
      <name val="Calibri"/>
      <family val="2"/>
      <scheme val="minor"/>
    </font>
    <font>
      <b/>
      <sz val="12"/>
      <name val="Calibri"/>
      <family val="2"/>
      <scheme val="minor"/>
    </font>
    <font>
      <b/>
      <sz val="14"/>
      <color theme="1"/>
      <name val="Calibri"/>
      <family val="2"/>
    </font>
    <font>
      <sz val="11"/>
      <color rgb="FF242424"/>
      <name val="Segoe UI"/>
      <family val="2"/>
    </font>
    <font>
      <sz val="10"/>
      <color rgb="FF000000"/>
      <name val="Calibri"/>
      <family val="1"/>
    </font>
    <font>
      <sz val="10"/>
      <color rgb="FFFFFFFF"/>
      <name val="Calibri"/>
      <family val="1"/>
    </font>
    <font>
      <sz val="8"/>
      <name val="Calibri"/>
      <family val="2"/>
      <scheme val="minor"/>
    </font>
    <font>
      <sz val="10"/>
      <name val="Calibri"/>
      <family val="2"/>
      <scheme val="minor"/>
    </font>
    <font>
      <sz val="10"/>
      <name val="Calibri"/>
      <family val="2"/>
    </font>
    <font>
      <b/>
      <sz val="11"/>
      <color rgb="FF000000"/>
      <name val="Calibri"/>
      <family val="2"/>
    </font>
    <font>
      <sz val="11"/>
      <color theme="1"/>
      <name val="Calibri"/>
      <family val="2"/>
    </font>
    <font>
      <sz val="10"/>
      <name val="Calibri"/>
      <family val="2"/>
    </font>
    <font>
      <b/>
      <sz val="9"/>
      <name val="Calibri"/>
      <family val="2"/>
    </font>
    <font>
      <sz val="9"/>
      <color rgb="FF000000"/>
      <name val="Calibri"/>
      <family val="2"/>
    </font>
    <font>
      <sz val="9"/>
      <color rgb="FFFFFFFF"/>
      <name val="Calibri"/>
      <family val="2"/>
    </font>
    <font>
      <b/>
      <sz val="9"/>
      <color rgb="FFFFFFFF"/>
      <name val="Calibri"/>
      <family val="2"/>
    </font>
    <font>
      <sz val="11"/>
      <color rgb="FFFF0000"/>
      <name val="Calibri"/>
      <family val="2"/>
    </font>
    <font>
      <b/>
      <sz val="12"/>
      <color rgb="FFFF0000"/>
      <name val="Calibri"/>
      <family val="2"/>
      <scheme val="minor"/>
    </font>
    <font>
      <b/>
      <sz val="10"/>
      <name val="Calibri"/>
      <family val="2"/>
      <scheme val="minor"/>
    </font>
    <font>
      <sz val="9"/>
      <color theme="1"/>
      <name val="Calibri"/>
      <family val="2"/>
      <scheme val="minor"/>
    </font>
    <font>
      <sz val="8"/>
      <color theme="1"/>
      <name val="Calibri"/>
      <family val="2"/>
      <scheme val="minor"/>
    </font>
    <font>
      <sz val="8"/>
      <color rgb="FF000000"/>
      <name val="Calibri"/>
      <family val="2"/>
    </font>
    <font>
      <vertAlign val="superscript"/>
      <sz val="8"/>
      <color rgb="FF000000"/>
      <name val="Calibri"/>
      <family val="2"/>
    </font>
    <font>
      <b/>
      <sz val="14"/>
      <color rgb="FF000000"/>
      <name val="Calibri"/>
      <family val="2"/>
    </font>
    <font>
      <sz val="14"/>
      <color rgb="FF000000"/>
      <name val="Calibri"/>
      <family val="2"/>
    </font>
    <font>
      <b/>
      <sz val="14"/>
      <name val="Calibri"/>
      <family val="2"/>
    </font>
    <font>
      <sz val="14"/>
      <color rgb="FFFFFFFF"/>
      <name val="Calibri"/>
      <family val="2"/>
    </font>
    <font>
      <b/>
      <sz val="14"/>
      <color rgb="FFFFFFFF"/>
      <name val="Calibri"/>
      <family val="2"/>
    </font>
    <font>
      <sz val="14"/>
      <color rgb="FFFF0000"/>
      <name val="Calibri"/>
      <family val="2"/>
    </font>
    <font>
      <b/>
      <sz val="11"/>
      <color rgb="FF000000"/>
      <name val="Times New Roman"/>
      <family val="1"/>
    </font>
    <font>
      <sz val="11"/>
      <color rgb="FF000000"/>
      <name val="Times New Roman"/>
      <family val="1"/>
    </font>
    <font>
      <sz val="10"/>
      <color rgb="FF000000"/>
      <name val="Times New Roman"/>
      <family val="1"/>
    </font>
    <font>
      <b/>
      <sz val="9"/>
      <name val="Times New Roman"/>
      <family val="1"/>
    </font>
    <font>
      <sz val="9"/>
      <color rgb="FF000000"/>
      <name val="Times New Roman"/>
      <family val="1"/>
    </font>
    <font>
      <sz val="9"/>
      <color rgb="FFFFFFFF"/>
      <name val="Times New Roman"/>
      <family val="1"/>
    </font>
    <font>
      <b/>
      <sz val="9"/>
      <color rgb="FFFFFFFF"/>
      <name val="Times New Roman"/>
      <family val="1"/>
    </font>
    <font>
      <sz val="11"/>
      <color rgb="FFFF0000"/>
      <name val="Times New Roman"/>
      <family val="1"/>
    </font>
    <font>
      <b/>
      <sz val="10"/>
      <color rgb="FF000000"/>
      <name val="Calibri"/>
      <family val="2"/>
    </font>
    <font>
      <b/>
      <sz val="9"/>
      <color rgb="FF000000"/>
      <name val="Calibri"/>
      <family val="2"/>
    </font>
  </fonts>
  <fills count="46">
    <fill>
      <patternFill patternType="none"/>
    </fill>
    <fill>
      <patternFill patternType="gray125"/>
    </fill>
    <fill>
      <patternFill patternType="solid">
        <fgColor rgb="FFFDE9D9"/>
        <bgColor indexed="64"/>
      </patternFill>
    </fill>
    <fill>
      <patternFill patternType="solid">
        <fgColor rgb="FFDDD9C3"/>
        <bgColor indexed="64"/>
      </patternFill>
    </fill>
    <fill>
      <patternFill patternType="solid">
        <fgColor theme="2" tint="-9.9948118533890809E-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
      <patternFill patternType="solid">
        <fgColor theme="0" tint="-0.249977111117893"/>
        <bgColor indexed="64"/>
      </patternFill>
    </fill>
    <fill>
      <patternFill patternType="solid">
        <fgColor theme="2" tint="-0.89999084444715716"/>
        <bgColor indexed="64"/>
      </patternFill>
    </fill>
    <fill>
      <patternFill patternType="solid">
        <fgColor theme="2" tint="-9.9978637043366805E-2"/>
        <bgColor indexed="64"/>
      </patternFill>
    </fill>
    <fill>
      <patternFill patternType="solid">
        <fgColor rgb="FFD9D9D9"/>
        <bgColor indexed="64"/>
      </patternFill>
    </fill>
    <fill>
      <patternFill patternType="solid">
        <fgColor rgb="FFCDFACD"/>
        <bgColor indexed="64"/>
      </patternFill>
    </fill>
    <fill>
      <patternFill patternType="solid">
        <fgColor rgb="FFFAE61E"/>
        <bgColor indexed="64"/>
      </patternFill>
    </fill>
    <fill>
      <patternFill patternType="solid">
        <fgColor rgb="FFE67800"/>
        <bgColor indexed="64"/>
      </patternFill>
    </fill>
    <fill>
      <patternFill patternType="solid">
        <fgColor rgb="FFC80000"/>
        <bgColor indexed="64"/>
      </patternFill>
    </fill>
    <fill>
      <patternFill patternType="solid">
        <fgColor rgb="FF640000"/>
        <bgColor indexed="64"/>
      </patternFill>
    </fill>
    <fill>
      <patternFill patternType="solid">
        <fgColor rgb="FFE2EFDA"/>
        <bgColor rgb="FF000000"/>
      </patternFill>
    </fill>
    <fill>
      <patternFill patternType="solid">
        <fgColor rgb="FFCDFACD"/>
        <bgColor rgb="FF000000"/>
      </patternFill>
    </fill>
    <fill>
      <patternFill patternType="solid">
        <fgColor rgb="FFFAE61E"/>
        <bgColor rgb="FF000000"/>
      </patternFill>
    </fill>
    <fill>
      <patternFill patternType="solid">
        <fgColor rgb="FFE67800"/>
        <bgColor rgb="FF000000"/>
      </patternFill>
    </fill>
    <fill>
      <patternFill patternType="solid">
        <fgColor rgb="FFFF0000"/>
        <bgColor rgb="FF000000"/>
      </patternFill>
    </fill>
    <fill>
      <patternFill patternType="solid">
        <fgColor rgb="FF640000"/>
        <bgColor rgb="FF000000"/>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CCCCC"/>
        <bgColor rgb="FFCCCCCC"/>
      </patternFill>
    </fill>
    <fill>
      <patternFill patternType="solid">
        <fgColor rgb="FFC80000"/>
        <bgColor rgb="FFC80000"/>
      </patternFill>
    </fill>
    <fill>
      <patternFill patternType="solid">
        <fgColor rgb="FF333333"/>
        <bgColor rgb="FF333333"/>
      </patternFill>
    </fill>
    <fill>
      <patternFill patternType="solid">
        <fgColor rgb="FF666666"/>
        <bgColor rgb="FF666666"/>
      </patternFill>
    </fill>
    <fill>
      <patternFill patternType="solid">
        <fgColor rgb="FFE2EFD9"/>
        <bgColor rgb="FF000000"/>
      </patternFill>
    </fill>
    <fill>
      <patternFill patternType="solid">
        <fgColor theme="5" tint="-0.249977111117893"/>
        <bgColor indexed="64"/>
      </patternFill>
    </fill>
    <fill>
      <patternFill patternType="solid">
        <fgColor theme="8" tint="0.39997558519241921"/>
        <bgColor indexed="64"/>
      </patternFill>
    </fill>
    <fill>
      <patternFill patternType="solid">
        <fgColor rgb="FF999999"/>
        <bgColor rgb="FF999999"/>
      </patternFill>
    </fill>
    <fill>
      <patternFill patternType="solid">
        <fgColor rgb="FF00B0F0"/>
        <bgColor rgb="FFCCCCCC"/>
      </patternFill>
    </fill>
    <fill>
      <patternFill patternType="solid">
        <fgColor rgb="FF00B0F0"/>
        <bgColor rgb="FFCDFACD"/>
      </patternFill>
    </fill>
    <fill>
      <patternFill patternType="solid">
        <fgColor rgb="FF00B0F0"/>
        <bgColor rgb="FFFAE61E"/>
      </patternFill>
    </fill>
    <fill>
      <patternFill patternType="solid">
        <fgColor rgb="FF00B0F0"/>
        <bgColor rgb="FFE67800"/>
      </patternFill>
    </fill>
    <fill>
      <patternFill patternType="solid">
        <fgColor rgb="FF00B0F0"/>
        <bgColor rgb="FFC80000"/>
      </patternFill>
    </fill>
    <fill>
      <patternFill patternType="solid">
        <fgColor theme="5" tint="0.59999389629810485"/>
        <bgColor indexed="64"/>
      </patternFill>
    </fill>
    <fill>
      <patternFill patternType="solid">
        <fgColor rgb="FFD9D9D9"/>
        <bgColor rgb="FF000000"/>
      </patternFill>
    </fill>
    <fill>
      <patternFill patternType="lightTrellis">
        <bgColor rgb="FFCACACA"/>
      </patternFill>
    </fill>
    <fill>
      <patternFill patternType="solid">
        <fgColor theme="0"/>
        <bgColor indexed="64"/>
      </patternFill>
    </fill>
    <fill>
      <patternFill patternType="solid">
        <fgColor theme="4" tint="0.79998168889431442"/>
        <bgColor indexed="64"/>
      </patternFill>
    </fill>
  </fills>
  <borders count="78">
    <border>
      <left/>
      <right/>
      <top/>
      <bottom/>
      <diagonal/>
    </border>
    <border>
      <left/>
      <right/>
      <top/>
      <bottom style="mediumDashed">
        <color rgb="FFD9D9D9"/>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top/>
      <bottom/>
      <diagonal/>
    </border>
    <border>
      <left style="medium">
        <color auto="1"/>
      </left>
      <right/>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right/>
      <top style="double">
        <color indexed="64"/>
      </top>
      <bottom style="medium">
        <color indexed="64"/>
      </bottom>
      <diagonal/>
    </border>
    <border>
      <left/>
      <right style="medium">
        <color indexed="64"/>
      </right>
      <top/>
      <bottom style="double">
        <color indexed="64"/>
      </bottom>
      <diagonal/>
    </border>
    <border>
      <left/>
      <right/>
      <top/>
      <bottom style="double">
        <color indexed="64"/>
      </bottom>
      <diagonal/>
    </border>
    <border>
      <left style="medium">
        <color indexed="64"/>
      </left>
      <right/>
      <top/>
      <bottom style="double">
        <color indexed="64"/>
      </bottom>
      <diagonal/>
    </border>
    <border>
      <left/>
      <right style="medium">
        <color indexed="64"/>
      </right>
      <top style="double">
        <color indexed="64"/>
      </top>
      <bottom style="medium">
        <color indexed="64"/>
      </bottom>
      <diagonal/>
    </border>
    <border>
      <left style="medium">
        <color indexed="64"/>
      </left>
      <right/>
      <top style="double">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style="double">
        <color indexed="64"/>
      </bottom>
      <diagonal/>
    </border>
    <border>
      <left/>
      <right/>
      <top style="thin">
        <color indexed="64"/>
      </top>
      <bottom style="double">
        <color indexed="64"/>
      </bottom>
      <diagonal/>
    </border>
    <border>
      <left style="medium">
        <color indexed="64"/>
      </left>
      <right/>
      <top style="thin">
        <color indexed="64"/>
      </top>
      <bottom style="double">
        <color indexed="64"/>
      </bottom>
      <diagonal/>
    </border>
    <border>
      <left style="thick">
        <color rgb="FFFFFFFF"/>
      </left>
      <right style="thick">
        <color rgb="FFFFFFFF"/>
      </right>
      <top/>
      <bottom/>
      <diagonal/>
    </border>
    <border>
      <left style="thick">
        <color rgb="FFFFFFFF"/>
      </left>
      <right style="thick">
        <color rgb="FFF2F2F2"/>
      </right>
      <top/>
      <bottom/>
      <diagonal/>
    </border>
    <border>
      <left/>
      <right style="mediumDashed">
        <color rgb="FFC2D69B"/>
      </right>
      <top/>
      <bottom style="mediumDashed">
        <color rgb="FFD9D9D9"/>
      </bottom>
      <diagonal/>
    </border>
    <border>
      <left style="mediumDashed">
        <color rgb="FFC2D69B"/>
      </left>
      <right/>
      <top/>
      <bottom style="mediumDashed">
        <color rgb="FFD9D9D9"/>
      </bottom>
      <diagonal/>
    </border>
    <border>
      <left style="thick">
        <color rgb="FFF2F2F2"/>
      </left>
      <right style="thick">
        <color rgb="FFD9D9D9"/>
      </right>
      <top style="mediumDashed">
        <color rgb="FFD9D9D9"/>
      </top>
      <bottom/>
      <diagonal/>
    </border>
    <border>
      <left style="thick">
        <color rgb="FFD9D9D9"/>
      </left>
      <right/>
      <top style="mediumDashed">
        <color rgb="FFD9D9D9"/>
      </top>
      <bottom/>
      <diagonal/>
    </border>
    <border>
      <left/>
      <right/>
      <top style="mediumDashed">
        <color rgb="FFD9D9D9"/>
      </top>
      <bottom/>
      <diagonal/>
    </border>
    <border>
      <left/>
      <right style="thick">
        <color rgb="FFD9D9D9"/>
      </right>
      <top style="mediumDashed">
        <color rgb="FFD9D9D9"/>
      </top>
      <bottom/>
      <diagonal/>
    </border>
    <border>
      <left style="thick">
        <color rgb="FFD9D9D9"/>
      </left>
      <right style="mediumDashed">
        <color rgb="FFC2D69B"/>
      </right>
      <top style="mediumDashed">
        <color rgb="FFD9D9D9"/>
      </top>
      <bottom/>
      <diagonal/>
    </border>
    <border>
      <left/>
      <right style="thick">
        <color rgb="FFD9D9D9"/>
      </right>
      <top/>
      <bottom/>
      <diagonal/>
    </border>
    <border>
      <left style="thick">
        <color rgb="FFD9D9D9"/>
      </left>
      <right style="thick">
        <color rgb="FFD9D9D9"/>
      </right>
      <top style="mediumDashed">
        <color rgb="FFD9D9D9"/>
      </top>
      <bottom/>
      <diagonal/>
    </border>
    <border>
      <left style="thick">
        <color rgb="FFF2F2F2"/>
      </left>
      <right style="thick">
        <color rgb="FFD9D9D9"/>
      </right>
      <top/>
      <bottom/>
      <diagonal/>
    </border>
    <border>
      <left style="thick">
        <color rgb="FFD9D9D9"/>
      </left>
      <right/>
      <top/>
      <bottom/>
      <diagonal/>
    </border>
    <border>
      <left style="thick">
        <color rgb="FFD9D9D9"/>
      </left>
      <right style="mediumDashed">
        <color rgb="FFC2D69B"/>
      </right>
      <top/>
      <bottom/>
      <diagonal/>
    </border>
    <border>
      <left style="thick">
        <color rgb="FFD9D9D9"/>
      </left>
      <right style="thick">
        <color rgb="FFD9D9D9"/>
      </right>
      <top/>
      <bottom/>
      <diagonal/>
    </border>
    <border>
      <left style="thick">
        <color rgb="FFF2F2F2"/>
      </left>
      <right/>
      <top/>
      <bottom/>
      <diagonal/>
    </border>
    <border>
      <left style="thin">
        <color indexed="64"/>
      </left>
      <right style="thin">
        <color indexed="64"/>
      </right>
      <top style="thin">
        <color indexed="64"/>
      </top>
      <bottom/>
      <diagonal/>
    </border>
    <border>
      <left/>
      <right style="mediumDashed">
        <color rgb="FFC2D69B"/>
      </right>
      <top/>
      <bottom/>
      <diagonal/>
    </border>
    <border>
      <left style="medium">
        <color indexed="64"/>
      </left>
      <right style="medium">
        <color indexed="64"/>
      </right>
      <top style="medium">
        <color indexed="64"/>
      </top>
      <bottom/>
      <diagonal/>
    </border>
    <border>
      <left/>
      <right style="medium">
        <color rgb="FFC2D69B"/>
      </right>
      <top/>
      <bottom style="medium">
        <color rgb="FFC2D69B"/>
      </bottom>
      <diagonal/>
    </border>
    <border>
      <left/>
      <right style="mediumDashed">
        <color rgb="FFC2D69B"/>
      </right>
      <top style="medium">
        <color indexed="64"/>
      </top>
      <bottom style="medium">
        <color rgb="FFC2D69B"/>
      </bottom>
      <diagonal/>
    </border>
    <border>
      <left/>
      <right style="medium">
        <color indexed="64"/>
      </right>
      <top style="medium">
        <color indexed="64"/>
      </top>
      <bottom style="medium">
        <color rgb="FFC2D69B"/>
      </bottom>
      <diagonal/>
    </border>
    <border>
      <left/>
      <right style="medium">
        <color rgb="FFC2D69B"/>
      </right>
      <top/>
      <bottom/>
      <diagonal/>
    </border>
    <border>
      <left/>
      <right style="thick">
        <color rgb="FFD9D9D9"/>
      </right>
      <top/>
      <bottom style="medium">
        <color indexed="64"/>
      </bottom>
      <diagonal/>
    </border>
    <border>
      <left style="thick">
        <color rgb="FFD9D9D9"/>
      </left>
      <right style="thick">
        <color rgb="FFD9D9D9"/>
      </right>
      <top/>
      <bottom style="medium">
        <color indexed="64"/>
      </bottom>
      <diagonal/>
    </border>
    <border>
      <left style="thick">
        <color rgb="FFD9D9D9"/>
      </left>
      <right style="mediumDashed">
        <color rgb="FFC2D69B"/>
      </right>
      <top/>
      <bottom style="medium">
        <color indexed="64"/>
      </bottom>
      <diagonal/>
    </border>
    <border>
      <left/>
      <right style="mediumDashed">
        <color rgb="FFC2D69B"/>
      </right>
      <top style="medium">
        <color auto="1"/>
      </top>
      <bottom/>
      <diagonal/>
    </border>
    <border>
      <left style="thick">
        <color indexed="64"/>
      </left>
      <right style="thick">
        <color indexed="64"/>
      </right>
      <top style="thick">
        <color indexed="64"/>
      </top>
      <bottom style="thick">
        <color indexed="64"/>
      </bottom>
      <diagonal/>
    </border>
    <border>
      <left style="thick">
        <color rgb="FFF2F2F2"/>
      </left>
      <right/>
      <top/>
      <bottom style="mediumDashed">
        <color rgb="FFD9D9D9"/>
      </bottom>
      <diagonal/>
    </border>
    <border>
      <left style="thick">
        <color rgb="FFFFFFFF"/>
      </left>
      <right style="thick">
        <color rgb="FFFFFFFF"/>
      </right>
      <top/>
      <bottom style="thin">
        <color indexed="64"/>
      </bottom>
      <diagonal/>
    </border>
    <border>
      <left/>
      <right style="dotted">
        <color rgb="FFC2D69B"/>
      </right>
      <top/>
      <bottom style="medium">
        <color indexed="64"/>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Dashed">
        <color rgb="FFC2D69B"/>
      </left>
      <right/>
      <top style="mediumDashed">
        <color rgb="FFD9D9D9"/>
      </top>
      <bottom/>
      <diagonal/>
    </border>
    <border>
      <left/>
      <right style="thin">
        <color indexed="64"/>
      </right>
      <top style="thin">
        <color indexed="64"/>
      </top>
      <bottom/>
      <diagonal/>
    </border>
    <border>
      <left style="thin">
        <color indexed="64"/>
      </left>
      <right style="thick">
        <color rgb="FFD9D9D9"/>
      </right>
      <top style="thin">
        <color indexed="64"/>
      </top>
      <bottom/>
      <diagonal/>
    </border>
    <border>
      <left style="mediumDashed">
        <color rgb="FFC2D69B"/>
      </left>
      <right/>
      <top/>
      <bottom/>
      <diagonal/>
    </border>
    <border>
      <left style="thin">
        <color indexed="64"/>
      </left>
      <right style="thin">
        <color indexed="64"/>
      </right>
      <top/>
      <bottom/>
      <diagonal/>
    </border>
    <border>
      <left style="thin">
        <color indexed="64"/>
      </left>
      <right style="thick">
        <color rgb="FFD9D9D9"/>
      </right>
      <top/>
      <bottom/>
      <diagonal/>
    </border>
  </borders>
  <cellStyleXfs count="29">
    <xf numFmtId="0" fontId="0" fillId="0" borderId="0"/>
    <xf numFmtId="165" fontId="2"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43" fontId="4" fillId="0" borderId="0" applyFont="0" applyFill="0" applyBorder="0" applyAlignment="0" applyProtection="0"/>
    <xf numFmtId="0" fontId="13" fillId="0" borderId="0" applyNumberForma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7"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0" fontId="15" fillId="0" borderId="0"/>
    <xf numFmtId="9" fontId="15" fillId="0" borderId="0" applyFont="0" applyFill="0" applyBorder="0" applyAlignment="0" applyProtection="0"/>
    <xf numFmtId="43" fontId="15" fillId="0" borderId="0" applyFont="0" applyFill="0" applyBorder="0" applyAlignment="0" applyProtection="0"/>
    <xf numFmtId="43" fontId="4" fillId="0" borderId="0" applyFont="0" applyFill="0" applyBorder="0" applyAlignment="0" applyProtection="0"/>
    <xf numFmtId="164" fontId="4" fillId="0" borderId="0" applyFont="0" applyFill="0" applyBorder="0" applyAlignment="0" applyProtection="0"/>
    <xf numFmtId="171" fontId="4" fillId="0" borderId="0" applyFont="0" applyFill="0" applyBorder="0" applyAlignment="0" applyProtection="0"/>
    <xf numFmtId="9" fontId="4" fillId="0" borderId="0" applyFont="0" applyFill="0" applyBorder="0" applyAlignment="0" applyProtection="0"/>
    <xf numFmtId="0" fontId="27" fillId="0" borderId="0"/>
    <xf numFmtId="174" fontId="4" fillId="0" borderId="0"/>
    <xf numFmtId="174" fontId="4" fillId="0" borderId="0"/>
    <xf numFmtId="164" fontId="4" fillId="0" borderId="0" applyFont="0" applyFill="0" applyBorder="0" applyAlignment="0" applyProtection="0"/>
    <xf numFmtId="0" fontId="32" fillId="0" borderId="0"/>
    <xf numFmtId="0" fontId="36" fillId="0" borderId="0"/>
  </cellStyleXfs>
  <cellXfs count="487">
    <xf numFmtId="0" fontId="0" fillId="0" borderId="0" xfId="0"/>
    <xf numFmtId="0" fontId="0" fillId="9" borderId="2" xfId="0" applyFill="1" applyBorder="1" applyAlignment="1">
      <alignment horizontal="center" vertical="center" wrapText="1"/>
    </xf>
    <xf numFmtId="0" fontId="0" fillId="8" borderId="2" xfId="0" applyFill="1" applyBorder="1" applyAlignment="1">
      <alignment horizontal="center" vertical="center" wrapText="1"/>
    </xf>
    <xf numFmtId="0" fontId="0" fillId="7" borderId="2" xfId="0" applyFill="1" applyBorder="1" applyAlignment="1">
      <alignment horizontal="center" vertical="center" wrapText="1"/>
    </xf>
    <xf numFmtId="0" fontId="0" fillId="6" borderId="2" xfId="0" applyFill="1" applyBorder="1" applyAlignment="1">
      <alignment horizontal="center" vertical="center" wrapText="1"/>
    </xf>
    <xf numFmtId="0" fontId="0" fillId="5" borderId="2" xfId="0" applyFill="1" applyBorder="1" applyAlignment="1">
      <alignment horizontal="center" vertical="center" wrapText="1"/>
    </xf>
    <xf numFmtId="0" fontId="7" fillId="11" borderId="0" xfId="0" applyFont="1" applyFill="1" applyBorder="1" applyAlignment="1">
      <alignment horizontal="center" vertical="center" wrapText="1"/>
    </xf>
    <xf numFmtId="166" fontId="5" fillId="0" borderId="0" xfId="0" applyNumberFormat="1" applyFont="1"/>
    <xf numFmtId="0" fontId="5" fillId="0" borderId="0" xfId="0" applyFont="1"/>
    <xf numFmtId="166" fontId="0" fillId="0" borderId="0" xfId="10" applyNumberFormat="1" applyFont="1" applyFill="1" applyBorder="1" applyAlignment="1">
      <alignment horizontal="center"/>
    </xf>
    <xf numFmtId="176" fontId="34" fillId="0" borderId="0" xfId="27" applyNumberFormat="1" applyFont="1"/>
    <xf numFmtId="176" fontId="34" fillId="25" borderId="0" xfId="27" applyNumberFormat="1" applyFont="1" applyFill="1" applyAlignment="1">
      <alignment shrinkToFit="1"/>
    </xf>
    <xf numFmtId="175" fontId="34" fillId="25" borderId="0" xfId="27" applyNumberFormat="1" applyFont="1" applyFill="1" applyAlignment="1">
      <alignment shrinkToFit="1"/>
    </xf>
    <xf numFmtId="176" fontId="34" fillId="26" borderId="0" xfId="27" applyNumberFormat="1" applyFont="1" applyFill="1" applyAlignment="1">
      <alignment shrinkToFit="1"/>
    </xf>
    <xf numFmtId="175" fontId="34" fillId="26" borderId="0" xfId="27" applyNumberFormat="1" applyFont="1" applyFill="1" applyAlignment="1">
      <alignment shrinkToFit="1"/>
    </xf>
    <xf numFmtId="176" fontId="34" fillId="27" borderId="0" xfId="27" applyNumberFormat="1" applyFont="1" applyFill="1" applyAlignment="1">
      <alignment shrinkToFit="1"/>
    </xf>
    <xf numFmtId="175" fontId="34" fillId="27" borderId="0" xfId="27" applyNumberFormat="1" applyFont="1" applyFill="1" applyAlignment="1">
      <alignment shrinkToFit="1"/>
    </xf>
    <xf numFmtId="176" fontId="35" fillId="29" borderId="0" xfId="27" applyNumberFormat="1" applyFont="1" applyFill="1" applyAlignment="1">
      <alignment shrinkToFit="1"/>
    </xf>
    <xf numFmtId="175" fontId="35" fillId="29" borderId="0" xfId="27" applyNumberFormat="1" applyFont="1" applyFill="1" applyAlignment="1">
      <alignment shrinkToFit="1"/>
    </xf>
    <xf numFmtId="176" fontId="34" fillId="28" borderId="0" xfId="27" applyNumberFormat="1" applyFont="1" applyFill="1" applyAlignment="1">
      <alignment shrinkToFit="1"/>
    </xf>
    <xf numFmtId="175" fontId="34" fillId="28" borderId="0" xfId="27" applyNumberFormat="1" applyFont="1" applyFill="1" applyAlignment="1">
      <alignment shrinkToFit="1"/>
    </xf>
    <xf numFmtId="0" fontId="0" fillId="0" borderId="0" xfId="0"/>
    <xf numFmtId="0" fontId="16" fillId="14" borderId="2" xfId="0" applyFont="1" applyFill="1" applyBorder="1" applyAlignment="1">
      <alignment horizontal="center" vertical="center" wrapText="1"/>
    </xf>
    <xf numFmtId="0" fontId="16" fillId="15" borderId="2" xfId="0" applyFont="1" applyFill="1" applyBorder="1" applyAlignment="1">
      <alignment horizontal="center" vertical="center" wrapText="1"/>
    </xf>
    <xf numFmtId="0" fontId="16" fillId="16" borderId="2" xfId="0" applyFont="1" applyFill="1" applyBorder="1" applyAlignment="1">
      <alignment horizontal="center" vertical="center" wrapText="1"/>
    </xf>
    <xf numFmtId="0" fontId="17" fillId="17" borderId="2" xfId="0" applyFont="1" applyFill="1" applyBorder="1" applyAlignment="1">
      <alignment horizontal="center" vertical="center" wrapText="1"/>
    </xf>
    <xf numFmtId="0" fontId="17" fillId="18" borderId="2" xfId="0" applyFont="1" applyFill="1" applyBorder="1" applyAlignment="1">
      <alignment horizontal="center" vertical="center" wrapText="1"/>
    </xf>
    <xf numFmtId="0" fontId="0" fillId="3" borderId="0" xfId="0" applyFill="1" applyAlignment="1">
      <alignment vertical="center" wrapText="1"/>
    </xf>
    <xf numFmtId="0" fontId="18" fillId="19" borderId="56" xfId="0" applyFont="1" applyFill="1" applyBorder="1" applyAlignment="1">
      <alignment horizontal="center" vertical="center" wrapText="1"/>
    </xf>
    <xf numFmtId="3" fontId="30" fillId="19" borderId="0" xfId="0" applyNumberFormat="1" applyFont="1" applyFill="1" applyAlignment="1">
      <alignment horizontal="center" vertical="center" wrapText="1"/>
    </xf>
    <xf numFmtId="9" fontId="20" fillId="20" borderId="2" xfId="22" applyFont="1" applyFill="1" applyBorder="1" applyAlignment="1">
      <alignment horizontal="center" vertical="center" wrapText="1"/>
    </xf>
    <xf numFmtId="9" fontId="20" fillId="21" borderId="2" xfId="22" applyFont="1" applyFill="1" applyBorder="1" applyAlignment="1">
      <alignment horizontal="center" vertical="center" wrapText="1"/>
    </xf>
    <xf numFmtId="9" fontId="21" fillId="22" borderId="2" xfId="22" applyFont="1" applyFill="1" applyBorder="1" applyAlignment="1">
      <alignment horizontal="center" vertical="center" wrapText="1"/>
    </xf>
    <xf numFmtId="9" fontId="22" fillId="23" borderId="2" xfId="0" applyNumberFormat="1" applyFont="1" applyFill="1" applyBorder="1" applyAlignment="1">
      <alignment horizontal="center" vertical="center" wrapText="1"/>
    </xf>
    <xf numFmtId="9" fontId="23" fillId="24" borderId="2" xfId="22" applyFont="1" applyFill="1" applyBorder="1" applyAlignment="1">
      <alignment horizontal="center" vertical="center" wrapText="1"/>
    </xf>
    <xf numFmtId="166" fontId="24" fillId="0" borderId="58" xfId="10" applyNumberFormat="1" applyFont="1" applyFill="1" applyBorder="1" applyAlignment="1">
      <alignment vertical="center" wrapText="1"/>
    </xf>
    <xf numFmtId="166" fontId="24" fillId="0" borderId="59" xfId="10" applyNumberFormat="1" applyFont="1" applyFill="1" applyBorder="1" applyAlignment="1">
      <alignment vertical="center" wrapText="1"/>
    </xf>
    <xf numFmtId="0" fontId="19" fillId="0" borderId="0" xfId="0" applyFont="1"/>
    <xf numFmtId="3" fontId="0" fillId="0" borderId="2" xfId="0" applyNumberFormat="1" applyBorder="1" applyAlignment="1">
      <alignment horizontal="center" vertical="center"/>
    </xf>
    <xf numFmtId="166" fontId="0" fillId="0" borderId="29" xfId="10" applyNumberFormat="1" applyFont="1" applyBorder="1" applyAlignment="1">
      <alignment horizontal="center" vertical="center"/>
    </xf>
    <xf numFmtId="165" fontId="0" fillId="0" borderId="2" xfId="1" applyFont="1" applyBorder="1" applyAlignment="1">
      <alignment horizontal="center" vertical="center"/>
    </xf>
    <xf numFmtId="0" fontId="0" fillId="0" borderId="0" xfId="0" applyFill="1" applyAlignment="1">
      <alignment horizontal="center"/>
    </xf>
    <xf numFmtId="0" fontId="0" fillId="0" borderId="8"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0" borderId="0" xfId="0" applyAlignment="1">
      <alignment horizontal="center"/>
    </xf>
    <xf numFmtId="0" fontId="3" fillId="11" borderId="1" xfId="0" applyFont="1" applyFill="1" applyBorder="1" applyAlignment="1">
      <alignment horizontal="center" vertical="center" wrapText="1"/>
    </xf>
    <xf numFmtId="0" fontId="0" fillId="11" borderId="0" xfId="0" applyFill="1" applyBorder="1" applyAlignment="1">
      <alignment horizontal="center" vertical="center" wrapText="1"/>
    </xf>
    <xf numFmtId="0" fontId="5" fillId="0" borderId="30" xfId="0" applyFont="1" applyBorder="1" applyAlignment="1">
      <alignment horizontal="center"/>
    </xf>
    <xf numFmtId="0" fontId="0" fillId="11" borderId="0" xfId="0" applyFill="1" applyBorder="1" applyAlignment="1">
      <alignment horizontal="center"/>
    </xf>
    <xf numFmtId="166" fontId="0" fillId="0" borderId="29" xfId="10" applyNumberFormat="1" applyFont="1" applyFill="1" applyBorder="1" applyAlignment="1">
      <alignment horizontal="center" vertical="center"/>
    </xf>
    <xf numFmtId="166" fontId="29" fillId="12" borderId="29" xfId="10" applyNumberFormat="1" applyFont="1" applyFill="1" applyBorder="1" applyAlignment="1">
      <alignment horizontal="center" vertical="center"/>
    </xf>
    <xf numFmtId="3" fontId="29" fillId="12" borderId="2" xfId="0" applyNumberFormat="1" applyFont="1" applyFill="1" applyBorder="1" applyAlignment="1">
      <alignment horizontal="center" vertical="center"/>
    </xf>
    <xf numFmtId="165" fontId="29" fillId="12" borderId="2" xfId="1" applyFont="1" applyFill="1" applyBorder="1" applyAlignment="1">
      <alignment horizontal="center" vertical="center"/>
    </xf>
    <xf numFmtId="172" fontId="0" fillId="0" borderId="0" xfId="1" applyNumberFormat="1" applyFont="1" applyFill="1" applyAlignment="1">
      <alignment horizontal="center"/>
    </xf>
    <xf numFmtId="3" fontId="6" fillId="0" borderId="0" xfId="0" applyNumberFormat="1" applyFont="1" applyFill="1" applyAlignment="1">
      <alignment horizontal="center"/>
    </xf>
    <xf numFmtId="3" fontId="6" fillId="0" borderId="0" xfId="0" applyNumberFormat="1" applyFont="1" applyAlignment="1">
      <alignment horizontal="center"/>
    </xf>
    <xf numFmtId="0" fontId="6" fillId="0" borderId="0" xfId="0" applyFont="1" applyFill="1" applyAlignment="1">
      <alignment horizontal="center"/>
    </xf>
    <xf numFmtId="0" fontId="5" fillId="0" borderId="30" xfId="0" applyFont="1" applyFill="1" applyBorder="1" applyAlignment="1">
      <alignment horizontal="center"/>
    </xf>
    <xf numFmtId="43" fontId="0" fillId="0" borderId="0" xfId="0" applyNumberFormat="1" applyAlignment="1">
      <alignment horizontal="center"/>
    </xf>
    <xf numFmtId="166" fontId="0" fillId="0" borderId="0" xfId="0" applyNumberFormat="1" applyAlignment="1">
      <alignment horizontal="center"/>
    </xf>
    <xf numFmtId="0" fontId="5" fillId="0" borderId="0" xfId="0" applyFont="1" applyFill="1" applyAlignment="1">
      <alignment horizontal="center"/>
    </xf>
    <xf numFmtId="0" fontId="5" fillId="0" borderId="13" xfId="0" applyFont="1" applyFill="1" applyBorder="1" applyAlignment="1">
      <alignment horizontal="center"/>
    </xf>
    <xf numFmtId="166" fontId="11" fillId="0" borderId="5" xfId="0" applyNumberFormat="1" applyFont="1" applyBorder="1" applyAlignment="1">
      <alignment horizontal="center" vertical="center"/>
    </xf>
    <xf numFmtId="166" fontId="5" fillId="0" borderId="0" xfId="0" applyNumberFormat="1" applyFont="1" applyAlignment="1">
      <alignment horizontal="center"/>
    </xf>
    <xf numFmtId="0" fontId="5" fillId="0" borderId="0" xfId="0" applyFont="1" applyAlignment="1">
      <alignment horizontal="center"/>
    </xf>
    <xf numFmtId="0" fontId="5" fillId="0" borderId="26" xfId="0" applyFont="1" applyBorder="1" applyAlignment="1">
      <alignment horizontal="center"/>
    </xf>
    <xf numFmtId="0" fontId="5" fillId="0" borderId="26" xfId="0" applyFont="1" applyBorder="1" applyAlignment="1">
      <alignment horizontal="center" vertical="center"/>
    </xf>
    <xf numFmtId="0" fontId="5" fillId="10" borderId="7" xfId="0" applyFont="1" applyFill="1" applyBorder="1" applyAlignment="1">
      <alignment horizontal="center" vertical="center"/>
    </xf>
    <xf numFmtId="0" fontId="5" fillId="10" borderId="8" xfId="0" applyFont="1" applyFill="1" applyBorder="1" applyAlignment="1">
      <alignment horizontal="center" vertical="center"/>
    </xf>
    <xf numFmtId="0" fontId="0" fillId="10" borderId="9" xfId="0" applyFill="1" applyBorder="1" applyAlignment="1">
      <alignment horizontal="center" vertical="center"/>
    </xf>
    <xf numFmtId="0" fontId="0" fillId="10" borderId="10" xfId="0" applyFill="1" applyBorder="1" applyAlignment="1">
      <alignment horizontal="center" vertical="center"/>
    </xf>
    <xf numFmtId="0" fontId="0" fillId="0" borderId="15" xfId="0" applyFont="1" applyBorder="1" applyAlignment="1">
      <alignment horizontal="center" vertical="center"/>
    </xf>
    <xf numFmtId="166" fontId="0" fillId="0" borderId="0" xfId="0" applyNumberFormat="1" applyBorder="1" applyAlignment="1">
      <alignment horizontal="center" vertical="center"/>
    </xf>
    <xf numFmtId="166" fontId="0" fillId="0" borderId="12" xfId="0" applyNumberFormat="1" applyBorder="1" applyAlignment="1">
      <alignment horizontal="center" vertical="center"/>
    </xf>
    <xf numFmtId="0" fontId="0" fillId="0" borderId="22" xfId="0" applyFont="1" applyBorder="1" applyAlignment="1">
      <alignment horizontal="center" vertical="center"/>
    </xf>
    <xf numFmtId="166" fontId="0" fillId="0" borderId="21" xfId="0" applyNumberFormat="1" applyBorder="1" applyAlignment="1">
      <alignment horizontal="center" vertical="center"/>
    </xf>
    <xf numFmtId="166" fontId="0" fillId="0" borderId="20" xfId="0" applyNumberFormat="1" applyBorder="1" applyAlignment="1">
      <alignment horizontal="center" vertical="center"/>
    </xf>
    <xf numFmtId="0" fontId="0" fillId="0" borderId="16" xfId="0" applyFont="1" applyBorder="1" applyAlignment="1">
      <alignment horizontal="center" vertical="center"/>
    </xf>
    <xf numFmtId="166" fontId="0" fillId="0" borderId="6" xfId="0" applyNumberFormat="1" applyBorder="1" applyAlignment="1">
      <alignment horizontal="center" vertical="center"/>
    </xf>
    <xf numFmtId="166" fontId="0" fillId="0" borderId="11" xfId="0" applyNumberFormat="1" applyBorder="1" applyAlignment="1">
      <alignment horizontal="center" vertical="center"/>
    </xf>
    <xf numFmtId="0" fontId="5" fillId="0" borderId="16" xfId="0" applyFont="1" applyBorder="1" applyAlignment="1">
      <alignment horizontal="center" vertical="center"/>
    </xf>
    <xf numFmtId="166" fontId="5" fillId="0" borderId="6" xfId="0" applyNumberFormat="1" applyFont="1" applyBorder="1" applyAlignment="1">
      <alignment horizontal="center" vertical="center"/>
    </xf>
    <xf numFmtId="166" fontId="11" fillId="0" borderId="11" xfId="0" applyNumberFormat="1" applyFont="1" applyBorder="1" applyAlignment="1">
      <alignment horizontal="center" vertical="center"/>
    </xf>
    <xf numFmtId="3" fontId="5" fillId="5" borderId="6" xfId="0" applyNumberFormat="1" applyFont="1" applyFill="1" applyBorder="1" applyAlignment="1">
      <alignment horizontal="center"/>
    </xf>
    <xf numFmtId="3" fontId="5" fillId="6" borderId="6" xfId="0" applyNumberFormat="1" applyFont="1" applyFill="1" applyBorder="1" applyAlignment="1">
      <alignment horizontal="center"/>
    </xf>
    <xf numFmtId="3" fontId="5" fillId="7" borderId="6" xfId="0" applyNumberFormat="1" applyFont="1" applyFill="1" applyBorder="1" applyAlignment="1">
      <alignment horizontal="center"/>
    </xf>
    <xf numFmtId="3" fontId="10" fillId="8" borderId="6" xfId="0" applyNumberFormat="1" applyFont="1" applyFill="1" applyBorder="1" applyAlignment="1">
      <alignment horizontal="center"/>
    </xf>
    <xf numFmtId="167" fontId="10" fillId="9" borderId="6" xfId="10" applyFont="1" applyFill="1" applyBorder="1" applyAlignment="1">
      <alignment horizontal="center"/>
    </xf>
    <xf numFmtId="0" fontId="0" fillId="0" borderId="37" xfId="0" applyFont="1" applyBorder="1" applyAlignment="1">
      <alignment horizontal="center" vertical="center"/>
    </xf>
    <xf numFmtId="166" fontId="0" fillId="0" borderId="36" xfId="0" applyNumberFormat="1" applyBorder="1" applyAlignment="1">
      <alignment horizontal="center" vertical="center"/>
    </xf>
    <xf numFmtId="166" fontId="0" fillId="0" borderId="35" xfId="0" applyNumberFormat="1" applyBorder="1" applyAlignment="1">
      <alignment horizontal="center" vertical="center"/>
    </xf>
    <xf numFmtId="0" fontId="0" fillId="10" borderId="9" xfId="0" applyFont="1" applyFill="1" applyBorder="1" applyAlignment="1">
      <alignment horizontal="center" vertical="center"/>
    </xf>
    <xf numFmtId="0" fontId="0" fillId="10" borderId="10" xfId="0" applyFont="1" applyFill="1" applyBorder="1" applyAlignment="1">
      <alignment horizontal="center" vertical="center"/>
    </xf>
    <xf numFmtId="0" fontId="0" fillId="0" borderId="8" xfId="0" applyFont="1" applyBorder="1" applyAlignment="1">
      <alignment horizontal="center" vertical="center"/>
    </xf>
    <xf numFmtId="166" fontId="0" fillId="0" borderId="9" xfId="0" applyNumberFormat="1" applyBorder="1" applyAlignment="1">
      <alignment horizontal="center" vertical="center"/>
    </xf>
    <xf numFmtId="166" fontId="0" fillId="0" borderId="10" xfId="0" applyNumberFormat="1" applyBorder="1" applyAlignment="1">
      <alignment horizontal="center" vertical="center"/>
    </xf>
    <xf numFmtId="0" fontId="5" fillId="0" borderId="24" xfId="0" applyFont="1" applyBorder="1" applyAlignment="1">
      <alignment horizontal="center" vertical="center"/>
    </xf>
    <xf numFmtId="166" fontId="5" fillId="0" borderId="19" xfId="0" applyNumberFormat="1" applyFont="1" applyBorder="1" applyAlignment="1">
      <alignment horizontal="center" vertical="center"/>
    </xf>
    <xf numFmtId="166" fontId="11" fillId="0" borderId="23" xfId="0" applyNumberFormat="1" applyFont="1" applyBorder="1" applyAlignment="1">
      <alignment horizontal="center" vertical="center"/>
    </xf>
    <xf numFmtId="0" fontId="5" fillId="10" borderId="9" xfId="0" applyFont="1" applyFill="1" applyBorder="1" applyAlignment="1">
      <alignment horizontal="center" vertical="center"/>
    </xf>
    <xf numFmtId="0" fontId="5" fillId="10" borderId="10" xfId="0" applyFont="1" applyFill="1" applyBorder="1" applyAlignment="1">
      <alignment horizontal="center" vertical="center"/>
    </xf>
    <xf numFmtId="0" fontId="5" fillId="10" borderId="0" xfId="0" applyFont="1" applyFill="1" applyBorder="1" applyAlignment="1">
      <alignment horizontal="center" vertical="center"/>
    </xf>
    <xf numFmtId="166" fontId="0" fillId="0" borderId="0" xfId="0" applyNumberFormat="1" applyFont="1" applyBorder="1" applyAlignment="1">
      <alignment horizontal="center" vertical="center"/>
    </xf>
    <xf numFmtId="166" fontId="0" fillId="0" borderId="12" xfId="0" applyNumberFormat="1" applyFont="1" applyBorder="1" applyAlignment="1">
      <alignment horizontal="center" vertical="center"/>
    </xf>
    <xf numFmtId="0" fontId="5" fillId="10" borderId="3" xfId="0" applyFont="1" applyFill="1" applyBorder="1" applyAlignment="1">
      <alignment horizont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166" fontId="0" fillId="0" borderId="0" xfId="0" applyNumberFormat="1" applyFill="1" applyAlignment="1">
      <alignment horizontal="center"/>
    </xf>
    <xf numFmtId="3" fontId="0" fillId="0" borderId="9" xfId="0" applyNumberFormat="1" applyFill="1" applyBorder="1" applyAlignment="1">
      <alignment horizontal="center" vertical="center"/>
    </xf>
    <xf numFmtId="165" fontId="0" fillId="0" borderId="0" xfId="1" applyFont="1" applyFill="1" applyBorder="1" applyAlignment="1">
      <alignment horizontal="center" vertical="center"/>
    </xf>
    <xf numFmtId="0" fontId="0" fillId="0" borderId="15" xfId="0" applyFill="1" applyBorder="1" applyAlignment="1">
      <alignment horizontal="center"/>
    </xf>
    <xf numFmtId="3" fontId="0" fillId="0" borderId="0" xfId="0" applyNumberFormat="1" applyFill="1" applyBorder="1" applyAlignment="1">
      <alignment horizontal="center" vertical="center"/>
    </xf>
    <xf numFmtId="3" fontId="0" fillId="0" borderId="0" xfId="0" applyNumberFormat="1" applyFill="1" applyAlignment="1">
      <alignment horizontal="center"/>
    </xf>
    <xf numFmtId="166" fontId="0" fillId="0" borderId="0" xfId="0" applyNumberFormat="1" applyFont="1" applyFill="1" applyBorder="1" applyAlignment="1">
      <alignment horizontal="center" vertical="center"/>
    </xf>
    <xf numFmtId="3" fontId="0" fillId="0" borderId="12" xfId="0" applyNumberFormat="1" applyFill="1" applyBorder="1" applyAlignment="1">
      <alignment horizontal="center" vertical="center"/>
    </xf>
    <xf numFmtId="0" fontId="0" fillId="0" borderId="22" xfId="0" applyFill="1" applyBorder="1" applyAlignment="1">
      <alignment horizontal="center"/>
    </xf>
    <xf numFmtId="3" fontId="0" fillId="0" borderId="21" xfId="0" applyNumberFormat="1" applyBorder="1" applyAlignment="1">
      <alignment horizontal="center" vertical="center"/>
    </xf>
    <xf numFmtId="165" fontId="0" fillId="0" borderId="21" xfId="1" applyFont="1" applyBorder="1" applyAlignment="1">
      <alignment horizontal="center" vertical="center"/>
    </xf>
    <xf numFmtId="3" fontId="0" fillId="0" borderId="20" xfId="0" applyNumberFormat="1" applyBorder="1" applyAlignment="1">
      <alignment horizontal="center" vertical="center"/>
    </xf>
    <xf numFmtId="3" fontId="0" fillId="0" borderId="22" xfId="0" applyNumberFormat="1" applyBorder="1" applyAlignment="1">
      <alignment horizontal="center" vertical="center"/>
    </xf>
    <xf numFmtId="0" fontId="5" fillId="0" borderId="16" xfId="0" applyFont="1" applyFill="1" applyBorder="1" applyAlignment="1">
      <alignment horizontal="center"/>
    </xf>
    <xf numFmtId="3" fontId="5" fillId="0" borderId="6" xfId="0" applyNumberFormat="1" applyFont="1" applyBorder="1" applyAlignment="1">
      <alignment horizontal="center" vertical="center"/>
    </xf>
    <xf numFmtId="3" fontId="11" fillId="0" borderId="11" xfId="0" applyNumberFormat="1" applyFont="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left"/>
    </xf>
    <xf numFmtId="0" fontId="0" fillId="11" borderId="0" xfId="0" applyFill="1" applyBorder="1" applyAlignment="1">
      <alignment horizontal="center" vertical="center"/>
    </xf>
    <xf numFmtId="0" fontId="5" fillId="0" borderId="30" xfId="0" applyFont="1" applyBorder="1" applyAlignment="1">
      <alignment horizontal="center" vertical="center"/>
    </xf>
    <xf numFmtId="166" fontId="11"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5" fillId="0" borderId="30" xfId="0" applyFont="1" applyFill="1" applyBorder="1" applyAlignment="1">
      <alignment horizontal="center" vertical="center"/>
    </xf>
    <xf numFmtId="166" fontId="14" fillId="0" borderId="4" xfId="0" applyNumberFormat="1" applyFont="1" applyBorder="1" applyAlignment="1">
      <alignment horizontal="center" vertical="center"/>
    </xf>
    <xf numFmtId="166" fontId="14" fillId="5" borderId="4" xfId="0" applyNumberFormat="1" applyFont="1" applyFill="1" applyBorder="1" applyAlignment="1">
      <alignment horizontal="center" vertical="center"/>
    </xf>
    <xf numFmtId="166" fontId="14" fillId="6" borderId="4" xfId="0" applyNumberFormat="1" applyFont="1" applyFill="1" applyBorder="1" applyAlignment="1">
      <alignment horizontal="center" vertical="center"/>
    </xf>
    <xf numFmtId="166" fontId="14" fillId="7" borderId="4" xfId="0" applyNumberFormat="1" applyFont="1" applyFill="1" applyBorder="1" applyAlignment="1">
      <alignment horizontal="center" vertical="center"/>
    </xf>
    <xf numFmtId="166" fontId="10" fillId="8" borderId="4" xfId="0" applyNumberFormat="1" applyFont="1" applyFill="1" applyBorder="1" applyAlignment="1">
      <alignment horizontal="center" vertical="center"/>
    </xf>
    <xf numFmtId="166" fontId="10" fillId="9" borderId="4" xfId="0" applyNumberFormat="1" applyFont="1" applyFill="1" applyBorder="1" applyAlignment="1">
      <alignment horizontal="center" vertical="center"/>
    </xf>
    <xf numFmtId="166" fontId="11" fillId="11" borderId="6" xfId="0" applyNumberFormat="1" applyFont="1" applyFill="1" applyBorder="1" applyAlignment="1">
      <alignment horizontal="center" vertical="center"/>
    </xf>
    <xf numFmtId="0" fontId="5" fillId="0" borderId="7" xfId="0" applyFont="1" applyFill="1" applyBorder="1" applyAlignment="1">
      <alignment horizontal="center" vertical="center"/>
    </xf>
    <xf numFmtId="166" fontId="14" fillId="0" borderId="4" xfId="10" applyNumberFormat="1" applyFont="1" applyFill="1" applyBorder="1" applyAlignment="1">
      <alignment horizontal="center" vertical="center"/>
    </xf>
    <xf numFmtId="0" fontId="0" fillId="0" borderId="0" xfId="0" applyFill="1" applyAlignment="1">
      <alignment horizontal="center" vertical="center"/>
    </xf>
    <xf numFmtId="166" fontId="11" fillId="0" borderId="0" xfId="0" applyNumberFormat="1" applyFont="1" applyFill="1" applyAlignment="1">
      <alignment horizontal="center" vertical="center"/>
    </xf>
    <xf numFmtId="166" fontId="12" fillId="0" borderId="25" xfId="0" applyNumberFormat="1" applyFont="1" applyFill="1" applyBorder="1" applyAlignment="1">
      <alignment horizontal="center" vertical="center"/>
    </xf>
    <xf numFmtId="169" fontId="14" fillId="0" borderId="4" xfId="0" applyNumberFormat="1" applyFont="1" applyBorder="1" applyAlignment="1">
      <alignment horizontal="center" vertical="center"/>
    </xf>
    <xf numFmtId="169" fontId="11" fillId="0" borderId="4" xfId="0" applyNumberFormat="1" applyFont="1" applyBorder="1" applyAlignment="1">
      <alignment horizontal="center" vertical="center"/>
    </xf>
    <xf numFmtId="166" fontId="11" fillId="0" borderId="4" xfId="0" applyNumberFormat="1" applyFont="1" applyFill="1" applyBorder="1" applyAlignment="1">
      <alignment horizontal="center" vertical="center"/>
    </xf>
    <xf numFmtId="3" fontId="5" fillId="5" borderId="19" xfId="0" applyNumberFormat="1" applyFont="1" applyFill="1" applyBorder="1" applyAlignment="1">
      <alignment horizontal="center" vertical="center"/>
    </xf>
    <xf numFmtId="3" fontId="5" fillId="6" borderId="19" xfId="0" applyNumberFormat="1" applyFont="1" applyFill="1" applyBorder="1" applyAlignment="1">
      <alignment horizontal="center" vertical="center"/>
    </xf>
    <xf numFmtId="3" fontId="5" fillId="7" borderId="19" xfId="0" applyNumberFormat="1" applyFont="1" applyFill="1" applyBorder="1" applyAlignment="1">
      <alignment horizontal="center" vertical="center"/>
    </xf>
    <xf numFmtId="3" fontId="10" fillId="8" borderId="19" xfId="0" applyNumberFormat="1" applyFont="1" applyFill="1" applyBorder="1" applyAlignment="1">
      <alignment horizontal="center" vertical="center"/>
    </xf>
    <xf numFmtId="167" fontId="10" fillId="9" borderId="19" xfId="10" applyFont="1" applyFill="1" applyBorder="1" applyAlignment="1">
      <alignment horizontal="center" vertical="center"/>
    </xf>
    <xf numFmtId="3" fontId="5" fillId="5" borderId="6" xfId="0" applyNumberFormat="1" applyFont="1" applyFill="1" applyBorder="1" applyAlignment="1">
      <alignment horizontal="center" vertical="center"/>
    </xf>
    <xf numFmtId="3" fontId="5" fillId="6" borderId="6" xfId="0" applyNumberFormat="1" applyFont="1" applyFill="1" applyBorder="1" applyAlignment="1">
      <alignment horizontal="center" vertical="center"/>
    </xf>
    <xf numFmtId="3" fontId="5" fillId="7" borderId="6" xfId="0" applyNumberFormat="1" applyFont="1" applyFill="1" applyBorder="1" applyAlignment="1">
      <alignment horizontal="center" vertical="center"/>
    </xf>
    <xf numFmtId="3" fontId="10" fillId="8" borderId="6" xfId="0" applyNumberFormat="1" applyFont="1" applyFill="1" applyBorder="1" applyAlignment="1">
      <alignment horizontal="center" vertical="center"/>
    </xf>
    <xf numFmtId="167" fontId="10" fillId="9" borderId="6" xfId="10" applyFont="1" applyFill="1" applyBorder="1" applyAlignment="1">
      <alignment horizontal="center" vertical="center"/>
    </xf>
    <xf numFmtId="0" fontId="5" fillId="0" borderId="6" xfId="0" applyFont="1" applyBorder="1" applyAlignment="1">
      <alignment horizontal="center" vertical="center"/>
    </xf>
    <xf numFmtId="0" fontId="19" fillId="19" borderId="57" xfId="0" applyFont="1" applyFill="1" applyBorder="1" applyAlignment="1">
      <alignment vertical="center" wrapText="1"/>
    </xf>
    <xf numFmtId="177" fontId="19" fillId="19" borderId="57" xfId="0" applyNumberFormat="1" applyFont="1" applyFill="1" applyBorder="1" applyAlignment="1">
      <alignment vertical="center" wrapText="1"/>
    </xf>
    <xf numFmtId="3" fontId="19" fillId="19" borderId="57" xfId="0" applyNumberFormat="1" applyFont="1" applyFill="1" applyBorder="1" applyAlignment="1">
      <alignment horizontal="center" vertical="center" wrapText="1"/>
    </xf>
    <xf numFmtId="1" fontId="19" fillId="0" borderId="0" xfId="0" applyNumberFormat="1" applyFont="1" applyAlignment="1">
      <alignment horizontal="center"/>
    </xf>
    <xf numFmtId="166" fontId="19" fillId="0" borderId="58" xfId="10" applyNumberFormat="1" applyFont="1" applyFill="1" applyBorder="1" applyAlignment="1">
      <alignment vertical="center" wrapText="1"/>
    </xf>
    <xf numFmtId="166" fontId="19" fillId="0" borderId="58" xfId="0" applyNumberFormat="1" applyFont="1" applyBorder="1" applyAlignment="1">
      <alignment vertical="center" wrapText="1"/>
    </xf>
    <xf numFmtId="0" fontId="19" fillId="0" borderId="0" xfId="0" applyFont="1" applyAlignment="1">
      <alignment horizontal="center"/>
    </xf>
    <xf numFmtId="0" fontId="34" fillId="0" borderId="0" xfId="27" applyFont="1"/>
    <xf numFmtId="0" fontId="35" fillId="29" borderId="0" xfId="27" applyFont="1" applyFill="1" applyAlignment="1">
      <alignment horizontal="center" vertical="center" wrapText="1" shrinkToFit="1"/>
    </xf>
    <xf numFmtId="0" fontId="34" fillId="25" borderId="0" xfId="27" applyFont="1" applyFill="1" applyAlignment="1">
      <alignment horizontal="center" vertical="center" wrapText="1" shrinkToFit="1"/>
    </xf>
    <xf numFmtId="0" fontId="34" fillId="26" borderId="0" xfId="27" applyFont="1" applyFill="1" applyAlignment="1">
      <alignment horizontal="center" vertical="center" wrapText="1" shrinkToFit="1"/>
    </xf>
    <xf numFmtId="0" fontId="34" fillId="28" borderId="0" xfId="27" applyFont="1" applyFill="1" applyAlignment="1">
      <alignment horizontal="center" vertical="center" wrapText="1" shrinkToFit="1"/>
    </xf>
    <xf numFmtId="0" fontId="32" fillId="0" borderId="0" xfId="27"/>
    <xf numFmtId="0" fontId="34" fillId="0" borderId="0" xfId="27" applyFont="1" applyAlignment="1">
      <alignment horizontal="center" vertical="center" wrapText="1" shrinkToFit="1"/>
    </xf>
    <xf numFmtId="0" fontId="34" fillId="27" borderId="0" xfId="27" applyFont="1" applyFill="1" applyAlignment="1">
      <alignment horizontal="center" vertical="center" wrapText="1" shrinkToFit="1"/>
    </xf>
    <xf numFmtId="0" fontId="7" fillId="3" borderId="47" xfId="0" applyFont="1" applyFill="1" applyBorder="1" applyAlignment="1">
      <alignment horizontal="center" vertical="center" wrapText="1"/>
    </xf>
    <xf numFmtId="0" fontId="7" fillId="3" borderId="44" xfId="0" applyFont="1" applyFill="1" applyBorder="1" applyAlignment="1">
      <alignment horizontal="center" vertical="center" wrapText="1"/>
    </xf>
    <xf numFmtId="166" fontId="24" fillId="0" borderId="64" xfId="10" applyNumberFormat="1" applyFont="1" applyFill="1" applyBorder="1" applyAlignment="1">
      <alignment vertical="center" wrapText="1"/>
    </xf>
    <xf numFmtId="166" fontId="24" fillId="0" borderId="10" xfId="10" applyNumberFormat="1" applyFont="1" applyFill="1" applyBorder="1" applyAlignment="1">
      <alignment vertical="center" wrapText="1"/>
    </xf>
    <xf numFmtId="3" fontId="0" fillId="0" borderId="0" xfId="0" applyNumberFormat="1"/>
    <xf numFmtId="3" fontId="37" fillId="0" borderId="65" xfId="0" applyNumberFormat="1" applyFont="1" applyBorder="1"/>
    <xf numFmtId="0" fontId="38" fillId="14" borderId="2" xfId="0" applyFont="1" applyFill="1" applyBorder="1" applyAlignment="1">
      <alignment horizontal="center" vertical="center" wrapText="1"/>
    </xf>
    <xf numFmtId="0" fontId="1" fillId="6" borderId="2" xfId="0" applyFont="1" applyFill="1" applyBorder="1"/>
    <xf numFmtId="0" fontId="1" fillId="33" borderId="2" xfId="0" applyFont="1" applyFill="1" applyBorder="1"/>
    <xf numFmtId="173" fontId="3" fillId="34" borderId="0" xfId="22" applyNumberFormat="1" applyFont="1" applyFill="1"/>
    <xf numFmtId="0" fontId="1" fillId="8" borderId="0" xfId="0" applyFont="1" applyFill="1"/>
    <xf numFmtId="173" fontId="39" fillId="34" borderId="0" xfId="22" applyNumberFormat="1" applyFont="1" applyFill="1" applyBorder="1" applyAlignment="1">
      <alignment vertical="center" wrapText="1"/>
    </xf>
    <xf numFmtId="166" fontId="0" fillId="0" borderId="0" xfId="10" applyNumberFormat="1" applyFont="1"/>
    <xf numFmtId="166" fontId="19" fillId="0" borderId="58" xfId="19" applyNumberFormat="1" applyFont="1" applyFill="1" applyBorder="1" applyAlignment="1">
      <alignment vertical="center" wrapText="1"/>
    </xf>
    <xf numFmtId="166" fontId="24" fillId="0" borderId="58" xfId="19" applyNumberFormat="1" applyFont="1" applyFill="1" applyBorder="1" applyAlignment="1">
      <alignment vertical="center" wrapText="1"/>
    </xf>
    <xf numFmtId="166" fontId="24" fillId="0" borderId="59" xfId="19" applyNumberFormat="1" applyFont="1" applyFill="1" applyBorder="1" applyAlignment="1">
      <alignment vertical="center" wrapText="1"/>
    </xf>
    <xf numFmtId="166" fontId="6" fillId="0" borderId="0" xfId="0" applyNumberFormat="1" applyFont="1"/>
    <xf numFmtId="3" fontId="0" fillId="0" borderId="2" xfId="0" applyNumberFormat="1" applyFill="1" applyBorder="1" applyAlignment="1">
      <alignment horizontal="center" vertical="center"/>
    </xf>
    <xf numFmtId="166" fontId="0" fillId="0" borderId="0" xfId="0" applyNumberFormat="1"/>
    <xf numFmtId="173" fontId="0" fillId="0" borderId="0" xfId="22" applyNumberFormat="1" applyFont="1"/>
    <xf numFmtId="3" fontId="5" fillId="0" borderId="0" xfId="0" applyNumberFormat="1" applyFont="1"/>
    <xf numFmtId="3" fontId="11" fillId="0" borderId="0" xfId="0" applyNumberFormat="1" applyFont="1"/>
    <xf numFmtId="9" fontId="0" fillId="0" borderId="0" xfId="22" applyFont="1"/>
    <xf numFmtId="9" fontId="11" fillId="0" borderId="0" xfId="22" applyFont="1"/>
    <xf numFmtId="3" fontId="30" fillId="19" borderId="0" xfId="0" applyNumberFormat="1" applyFont="1" applyFill="1" applyAlignment="1">
      <alignment horizontal="left" vertical="center" wrapText="1"/>
    </xf>
    <xf numFmtId="1" fontId="19" fillId="0" borderId="0" xfId="0" applyNumberFormat="1" applyFont="1" applyAlignment="1">
      <alignment horizontal="center" vertical="center"/>
    </xf>
    <xf numFmtId="0" fontId="19" fillId="0" borderId="0" xfId="0" applyFont="1" applyAlignment="1">
      <alignment horizontal="center" vertical="center"/>
    </xf>
    <xf numFmtId="3" fontId="40" fillId="0" borderId="0" xfId="0" applyNumberFormat="1" applyFont="1"/>
    <xf numFmtId="43" fontId="0" fillId="0" borderId="0" xfId="0" applyNumberFormat="1"/>
    <xf numFmtId="0" fontId="0" fillId="0" borderId="0" xfId="0" applyAlignment="1">
      <alignment horizontal="left"/>
    </xf>
    <xf numFmtId="175" fontId="34" fillId="0" borderId="0" xfId="27" applyNumberFormat="1" applyFont="1"/>
    <xf numFmtId="0" fontId="34" fillId="25" borderId="0" xfId="27" applyFont="1" applyFill="1" applyAlignment="1">
      <alignment shrinkToFit="1"/>
    </xf>
    <xf numFmtId="0" fontId="34" fillId="26" borderId="0" xfId="27" applyFont="1" applyFill="1" applyAlignment="1">
      <alignment shrinkToFit="1"/>
    </xf>
    <xf numFmtId="0" fontId="34" fillId="27" borderId="0" xfId="27" applyFont="1" applyFill="1" applyAlignment="1">
      <alignment shrinkToFit="1"/>
    </xf>
    <xf numFmtId="0" fontId="35" fillId="29" borderId="0" xfId="27" applyFont="1" applyFill="1" applyAlignment="1">
      <alignment shrinkToFit="1"/>
    </xf>
    <xf numFmtId="0" fontId="34" fillId="28" borderId="0" xfId="27" applyFont="1" applyFill="1" applyAlignment="1">
      <alignment shrinkToFit="1"/>
    </xf>
    <xf numFmtId="9" fontId="34" fillId="0" borderId="0" xfId="27" applyNumberFormat="1" applyFont="1"/>
    <xf numFmtId="0" fontId="41" fillId="0" borderId="0" xfId="27" applyFont="1"/>
    <xf numFmtId="0" fontId="41" fillId="0" borderId="0" xfId="27" applyFont="1" applyAlignment="1">
      <alignment horizontal="right" wrapText="1" shrinkToFit="1"/>
    </xf>
    <xf numFmtId="176" fontId="41" fillId="0" borderId="0" xfId="27" applyNumberFormat="1" applyFont="1"/>
    <xf numFmtId="176" fontId="41" fillId="27" borderId="0" xfId="27" applyNumberFormat="1" applyFont="1" applyFill="1" applyAlignment="1">
      <alignment shrinkToFit="1"/>
    </xf>
    <xf numFmtId="176" fontId="41" fillId="25" borderId="0" xfId="27" applyNumberFormat="1" applyFont="1" applyFill="1" applyAlignment="1">
      <alignment shrinkToFit="1"/>
    </xf>
    <xf numFmtId="175" fontId="41" fillId="25" borderId="0" xfId="27" applyNumberFormat="1" applyFont="1" applyFill="1" applyAlignment="1">
      <alignment shrinkToFit="1"/>
    </xf>
    <xf numFmtId="176" fontId="41" fillId="26" borderId="0" xfId="27" applyNumberFormat="1" applyFont="1" applyFill="1" applyAlignment="1">
      <alignment shrinkToFit="1"/>
    </xf>
    <xf numFmtId="175" fontId="41" fillId="26" borderId="0" xfId="27" applyNumberFormat="1" applyFont="1" applyFill="1" applyAlignment="1">
      <alignment shrinkToFit="1"/>
    </xf>
    <xf numFmtId="175" fontId="41" fillId="27" borderId="0" xfId="27" applyNumberFormat="1" applyFont="1" applyFill="1" applyAlignment="1">
      <alignment shrinkToFit="1"/>
    </xf>
    <xf numFmtId="176" fontId="42" fillId="29" borderId="0" xfId="27" applyNumberFormat="1" applyFont="1" applyFill="1" applyAlignment="1">
      <alignment shrinkToFit="1"/>
    </xf>
    <xf numFmtId="175" fontId="42" fillId="29" borderId="0" xfId="27" applyNumberFormat="1" applyFont="1" applyFill="1" applyAlignment="1">
      <alignment shrinkToFit="1"/>
    </xf>
    <xf numFmtId="176" fontId="41" fillId="28" borderId="0" xfId="27" applyNumberFormat="1" applyFont="1" applyFill="1" applyAlignment="1">
      <alignment shrinkToFit="1"/>
    </xf>
    <xf numFmtId="175" fontId="41" fillId="28" borderId="0" xfId="27" applyNumberFormat="1" applyFont="1" applyFill="1" applyAlignment="1">
      <alignment shrinkToFit="1"/>
    </xf>
    <xf numFmtId="0" fontId="41" fillId="28" borderId="0" xfId="27" applyFont="1" applyFill="1" applyAlignment="1">
      <alignment shrinkToFit="1"/>
    </xf>
    <xf numFmtId="176" fontId="41" fillId="36" borderId="0" xfId="27" applyNumberFormat="1" applyFont="1" applyFill="1" applyAlignment="1">
      <alignment shrinkToFit="1"/>
    </xf>
    <xf numFmtId="175" fontId="41" fillId="36" borderId="0" xfId="27" applyNumberFormat="1" applyFont="1" applyFill="1" applyAlignment="1">
      <alignment shrinkToFit="1"/>
    </xf>
    <xf numFmtId="176" fontId="41" fillId="37" borderId="0" xfId="27" applyNumberFormat="1" applyFont="1" applyFill="1" applyAlignment="1">
      <alignment shrinkToFit="1"/>
    </xf>
    <xf numFmtId="176" fontId="41" fillId="38" borderId="0" xfId="27" applyNumberFormat="1" applyFont="1" applyFill="1" applyAlignment="1">
      <alignment shrinkToFit="1"/>
    </xf>
    <xf numFmtId="176" fontId="41" fillId="39" borderId="0" xfId="27" applyNumberFormat="1" applyFont="1" applyFill="1" applyAlignment="1">
      <alignment shrinkToFit="1"/>
    </xf>
    <xf numFmtId="176" fontId="42" fillId="40" borderId="0" xfId="27" applyNumberFormat="1" applyFont="1" applyFill="1" applyAlignment="1">
      <alignment shrinkToFit="1"/>
    </xf>
    <xf numFmtId="176" fontId="32" fillId="0" borderId="0" xfId="27" applyNumberFormat="1"/>
    <xf numFmtId="0" fontId="0" fillId="41" borderId="2" xfId="0" applyFill="1" applyBorder="1"/>
    <xf numFmtId="166" fontId="0" fillId="41" borderId="2" xfId="0" applyNumberFormat="1" applyFill="1" applyBorder="1"/>
    <xf numFmtId="166" fontId="7" fillId="41" borderId="2" xfId="0" applyNumberFormat="1" applyFont="1" applyFill="1" applyBorder="1"/>
    <xf numFmtId="0" fontId="0" fillId="41" borderId="0" xfId="0" applyFill="1"/>
    <xf numFmtId="0" fontId="19" fillId="0" borderId="0" xfId="0" applyFont="1" applyAlignment="1">
      <alignment vertical="center"/>
    </xf>
    <xf numFmtId="0" fontId="19" fillId="19" borderId="57" xfId="0" applyFont="1" applyFill="1" applyBorder="1" applyAlignment="1">
      <alignment horizontal="center" vertical="center" wrapText="1"/>
    </xf>
    <xf numFmtId="166" fontId="25" fillId="0" borderId="0" xfId="19" applyNumberFormat="1" applyFont="1" applyFill="1" applyBorder="1" applyAlignment="1">
      <alignment vertical="center" wrapText="1"/>
    </xf>
    <xf numFmtId="166" fontId="26" fillId="0" borderId="0" xfId="19" applyNumberFormat="1" applyFont="1" applyFill="1" applyBorder="1" applyAlignment="1">
      <alignment vertical="center" wrapText="1"/>
    </xf>
    <xf numFmtId="0" fontId="18" fillId="32" borderId="2" xfId="0" applyFont="1" applyFill="1" applyBorder="1" applyAlignment="1">
      <alignment horizontal="center" vertical="center" wrapText="1"/>
    </xf>
    <xf numFmtId="0" fontId="19" fillId="32" borderId="2" xfId="0" applyFont="1" applyFill="1" applyBorder="1" applyAlignment="1">
      <alignment vertical="center" wrapText="1"/>
    </xf>
    <xf numFmtId="177" fontId="19" fillId="32" borderId="2" xfId="0" applyNumberFormat="1" applyFont="1" applyFill="1" applyBorder="1" applyAlignment="1">
      <alignment vertical="center" wrapText="1"/>
    </xf>
    <xf numFmtId="3" fontId="19" fillId="32" borderId="2" xfId="0" applyNumberFormat="1" applyFont="1" applyFill="1" applyBorder="1" applyAlignment="1">
      <alignment horizontal="center" vertical="center" wrapText="1"/>
    </xf>
    <xf numFmtId="3" fontId="45" fillId="32" borderId="2" xfId="0" applyNumberFormat="1" applyFont="1" applyFill="1" applyBorder="1" applyAlignment="1">
      <alignment horizontal="center" vertical="center" wrapText="1"/>
    </xf>
    <xf numFmtId="1" fontId="19" fillId="0" borderId="2" xfId="0" applyNumberFormat="1" applyFont="1" applyBorder="1" applyAlignment="1">
      <alignment horizontal="center"/>
    </xf>
    <xf numFmtId="166" fontId="19" fillId="0" borderId="58" xfId="20" applyNumberFormat="1" applyFont="1" applyBorder="1" applyAlignment="1">
      <alignment vertical="center" wrapText="1"/>
    </xf>
    <xf numFmtId="166" fontId="24" fillId="0" borderId="58" xfId="20" applyNumberFormat="1" applyFont="1" applyBorder="1" applyAlignment="1">
      <alignment vertical="center" wrapText="1"/>
    </xf>
    <xf numFmtId="166" fontId="24" fillId="0" borderId="59" xfId="20" applyNumberFormat="1" applyFont="1" applyBorder="1" applyAlignment="1">
      <alignment vertical="center" wrapText="1"/>
    </xf>
    <xf numFmtId="0" fontId="18" fillId="32" borderId="54" xfId="0" applyFont="1" applyFill="1" applyBorder="1" applyAlignment="1">
      <alignment horizontal="center" vertical="center" wrapText="1"/>
    </xf>
    <xf numFmtId="0" fontId="19" fillId="32" borderId="54" xfId="0" applyFont="1" applyFill="1" applyBorder="1" applyAlignment="1">
      <alignment vertical="center" wrapText="1"/>
    </xf>
    <xf numFmtId="177" fontId="19" fillId="32" borderId="54" xfId="0" applyNumberFormat="1" applyFont="1" applyFill="1" applyBorder="1" applyAlignment="1">
      <alignment vertical="center" wrapText="1"/>
    </xf>
    <xf numFmtId="3" fontId="19" fillId="32" borderId="54" xfId="0" applyNumberFormat="1" applyFont="1" applyFill="1" applyBorder="1" applyAlignment="1">
      <alignment horizontal="center" vertical="center" wrapText="1"/>
    </xf>
    <xf numFmtId="3" fontId="45" fillId="32" borderId="54" xfId="0" applyNumberFormat="1" applyFont="1" applyFill="1" applyBorder="1" applyAlignment="1">
      <alignment horizontal="center" vertical="center" wrapText="1"/>
    </xf>
    <xf numFmtId="1" fontId="19" fillId="0" borderId="54" xfId="0" applyNumberFormat="1" applyFont="1" applyBorder="1" applyAlignment="1">
      <alignment horizontal="center"/>
    </xf>
    <xf numFmtId="9" fontId="20" fillId="20" borderId="54" xfId="22" applyFont="1" applyFill="1" applyBorder="1" applyAlignment="1">
      <alignment horizontal="center" vertical="center" wrapText="1"/>
    </xf>
    <xf numFmtId="9" fontId="20" fillId="21" borderId="54" xfId="22" applyFont="1" applyFill="1" applyBorder="1" applyAlignment="1">
      <alignment horizontal="center" vertical="center" wrapText="1"/>
    </xf>
    <xf numFmtId="9" fontId="21" fillId="22" borderId="54" xfId="22" applyFont="1" applyFill="1" applyBorder="1" applyAlignment="1">
      <alignment horizontal="center" vertical="center" wrapText="1"/>
    </xf>
    <xf numFmtId="9" fontId="22" fillId="23" borderId="54" xfId="0" applyNumberFormat="1" applyFont="1" applyFill="1" applyBorder="1" applyAlignment="1">
      <alignment horizontal="center" vertical="center" wrapText="1"/>
    </xf>
    <xf numFmtId="9" fontId="23" fillId="24" borderId="54" xfId="22" applyFont="1" applyFill="1" applyBorder="1" applyAlignment="1">
      <alignment horizontal="center" vertical="center" wrapText="1"/>
    </xf>
    <xf numFmtId="166" fontId="19" fillId="0" borderId="64" xfId="20" applyNumberFormat="1" applyFont="1" applyBorder="1" applyAlignment="1">
      <alignment vertical="center" wrapText="1"/>
    </xf>
    <xf numFmtId="166" fontId="19" fillId="0" borderId="64" xfId="0" applyNumberFormat="1" applyFont="1" applyBorder="1" applyAlignment="1">
      <alignment vertical="center" wrapText="1"/>
    </xf>
    <xf numFmtId="166" fontId="24" fillId="0" borderId="64" xfId="20" applyNumberFormat="1" applyFont="1" applyBorder="1" applyAlignment="1">
      <alignment vertical="center" wrapText="1"/>
    </xf>
    <xf numFmtId="166" fontId="24" fillId="0" borderId="10" xfId="20" applyNumberFormat="1" applyFont="1" applyBorder="1" applyAlignment="1">
      <alignment vertical="center" wrapText="1"/>
    </xf>
    <xf numFmtId="0" fontId="0" fillId="0" borderId="68" xfId="0" applyBorder="1" applyAlignment="1">
      <alignment vertical="center" wrapText="1"/>
    </xf>
    <xf numFmtId="0" fontId="0" fillId="43" borderId="68" xfId="0" applyFill="1" applyBorder="1" applyAlignment="1">
      <alignment vertical="center" wrapText="1"/>
    </xf>
    <xf numFmtId="3" fontId="5" fillId="0" borderId="2" xfId="0" applyNumberFormat="1" applyFont="1" applyBorder="1"/>
    <xf numFmtId="3" fontId="0" fillId="0" borderId="2" xfId="0" applyNumberFormat="1" applyBorder="1"/>
    <xf numFmtId="3" fontId="6" fillId="0" borderId="2" xfId="0" applyNumberFormat="1" applyFont="1" applyBorder="1"/>
    <xf numFmtId="0" fontId="18" fillId="19" borderId="2" xfId="0" applyFont="1" applyFill="1" applyBorder="1" applyAlignment="1">
      <alignment horizontal="center" vertical="center" wrapText="1"/>
    </xf>
    <xf numFmtId="0" fontId="19" fillId="19" borderId="2" xfId="0" applyFont="1" applyFill="1" applyBorder="1" applyAlignment="1">
      <alignment vertical="center" wrapText="1"/>
    </xf>
    <xf numFmtId="177" fontId="19" fillId="19" borderId="2" xfId="0" applyNumberFormat="1" applyFont="1" applyFill="1" applyBorder="1" applyAlignment="1">
      <alignment vertical="center" wrapText="1"/>
    </xf>
    <xf numFmtId="3" fontId="19" fillId="19" borderId="2" xfId="0" applyNumberFormat="1" applyFont="1" applyFill="1" applyBorder="1" applyAlignment="1">
      <alignment horizontal="center" vertical="center" wrapText="1"/>
    </xf>
    <xf numFmtId="3" fontId="45" fillId="19" borderId="2" xfId="0" applyNumberFormat="1" applyFont="1" applyFill="1" applyBorder="1" applyAlignment="1">
      <alignment horizontal="center" vertical="center" wrapText="1"/>
    </xf>
    <xf numFmtId="0" fontId="46" fillId="19" borderId="2" xfId="0" applyFont="1" applyFill="1" applyBorder="1" applyAlignment="1">
      <alignment horizontal="center" vertical="center" wrapText="1"/>
    </xf>
    <xf numFmtId="0" fontId="47" fillId="19" borderId="2" xfId="0" applyFont="1" applyFill="1" applyBorder="1" applyAlignment="1">
      <alignment vertical="center" wrapText="1"/>
    </xf>
    <xf numFmtId="177" fontId="47" fillId="19" borderId="2" xfId="0" applyNumberFormat="1" applyFont="1" applyFill="1" applyBorder="1" applyAlignment="1">
      <alignment vertical="center" wrapText="1"/>
    </xf>
    <xf numFmtId="3" fontId="47" fillId="19" borderId="2" xfId="0" applyNumberFormat="1" applyFont="1" applyFill="1" applyBorder="1" applyAlignment="1">
      <alignment horizontal="center" vertical="center" wrapText="1"/>
    </xf>
    <xf numFmtId="3" fontId="48" fillId="19" borderId="2" xfId="0" applyNumberFormat="1" applyFont="1" applyFill="1" applyBorder="1" applyAlignment="1">
      <alignment horizontal="center" vertical="center" wrapText="1"/>
    </xf>
    <xf numFmtId="1" fontId="47" fillId="0" borderId="2" xfId="0" applyNumberFormat="1" applyFont="1" applyBorder="1" applyAlignment="1">
      <alignment horizontal="center"/>
    </xf>
    <xf numFmtId="9" fontId="49" fillId="20" borderId="2" xfId="22" applyFont="1" applyFill="1" applyBorder="1" applyAlignment="1">
      <alignment horizontal="center" vertical="center" wrapText="1"/>
    </xf>
    <xf numFmtId="9" fontId="49" fillId="21" borderId="2" xfId="22" applyFont="1" applyFill="1" applyBorder="1" applyAlignment="1">
      <alignment horizontal="center" vertical="center" wrapText="1"/>
    </xf>
    <xf numFmtId="9" fontId="50" fillId="22" borderId="2" xfId="22" applyFont="1" applyFill="1" applyBorder="1" applyAlignment="1">
      <alignment horizontal="center" vertical="center" wrapText="1"/>
    </xf>
    <xf numFmtId="9" fontId="51" fillId="23" borderId="2" xfId="0" applyNumberFormat="1" applyFont="1" applyFill="1" applyBorder="1" applyAlignment="1">
      <alignment horizontal="center" vertical="center" wrapText="1"/>
    </xf>
    <xf numFmtId="9" fontId="52" fillId="24" borderId="2" xfId="22" applyFont="1" applyFill="1" applyBorder="1" applyAlignment="1">
      <alignment horizontal="center" vertical="center" wrapText="1"/>
    </xf>
    <xf numFmtId="166" fontId="47" fillId="0" borderId="58" xfId="19" applyNumberFormat="1" applyFont="1" applyFill="1" applyBorder="1" applyAlignment="1">
      <alignment vertical="center" wrapText="1"/>
    </xf>
    <xf numFmtId="166" fontId="47" fillId="0" borderId="58" xfId="0" applyNumberFormat="1" applyFont="1" applyBorder="1" applyAlignment="1">
      <alignment vertical="center" wrapText="1"/>
    </xf>
    <xf numFmtId="166" fontId="53" fillId="0" borderId="58" xfId="19" applyNumberFormat="1" applyFont="1" applyFill="1" applyBorder="1" applyAlignment="1">
      <alignment vertical="center" wrapText="1"/>
    </xf>
    <xf numFmtId="0" fontId="47" fillId="0" borderId="0" xfId="0" applyFont="1" applyAlignment="1">
      <alignment horizontal="center"/>
    </xf>
    <xf numFmtId="166" fontId="53" fillId="0" borderId="59" xfId="19" applyNumberFormat="1" applyFont="1" applyFill="1" applyBorder="1" applyAlignment="1">
      <alignment vertical="center" wrapText="1"/>
    </xf>
    <xf numFmtId="0" fontId="47" fillId="0" borderId="0" xfId="0" applyFont="1"/>
    <xf numFmtId="3" fontId="19" fillId="19" borderId="0" xfId="0" applyNumberFormat="1" applyFont="1" applyFill="1" applyAlignment="1">
      <alignment horizontal="center" vertical="center" wrapText="1"/>
    </xf>
    <xf numFmtId="3" fontId="19" fillId="19" borderId="60" xfId="0" applyNumberFormat="1" applyFont="1" applyFill="1" applyBorder="1" applyAlignment="1">
      <alignment horizontal="center" vertical="center" wrapText="1"/>
    </xf>
    <xf numFmtId="166" fontId="19" fillId="0" borderId="64" xfId="19" applyNumberFormat="1" applyFont="1" applyFill="1" applyBorder="1" applyAlignment="1">
      <alignment vertical="center" wrapText="1"/>
    </xf>
    <xf numFmtId="166" fontId="24" fillId="0" borderId="64" xfId="19" applyNumberFormat="1" applyFont="1" applyFill="1" applyBorder="1" applyAlignment="1">
      <alignment vertical="center" wrapText="1"/>
    </xf>
    <xf numFmtId="166" fontId="24" fillId="0" borderId="10" xfId="19" applyNumberFormat="1" applyFont="1" applyFill="1" applyBorder="1" applyAlignment="1">
      <alignment vertical="center" wrapText="1"/>
    </xf>
    <xf numFmtId="0" fontId="3" fillId="0" borderId="0" xfId="0" applyFont="1"/>
    <xf numFmtId="3" fontId="3" fillId="0" borderId="7" xfId="0" applyNumberFormat="1" applyFont="1" applyBorder="1"/>
    <xf numFmtId="166" fontId="3" fillId="0" borderId="3" xfId="0" applyNumberFormat="1" applyFont="1" applyBorder="1"/>
    <xf numFmtId="166" fontId="3" fillId="0" borderId="4" xfId="0" applyNumberFormat="1" applyFont="1" applyBorder="1"/>
    <xf numFmtId="166" fontId="54" fillId="0" borderId="2" xfId="0" applyNumberFormat="1" applyFont="1" applyBorder="1"/>
    <xf numFmtId="166" fontId="3" fillId="0" borderId="3" xfId="0" applyNumberFormat="1" applyFont="1" applyBorder="1" applyAlignment="1">
      <alignment horizontal="right"/>
    </xf>
    <xf numFmtId="166" fontId="3" fillId="0" borderId="4" xfId="0" applyNumberFormat="1" applyFont="1" applyBorder="1" applyAlignment="1">
      <alignment horizontal="right"/>
    </xf>
    <xf numFmtId="0" fontId="14" fillId="14" borderId="2" xfId="0" applyFont="1" applyFill="1" applyBorder="1" applyAlignment="1">
      <alignment horizontal="center" vertical="center" wrapText="1"/>
    </xf>
    <xf numFmtId="0" fontId="0" fillId="6" borderId="2" xfId="0" applyFill="1" applyBorder="1"/>
    <xf numFmtId="2" fontId="21" fillId="22" borderId="0" xfId="22" applyNumberFormat="1" applyFont="1" applyFill="1" applyBorder="1" applyAlignment="1">
      <alignment horizontal="center" vertical="center" wrapText="1"/>
    </xf>
    <xf numFmtId="2" fontId="22" fillId="23" borderId="0" xfId="0" applyNumberFormat="1" applyFont="1" applyFill="1" applyAlignment="1">
      <alignment horizontal="center" vertical="center" wrapText="1"/>
    </xf>
    <xf numFmtId="173" fontId="6" fillId="44" borderId="0" xfId="22" applyNumberFormat="1" applyFont="1" applyFill="1"/>
    <xf numFmtId="0" fontId="55" fillId="14" borderId="2" xfId="0" applyFont="1" applyFill="1" applyBorder="1" applyAlignment="1">
      <alignment horizontal="center" vertical="center" wrapText="1"/>
    </xf>
    <xf numFmtId="0" fontId="55" fillId="15" borderId="2" xfId="0" applyFont="1" applyFill="1" applyBorder="1" applyAlignment="1">
      <alignment horizontal="center" vertical="center" wrapText="1"/>
    </xf>
    <xf numFmtId="173" fontId="6" fillId="0" borderId="0" xfId="22" applyNumberFormat="1" applyFont="1"/>
    <xf numFmtId="169" fontId="6" fillId="45" borderId="2" xfId="19" applyNumberFormat="1" applyFont="1" applyFill="1" applyBorder="1"/>
    <xf numFmtId="9" fontId="3" fillId="0" borderId="7" xfId="22" applyFont="1" applyBorder="1"/>
    <xf numFmtId="9" fontId="3" fillId="0" borderId="3" xfId="22" applyFont="1" applyBorder="1"/>
    <xf numFmtId="9" fontId="3" fillId="0" borderId="4" xfId="22" applyFont="1" applyBorder="1"/>
    <xf numFmtId="9" fontId="3" fillId="0" borderId="5" xfId="22" applyFont="1" applyBorder="1"/>
    <xf numFmtId="0" fontId="0" fillId="0" borderId="69" xfId="0" applyBorder="1"/>
    <xf numFmtId="9" fontId="0" fillId="0" borderId="27" xfId="0" applyNumberFormat="1" applyBorder="1"/>
    <xf numFmtId="0" fontId="0" fillId="0" borderId="70" xfId="0" applyBorder="1"/>
    <xf numFmtId="9" fontId="0" fillId="0" borderId="18" xfId="0" applyNumberFormat="1" applyBorder="1"/>
    <xf numFmtId="0" fontId="0" fillId="0" borderId="26" xfId="0" applyBorder="1"/>
    <xf numFmtId="9" fontId="0" fillId="0" borderId="71" xfId="0" applyNumberFormat="1" applyBorder="1"/>
    <xf numFmtId="165" fontId="0" fillId="0" borderId="2" xfId="1" applyFont="1" applyFill="1" applyBorder="1" applyAlignment="1">
      <alignment horizontal="center" vertical="center"/>
    </xf>
    <xf numFmtId="165" fontId="0" fillId="0" borderId="29" xfId="1" applyFont="1" applyFill="1" applyBorder="1" applyAlignment="1">
      <alignment horizontal="center" vertical="center"/>
    </xf>
    <xf numFmtId="0" fontId="7" fillId="13" borderId="38" xfId="0" applyFont="1" applyFill="1" applyBorder="1" applyAlignment="1">
      <alignment vertical="center" wrapText="1"/>
    </xf>
    <xf numFmtId="0" fontId="30" fillId="42" borderId="38" xfId="0" applyFont="1" applyFill="1" applyBorder="1" applyAlignment="1">
      <alignment vertical="center" wrapText="1"/>
    </xf>
    <xf numFmtId="0" fontId="30" fillId="42" borderId="39" xfId="0" applyFont="1" applyFill="1" applyBorder="1" applyAlignment="1">
      <alignment vertical="center" wrapText="1"/>
    </xf>
    <xf numFmtId="0" fontId="7" fillId="3" borderId="72" xfId="0" applyFont="1" applyFill="1" applyBorder="1" applyAlignment="1">
      <alignment horizontal="center" vertical="center" wrapText="1"/>
    </xf>
    <xf numFmtId="0" fontId="8" fillId="3" borderId="43" xfId="0" applyFont="1" applyFill="1" applyBorder="1" applyAlignment="1">
      <alignment horizontal="center" vertical="center" wrapText="1"/>
    </xf>
    <xf numFmtId="0" fontId="56" fillId="3" borderId="0" xfId="0" applyFont="1" applyFill="1" applyAlignment="1">
      <alignment horizontal="center" vertical="center" wrapText="1"/>
    </xf>
    <xf numFmtId="0" fontId="57" fillId="13" borderId="38" xfId="0" applyFont="1" applyFill="1" applyBorder="1" applyAlignment="1">
      <alignment horizontal="center" vertical="center" wrapText="1"/>
    </xf>
    <xf numFmtId="0" fontId="58" fillId="42" borderId="38" xfId="0" applyFont="1" applyFill="1" applyBorder="1" applyAlignment="1">
      <alignment horizontal="center" vertical="center" wrapText="1"/>
    </xf>
    <xf numFmtId="0" fontId="58" fillId="42" borderId="39" xfId="0" applyFont="1" applyFill="1" applyBorder="1" applyAlignment="1">
      <alignment horizontal="center" vertical="center" wrapText="1"/>
    </xf>
    <xf numFmtId="0" fontId="0" fillId="0" borderId="2" xfId="0" applyBorder="1" applyAlignment="1">
      <alignment horizontal="center"/>
    </xf>
    <xf numFmtId="3" fontId="0" fillId="0" borderId="2" xfId="0" applyNumberFormat="1" applyBorder="1" applyAlignment="1">
      <alignment horizontal="center"/>
    </xf>
    <xf numFmtId="169" fontId="0" fillId="0" borderId="2" xfId="19" applyNumberFormat="1" applyFont="1" applyBorder="1" applyAlignment="1">
      <alignment horizontal="center"/>
    </xf>
    <xf numFmtId="169" fontId="6" fillId="0" borderId="2" xfId="19" applyNumberFormat="1" applyFont="1" applyBorder="1" applyAlignment="1">
      <alignment horizontal="center"/>
    </xf>
    <xf numFmtId="166" fontId="19" fillId="0" borderId="2" xfId="26" applyNumberFormat="1" applyFont="1" applyFill="1" applyBorder="1" applyAlignment="1">
      <alignment horizontal="center" vertical="center" wrapText="1"/>
    </xf>
    <xf numFmtId="166" fontId="24" fillId="0" borderId="2" xfId="26" applyNumberFormat="1" applyFont="1" applyFill="1" applyBorder="1" applyAlignment="1">
      <alignment horizontal="center" vertical="center" wrapText="1"/>
    </xf>
    <xf numFmtId="0" fontId="6" fillId="0" borderId="2" xfId="0" applyFont="1" applyBorder="1" applyAlignment="1">
      <alignment horizontal="center"/>
    </xf>
    <xf numFmtId="0" fontId="5" fillId="0" borderId="2" xfId="0" applyFont="1" applyBorder="1" applyAlignment="1">
      <alignment horizontal="center"/>
    </xf>
    <xf numFmtId="3" fontId="5" fillId="0" borderId="2" xfId="0" applyNumberFormat="1" applyFont="1" applyBorder="1" applyAlignment="1">
      <alignment horizontal="center"/>
    </xf>
    <xf numFmtId="3" fontId="11" fillId="0" borderId="2" xfId="0" applyNumberFormat="1" applyFont="1" applyBorder="1" applyAlignment="1">
      <alignment horizontal="center"/>
    </xf>
    <xf numFmtId="0" fontId="6" fillId="0" borderId="0" xfId="0" applyFont="1"/>
    <xf numFmtId="0" fontId="7" fillId="3" borderId="47" xfId="0" applyFont="1" applyFill="1" applyBorder="1" applyAlignment="1">
      <alignment horizontal="center" vertical="center" wrapText="1"/>
    </xf>
    <xf numFmtId="0" fontId="60" fillId="19" borderId="56" xfId="0" applyFont="1" applyFill="1" applyBorder="1" applyAlignment="1">
      <alignment horizontal="center" vertical="center" wrapText="1"/>
    </xf>
    <xf numFmtId="0" fontId="61" fillId="19" borderId="57" xfId="0" applyFont="1" applyFill="1" applyBorder="1" applyAlignment="1">
      <alignment vertical="center" wrapText="1"/>
    </xf>
    <xf numFmtId="177" fontId="61" fillId="19" borderId="57" xfId="0" applyNumberFormat="1" applyFont="1" applyFill="1" applyBorder="1" applyAlignment="1">
      <alignment vertical="center" wrapText="1"/>
    </xf>
    <xf numFmtId="3" fontId="61" fillId="19" borderId="57" xfId="0" applyNumberFormat="1" applyFont="1" applyFill="1" applyBorder="1" applyAlignment="1">
      <alignment horizontal="center" vertical="center" wrapText="1"/>
    </xf>
    <xf numFmtId="3" fontId="61" fillId="19" borderId="0" xfId="0" applyNumberFormat="1" applyFont="1" applyFill="1" applyAlignment="1">
      <alignment horizontal="center" vertical="center" wrapText="1"/>
    </xf>
    <xf numFmtId="1" fontId="61" fillId="0" borderId="0" xfId="0" applyNumberFormat="1" applyFont="1" applyAlignment="1">
      <alignment horizontal="center"/>
    </xf>
    <xf numFmtId="9" fontId="62" fillId="20" borderId="2" xfId="22" applyFont="1" applyFill="1" applyBorder="1" applyAlignment="1">
      <alignment horizontal="center" vertical="center" wrapText="1"/>
    </xf>
    <xf numFmtId="9" fontId="62" fillId="21" borderId="2" xfId="22" applyFont="1" applyFill="1" applyBorder="1" applyAlignment="1">
      <alignment horizontal="center" vertical="center" wrapText="1"/>
    </xf>
    <xf numFmtId="9" fontId="61" fillId="22" borderId="2" xfId="22" applyFont="1" applyFill="1" applyBorder="1" applyAlignment="1">
      <alignment horizontal="center" vertical="center" wrapText="1"/>
    </xf>
    <xf numFmtId="9" fontId="63" fillId="23" borderId="2" xfId="0" applyNumberFormat="1" applyFont="1" applyFill="1" applyBorder="1" applyAlignment="1">
      <alignment horizontal="center" vertical="center" wrapText="1"/>
    </xf>
    <xf numFmtId="9" fontId="64" fillId="24" borderId="2" xfId="22" applyFont="1" applyFill="1" applyBorder="1" applyAlignment="1">
      <alignment horizontal="center" vertical="center" wrapText="1"/>
    </xf>
    <xf numFmtId="166" fontId="61" fillId="0" borderId="58" xfId="10" applyNumberFormat="1" applyFont="1" applyFill="1" applyBorder="1" applyAlignment="1">
      <alignment vertical="center" wrapText="1"/>
    </xf>
    <xf numFmtId="166" fontId="61" fillId="0" borderId="58" xfId="0" applyNumberFormat="1" applyFont="1" applyBorder="1" applyAlignment="1">
      <alignment vertical="center" wrapText="1"/>
    </xf>
    <xf numFmtId="166" fontId="65" fillId="0" borderId="58" xfId="10" applyNumberFormat="1" applyFont="1" applyFill="1" applyBorder="1" applyAlignment="1">
      <alignment vertical="center" wrapText="1"/>
    </xf>
    <xf numFmtId="0" fontId="61" fillId="0" borderId="0" xfId="0" applyFont="1" applyAlignment="1">
      <alignment horizontal="center"/>
    </xf>
    <xf numFmtId="166" fontId="65" fillId="0" borderId="59" xfId="10" applyNumberFormat="1" applyFont="1" applyFill="1" applyBorder="1" applyAlignment="1">
      <alignment vertical="center" wrapText="1"/>
    </xf>
    <xf numFmtId="0" fontId="61" fillId="0" borderId="0" xfId="0" applyFont="1"/>
    <xf numFmtId="0" fontId="66" fillId="19" borderId="56" xfId="0" applyFont="1" applyFill="1" applyBorder="1" applyAlignment="1">
      <alignment horizontal="center" vertical="center" wrapText="1"/>
    </xf>
    <xf numFmtId="0" fontId="67" fillId="19" borderId="57" xfId="0" applyFont="1" applyFill="1" applyBorder="1" applyAlignment="1">
      <alignment vertical="center" wrapText="1"/>
    </xf>
    <xf numFmtId="177" fontId="67" fillId="19" borderId="57" xfId="0" applyNumberFormat="1" applyFont="1" applyFill="1" applyBorder="1" applyAlignment="1">
      <alignment vertical="center" wrapText="1"/>
    </xf>
    <xf numFmtId="3" fontId="67" fillId="19" borderId="57" xfId="0" applyNumberFormat="1" applyFont="1" applyFill="1" applyBorder="1" applyAlignment="1">
      <alignment horizontal="center" vertical="center" wrapText="1"/>
    </xf>
    <xf numFmtId="3" fontId="68" fillId="19" borderId="0" xfId="0" applyNumberFormat="1" applyFont="1" applyFill="1" applyAlignment="1">
      <alignment horizontal="center" vertical="center" wrapText="1"/>
    </xf>
    <xf numFmtId="1" fontId="67" fillId="0" borderId="0" xfId="0" applyNumberFormat="1" applyFont="1" applyAlignment="1">
      <alignment horizontal="center"/>
    </xf>
    <xf numFmtId="9" fontId="69" fillId="20" borderId="2" xfId="22" applyFont="1" applyFill="1" applyBorder="1" applyAlignment="1">
      <alignment horizontal="center" vertical="center" wrapText="1"/>
    </xf>
    <xf numFmtId="9" fontId="69" fillId="21" borderId="2" xfId="22" applyFont="1" applyFill="1" applyBorder="1" applyAlignment="1">
      <alignment horizontal="center" vertical="center" wrapText="1"/>
    </xf>
    <xf numFmtId="9" fontId="70" fillId="22" borderId="2" xfId="22" applyFont="1" applyFill="1" applyBorder="1" applyAlignment="1">
      <alignment horizontal="center" vertical="center" wrapText="1"/>
    </xf>
    <xf numFmtId="9" fontId="71" fillId="23" borderId="2" xfId="0" applyNumberFormat="1" applyFont="1" applyFill="1" applyBorder="1" applyAlignment="1">
      <alignment horizontal="center" vertical="center" wrapText="1"/>
    </xf>
    <xf numFmtId="9" fontId="72" fillId="24" borderId="2" xfId="22" applyFont="1" applyFill="1" applyBorder="1" applyAlignment="1">
      <alignment horizontal="center" vertical="center" wrapText="1"/>
    </xf>
    <xf numFmtId="166" fontId="67" fillId="0" borderId="58" xfId="10" applyNumberFormat="1" applyFont="1" applyFill="1" applyBorder="1" applyAlignment="1">
      <alignment vertical="center" wrapText="1"/>
    </xf>
    <xf numFmtId="166" fontId="67" fillId="0" borderId="58" xfId="0" applyNumberFormat="1" applyFont="1" applyBorder="1" applyAlignment="1">
      <alignment vertical="center" wrapText="1"/>
    </xf>
    <xf numFmtId="166" fontId="73" fillId="0" borderId="58" xfId="10" applyNumberFormat="1" applyFont="1" applyFill="1" applyBorder="1" applyAlignment="1">
      <alignment vertical="center" wrapText="1"/>
    </xf>
    <xf numFmtId="0" fontId="67" fillId="0" borderId="0" xfId="0" applyFont="1" applyAlignment="1">
      <alignment horizontal="center"/>
    </xf>
    <xf numFmtId="166" fontId="73" fillId="0" borderId="59" xfId="10" applyNumberFormat="1" applyFont="1" applyFill="1" applyBorder="1" applyAlignment="1">
      <alignment vertical="center" wrapText="1"/>
    </xf>
    <xf numFmtId="0" fontId="67" fillId="0" borderId="0" xfId="0" applyFont="1"/>
    <xf numFmtId="0" fontId="25" fillId="19" borderId="57" xfId="0" applyFont="1" applyFill="1" applyBorder="1" applyAlignment="1">
      <alignment vertical="center" wrapText="1"/>
    </xf>
    <xf numFmtId="177" fontId="25" fillId="19" borderId="57" xfId="0" applyNumberFormat="1" applyFont="1" applyFill="1" applyBorder="1" applyAlignment="1">
      <alignment vertical="center" wrapText="1"/>
    </xf>
    <xf numFmtId="3" fontId="25" fillId="19" borderId="57" xfId="0" applyNumberFormat="1" applyFont="1" applyFill="1" applyBorder="1" applyAlignment="1">
      <alignment horizontal="center" vertical="center" wrapText="1"/>
    </xf>
    <xf numFmtId="3" fontId="74" fillId="19" borderId="0" xfId="0" applyNumberFormat="1" applyFont="1" applyFill="1" applyAlignment="1">
      <alignment horizontal="center" vertical="center" wrapText="1"/>
    </xf>
    <xf numFmtId="1" fontId="25" fillId="0" borderId="0" xfId="0" applyNumberFormat="1" applyFont="1" applyAlignment="1">
      <alignment horizontal="center"/>
    </xf>
    <xf numFmtId="9" fontId="75" fillId="22" borderId="2" xfId="22" applyFont="1" applyFill="1" applyBorder="1" applyAlignment="1">
      <alignment horizontal="center" vertical="center" wrapText="1"/>
    </xf>
    <xf numFmtId="9" fontId="23" fillId="23" borderId="2" xfId="0" applyNumberFormat="1" applyFont="1" applyFill="1" applyBorder="1" applyAlignment="1">
      <alignment horizontal="center" vertical="center" wrapText="1"/>
    </xf>
    <xf numFmtId="166" fontId="25" fillId="0" borderId="58" xfId="19" applyNumberFormat="1" applyFont="1" applyFill="1" applyBorder="1" applyAlignment="1">
      <alignment vertical="center" wrapText="1"/>
    </xf>
    <xf numFmtId="166" fontId="25" fillId="0" borderId="58" xfId="0" applyNumberFormat="1" applyFont="1" applyBorder="1" applyAlignment="1">
      <alignment vertical="center" wrapText="1"/>
    </xf>
    <xf numFmtId="166" fontId="26" fillId="0" borderId="58" xfId="19" applyNumberFormat="1" applyFont="1" applyFill="1" applyBorder="1" applyAlignment="1">
      <alignment vertical="center" wrapText="1"/>
    </xf>
    <xf numFmtId="0" fontId="25" fillId="0" borderId="0" xfId="0" applyFont="1" applyAlignment="1">
      <alignment horizontal="center"/>
    </xf>
    <xf numFmtId="166" fontId="26" fillId="0" borderId="59" xfId="19" applyNumberFormat="1" applyFont="1" applyFill="1" applyBorder="1" applyAlignment="1">
      <alignment vertical="center" wrapText="1"/>
    </xf>
    <xf numFmtId="0" fontId="25" fillId="0" borderId="0" xfId="0" applyFont="1"/>
    <xf numFmtId="3" fontId="74" fillId="19" borderId="0" xfId="0" applyNumberFormat="1" applyFont="1" applyFill="1" applyAlignment="1">
      <alignment horizontal="left" vertical="center" wrapText="1"/>
    </xf>
    <xf numFmtId="166" fontId="25" fillId="0" borderId="58" xfId="10" applyNumberFormat="1" applyFont="1" applyFill="1" applyBorder="1" applyAlignment="1">
      <alignment vertical="center" wrapText="1"/>
    </xf>
    <xf numFmtId="166" fontId="26" fillId="0" borderId="58" xfId="10" applyNumberFormat="1" applyFont="1" applyFill="1" applyBorder="1" applyAlignment="1">
      <alignment vertical="center" wrapText="1"/>
    </xf>
    <xf numFmtId="166" fontId="26" fillId="0" borderId="59" xfId="10" applyNumberFormat="1" applyFont="1" applyFill="1" applyBorder="1" applyAlignment="1">
      <alignment vertical="center" wrapText="1"/>
    </xf>
    <xf numFmtId="165" fontId="0" fillId="0" borderId="9" xfId="1" applyFont="1" applyFill="1" applyBorder="1" applyAlignment="1">
      <alignment horizontal="center" vertical="center"/>
    </xf>
    <xf numFmtId="3" fontId="0" fillId="0" borderId="10" xfId="0" applyNumberFormat="1" applyFill="1" applyBorder="1" applyAlignment="1">
      <alignment horizontal="center" vertical="center"/>
    </xf>
    <xf numFmtId="166" fontId="0" fillId="0" borderId="12" xfId="0" applyNumberFormat="1" applyFont="1" applyFill="1" applyBorder="1" applyAlignment="1">
      <alignment horizontal="center" vertical="center"/>
    </xf>
    <xf numFmtId="0" fontId="7" fillId="2" borderId="33" xfId="0" applyFont="1" applyFill="1" applyBorder="1" applyAlignment="1">
      <alignment horizontal="center" vertical="center" wrapText="1"/>
    </xf>
    <xf numFmtId="0" fontId="7" fillId="2" borderId="32" xfId="0" applyFont="1" applyFill="1" applyBorder="1" applyAlignment="1">
      <alignment horizontal="center" vertical="center" wrapText="1"/>
    </xf>
    <xf numFmtId="0" fontId="7" fillId="2"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9" fillId="2" borderId="34" xfId="0" applyFont="1" applyFill="1" applyBorder="1" applyAlignment="1">
      <alignment horizontal="center" vertical="center" wrapText="1"/>
    </xf>
    <xf numFmtId="0" fontId="9" fillId="2" borderId="30" xfId="0" applyFont="1" applyFill="1" applyBorder="1" applyAlignment="1">
      <alignment horizontal="center" vertical="center" wrapText="1"/>
    </xf>
    <xf numFmtId="0" fontId="7" fillId="2" borderId="28" xfId="0" applyFont="1" applyFill="1" applyBorder="1" applyAlignment="1">
      <alignment horizontal="center" vertical="center" wrapText="1"/>
    </xf>
    <xf numFmtId="0" fontId="8" fillId="4" borderId="27"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8" fillId="2" borderId="2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9" fillId="12" borderId="34" xfId="0" applyFont="1" applyFill="1" applyBorder="1" applyAlignment="1">
      <alignment horizontal="center" vertical="center" wrapText="1"/>
    </xf>
    <xf numFmtId="0" fontId="9" fillId="12"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0" fontId="7" fillId="12" borderId="32" xfId="0" applyFont="1" applyFill="1" applyBorder="1" applyAlignment="1">
      <alignment horizontal="center" vertical="center" wrapText="1"/>
    </xf>
    <xf numFmtId="0" fontId="7" fillId="12" borderId="31" xfId="0" applyFont="1" applyFill="1" applyBorder="1" applyAlignment="1">
      <alignment horizontal="center" vertical="center" wrapText="1"/>
    </xf>
    <xf numFmtId="0" fontId="33" fillId="35" borderId="0" xfId="27" applyFont="1" applyFill="1" applyAlignment="1">
      <alignment horizontal="center" vertical="center" wrapText="1" shrinkToFit="1"/>
    </xf>
    <xf numFmtId="0" fontId="34" fillId="0" borderId="0" xfId="27" applyFont="1" applyAlignment="1">
      <alignment horizontal="center" vertical="center" wrapText="1" shrinkToFit="1"/>
    </xf>
    <xf numFmtId="0" fontId="34" fillId="25" borderId="0" xfId="27" applyFont="1" applyFill="1" applyAlignment="1">
      <alignment horizontal="center" vertical="center" wrapText="1" shrinkToFit="1"/>
    </xf>
    <xf numFmtId="0" fontId="34" fillId="26" borderId="0" xfId="27" applyFont="1" applyFill="1" applyAlignment="1">
      <alignment horizontal="center" vertical="center" wrapText="1" shrinkToFit="1"/>
    </xf>
    <xf numFmtId="0" fontId="34" fillId="27" borderId="0" xfId="27" applyFont="1" applyFill="1" applyAlignment="1">
      <alignment horizontal="center" vertical="center" wrapText="1" shrinkToFit="1"/>
    </xf>
    <xf numFmtId="0" fontId="35" fillId="29" borderId="0" xfId="27" applyFont="1" applyFill="1" applyAlignment="1">
      <alignment horizontal="center" vertical="center" wrapText="1" shrinkToFit="1"/>
    </xf>
    <xf numFmtId="0" fontId="34" fillId="28" borderId="0" xfId="27" applyFont="1" applyFill="1" applyAlignment="1">
      <alignment horizontal="center" vertical="center" wrapText="1" shrinkToFit="1"/>
    </xf>
    <xf numFmtId="0" fontId="32" fillId="0" borderId="0" xfId="27"/>
    <xf numFmtId="0" fontId="33" fillId="30" borderId="0" xfId="27" applyFont="1" applyFill="1" applyAlignment="1">
      <alignment horizontal="center" vertical="center" wrapText="1" shrinkToFit="1"/>
    </xf>
    <xf numFmtId="0" fontId="33" fillId="31" borderId="0" xfId="27" applyFont="1" applyFill="1" applyAlignment="1">
      <alignment horizontal="center" vertical="center" wrapText="1" shrinkToFit="1"/>
    </xf>
    <xf numFmtId="0" fontId="34" fillId="0" borderId="0" xfId="27" applyFont="1"/>
    <xf numFmtId="0" fontId="7" fillId="13" borderId="38" xfId="0" applyFont="1" applyFill="1" applyBorder="1" applyAlignment="1">
      <alignment horizontal="center" vertical="center" wrapText="1"/>
    </xf>
    <xf numFmtId="0" fontId="7" fillId="2" borderId="50"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47" xfId="0" applyFont="1" applyFill="1" applyBorder="1" applyAlignment="1">
      <alignment horizontal="center" vertical="center" wrapText="1"/>
    </xf>
    <xf numFmtId="0" fontId="7" fillId="3" borderId="50"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47" xfId="0" applyFont="1" applyFill="1" applyBorder="1" applyAlignment="1">
      <alignment horizontal="center" vertical="center" wrapText="1"/>
    </xf>
    <xf numFmtId="0" fontId="7" fillId="2" borderId="46" xfId="0" applyFont="1" applyFill="1" applyBorder="1" applyAlignment="1">
      <alignment horizontal="center" vertical="center" wrapText="1"/>
    </xf>
    <xf numFmtId="0" fontId="7" fillId="2" borderId="51" xfId="0" applyFont="1" applyFill="1" applyBorder="1" applyAlignment="1">
      <alignment horizontal="center" vertical="center" wrapText="1"/>
    </xf>
    <xf numFmtId="0" fontId="7" fillId="3" borderId="43" xfId="0" applyFont="1" applyFill="1" applyBorder="1" applyAlignment="1">
      <alignment horizontal="center" vertical="center" wrapText="1"/>
    </xf>
    <xf numFmtId="0" fontId="7" fillId="3" borderId="44" xfId="0" applyFont="1" applyFill="1" applyBorder="1" applyAlignment="1">
      <alignment horizontal="center" vertical="center" wrapText="1"/>
    </xf>
    <xf numFmtId="0" fontId="7" fillId="3" borderId="45" xfId="0" applyFont="1" applyFill="1" applyBorder="1" applyAlignment="1">
      <alignment horizontal="center" vertical="center" wrapText="1"/>
    </xf>
    <xf numFmtId="0" fontId="7" fillId="13" borderId="39" xfId="0" applyFont="1" applyFill="1" applyBorder="1" applyAlignment="1">
      <alignment horizontal="center" vertical="center" wrapText="1"/>
    </xf>
    <xf numFmtId="0" fontId="7" fillId="4" borderId="45" xfId="0" applyFont="1" applyFill="1" applyBorder="1" applyAlignment="1">
      <alignment horizontal="center" vertical="center" wrapText="1"/>
    </xf>
    <xf numFmtId="0" fontId="7" fillId="4" borderId="47" xfId="0" applyFont="1" applyFill="1" applyBorder="1" applyAlignment="1">
      <alignment horizontal="center" vertical="center" wrapText="1"/>
    </xf>
    <xf numFmtId="0" fontId="7" fillId="4" borderId="61" xfId="0" applyFont="1" applyFill="1" applyBorder="1" applyAlignment="1">
      <alignment horizontal="center" vertical="center" wrapText="1"/>
    </xf>
    <xf numFmtId="0" fontId="7" fillId="4" borderId="48" xfId="0" applyFont="1" applyFill="1" applyBorder="1" applyAlignment="1">
      <alignment horizontal="center" vertical="center" wrapText="1"/>
    </xf>
    <xf numFmtId="0" fontId="7" fillId="4" borderId="52" xfId="0" applyFont="1" applyFill="1" applyBorder="1" applyAlignment="1">
      <alignment horizontal="center" vertical="center" wrapText="1"/>
    </xf>
    <xf numFmtId="0" fontId="7" fillId="4" borderId="62" xfId="0" applyFont="1" applyFill="1" applyBorder="1" applyAlignment="1">
      <alignment horizontal="center" vertical="center" wrapText="1"/>
    </xf>
    <xf numFmtId="0" fontId="7" fillId="13" borderId="5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40" xfId="0" applyFont="1" applyFill="1" applyBorder="1" applyAlignment="1">
      <alignment horizontal="center" vertical="center" wrapText="1"/>
    </xf>
    <xf numFmtId="0" fontId="3" fillId="3" borderId="4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7" fillId="2" borderId="42" xfId="0" applyFont="1" applyFill="1" applyBorder="1" applyAlignment="1">
      <alignment horizontal="center" vertical="center" wrapText="1"/>
    </xf>
    <xf numFmtId="0" fontId="7" fillId="2" borderId="49" xfId="0" applyFont="1" applyFill="1" applyBorder="1" applyAlignment="1">
      <alignment horizontal="center" vertical="center" wrapText="1"/>
    </xf>
    <xf numFmtId="0" fontId="7" fillId="2" borderId="53" xfId="0" applyFont="1" applyFill="1" applyBorder="1" applyAlignment="1">
      <alignment horizontal="center" vertical="center" wrapText="1"/>
    </xf>
    <xf numFmtId="0" fontId="7" fillId="2" borderId="43" xfId="0" applyFont="1" applyFill="1" applyBorder="1" applyAlignment="1">
      <alignment horizontal="center" vertical="center" wrapText="1"/>
    </xf>
    <xf numFmtId="0" fontId="7" fillId="2" borderId="44" xfId="0" applyFont="1" applyFill="1" applyBorder="1" applyAlignment="1">
      <alignment horizontal="center" vertical="center" wrapText="1"/>
    </xf>
    <xf numFmtId="0" fontId="7" fillId="2" borderId="45" xfId="0" applyFont="1" applyFill="1" applyBorder="1" applyAlignment="1">
      <alignment horizontal="center" vertical="center" wrapText="1"/>
    </xf>
    <xf numFmtId="0" fontId="7" fillId="2" borderId="55" xfId="0" applyFont="1" applyFill="1" applyBorder="1" applyAlignment="1">
      <alignment horizontal="center" vertical="center" wrapText="1"/>
    </xf>
    <xf numFmtId="0" fontId="7" fillId="4" borderId="46" xfId="0" applyFont="1" applyFill="1" applyBorder="1" applyAlignment="1">
      <alignment horizontal="center" vertical="center" wrapText="1"/>
    </xf>
    <xf numFmtId="0" fontId="7" fillId="4" borderId="51" xfId="0" applyFont="1" applyFill="1" applyBorder="1" applyAlignment="1">
      <alignment horizontal="center" vertical="center" wrapText="1"/>
    </xf>
    <xf numFmtId="0" fontId="7" fillId="4" borderId="63" xfId="0" applyFont="1" applyFill="1" applyBorder="1" applyAlignment="1">
      <alignment horizontal="center" vertical="center" wrapText="1"/>
    </xf>
    <xf numFmtId="0" fontId="7" fillId="13" borderId="53" xfId="0" applyFont="1" applyFill="1" applyBorder="1" applyAlignment="1">
      <alignment horizontal="left" vertical="center" wrapText="1"/>
    </xf>
    <xf numFmtId="0" fontId="17" fillId="17" borderId="54" xfId="0" applyFont="1" applyFill="1" applyBorder="1" applyAlignment="1">
      <alignment horizontal="center" vertical="center" wrapText="1"/>
    </xf>
    <xf numFmtId="0" fontId="17" fillId="17" borderId="76" xfId="0" applyFont="1" applyFill="1" applyBorder="1" applyAlignment="1">
      <alignment horizontal="center" vertical="center" wrapText="1"/>
    </xf>
    <xf numFmtId="0" fontId="17" fillId="18" borderId="74" xfId="0" applyFont="1" applyFill="1" applyBorder="1" applyAlignment="1">
      <alignment horizontal="center" vertical="center" wrapText="1"/>
    </xf>
    <xf numFmtId="0" fontId="17" fillId="18" borderId="7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8" fillId="4" borderId="51" xfId="0" applyFont="1" applyFill="1" applyBorder="1" applyAlignment="1">
      <alignment horizontal="center" vertical="center" wrapText="1"/>
    </xf>
    <xf numFmtId="0" fontId="16" fillId="14" borderId="73" xfId="0" applyFont="1" applyFill="1" applyBorder="1" applyAlignment="1">
      <alignment horizontal="center" vertical="center" wrapText="1"/>
    </xf>
    <xf numFmtId="0" fontId="16" fillId="14" borderId="32" xfId="0" applyFont="1" applyFill="1" applyBorder="1" applyAlignment="1">
      <alignment horizontal="center" vertical="center" wrapText="1"/>
    </xf>
    <xf numFmtId="0" fontId="16" fillId="15" borderId="54" xfId="0" applyFont="1" applyFill="1" applyBorder="1" applyAlignment="1">
      <alignment horizontal="center" vertical="center" wrapText="1"/>
    </xf>
    <xf numFmtId="0" fontId="16" fillId="15" borderId="76" xfId="0" applyFont="1" applyFill="1" applyBorder="1" applyAlignment="1">
      <alignment horizontal="center" vertical="center" wrapText="1"/>
    </xf>
    <xf numFmtId="0" fontId="16" fillId="16" borderId="54" xfId="0" applyFont="1" applyFill="1" applyBorder="1" applyAlignment="1">
      <alignment horizontal="center" vertical="center" wrapText="1"/>
    </xf>
    <xf numFmtId="0" fontId="16" fillId="16" borderId="76" xfId="0" applyFont="1" applyFill="1" applyBorder="1" applyAlignment="1">
      <alignment horizontal="center" vertical="center" wrapText="1"/>
    </xf>
    <xf numFmtId="0" fontId="56" fillId="3" borderId="75" xfId="0" applyFont="1" applyFill="1" applyBorder="1" applyAlignment="1">
      <alignment horizontal="center" vertical="center" wrapText="1"/>
    </xf>
    <xf numFmtId="0" fontId="30" fillId="42" borderId="38" xfId="0" applyFont="1" applyFill="1" applyBorder="1" applyAlignment="1">
      <alignment horizontal="center" vertical="center" wrapText="1"/>
    </xf>
    <xf numFmtId="0" fontId="7" fillId="13" borderId="67" xfId="0" applyFont="1" applyFill="1" applyBorder="1" applyAlignment="1">
      <alignment horizontal="center" vertical="center" wrapText="1"/>
    </xf>
    <xf numFmtId="0" fontId="8" fillId="4" borderId="63" xfId="0" applyFont="1" applyFill="1" applyBorder="1" applyAlignment="1">
      <alignment horizontal="center" vertical="center" wrapText="1"/>
    </xf>
    <xf numFmtId="0" fontId="30" fillId="42" borderId="39" xfId="0" applyFont="1" applyFill="1" applyBorder="1" applyAlignment="1">
      <alignment horizontal="center" vertical="center" wrapText="1"/>
    </xf>
    <xf numFmtId="0" fontId="44" fillId="13" borderId="53" xfId="0" applyFont="1" applyFill="1" applyBorder="1" applyAlignment="1">
      <alignment horizontal="center" vertical="center" wrapText="1"/>
    </xf>
    <xf numFmtId="0" fontId="3" fillId="2" borderId="66" xfId="0" applyFont="1" applyFill="1" applyBorder="1" applyAlignment="1">
      <alignment horizontal="center" vertical="center" wrapText="1"/>
    </xf>
  </cellXfs>
  <cellStyles count="29">
    <cellStyle name="Comma" xfId="1" builtinId="3"/>
    <cellStyle name="Comma 2" xfId="10" xr:uid="{FABA0A22-8A09-45F7-BB8D-EDDB7CA1416D}"/>
    <cellStyle name="Comma 3" xfId="19" xr:uid="{8FBCAE3D-804A-4836-A3F5-D1842EC4F3A0}"/>
    <cellStyle name="Comma 4" xfId="20" xr:uid="{181AAFF9-FFC6-4788-B8EB-5AD447E9083F}"/>
    <cellStyle name="Comma 5" xfId="21" xr:uid="{29A31021-4B2F-45BF-BDE0-B4A76A74E325}"/>
    <cellStyle name="Milliers [0] 2" xfId="5" xr:uid="{F0ECC923-8164-D64D-ABA5-CEBF6B9D736A}"/>
    <cellStyle name="Milliers 2" xfId="2" xr:uid="{1B70F454-FA76-0F43-A7BF-486237CC3C09}"/>
    <cellStyle name="Milliers 2 2" xfId="12" xr:uid="{2BF8AFAB-E2C7-41B9-A34E-F6765BD5C889}"/>
    <cellStyle name="Milliers 2 3" xfId="26" xr:uid="{2FD21252-8D5D-4DD9-A0FA-3971DDD70014}"/>
    <cellStyle name="Milliers 3" xfId="3" xr:uid="{2413526E-0E98-C94D-837B-B31B857E0FDA}"/>
    <cellStyle name="Milliers 3 2" xfId="9" xr:uid="{291E112E-D1A9-D241-8328-7E0B5131D23D}"/>
    <cellStyle name="Milliers 3 3" xfId="18" xr:uid="{9A268AD6-385D-4EBF-8254-3707B27D472E}"/>
    <cellStyle name="Milliers 4" xfId="6" xr:uid="{456991FF-307A-6C4C-BB0A-DC4D05193BAB}"/>
    <cellStyle name="Milliers 4 2" xfId="11" xr:uid="{A57360A0-CC12-44C0-9AD3-F26867DF9BEF}"/>
    <cellStyle name="Milliers 5" xfId="8" xr:uid="{D21E0A3A-DDB2-EF4F-83A9-801015414563}"/>
    <cellStyle name="Milliers 5 2" xfId="15" xr:uid="{9CC77879-5A30-4615-A982-DCCDB9110C0B}"/>
    <cellStyle name="Normal" xfId="0" builtinId="0"/>
    <cellStyle name="Normal 2" xfId="7" xr:uid="{3E1085CE-3278-3E41-A8E6-770E6AFC2DA8}"/>
    <cellStyle name="Normal 2 2" xfId="23" xr:uid="{33A73EEB-1FAB-4CA1-BB01-B11B37A8662E}"/>
    <cellStyle name="Normal 2 3" xfId="25" xr:uid="{7DB65627-2699-450B-B544-1F2BD9263D34}"/>
    <cellStyle name="Normal 3" xfId="16" xr:uid="{C8F147D3-AC31-429E-BBC8-D3F17C453D76}"/>
    <cellStyle name="Normal 4" xfId="13" xr:uid="{42F9EB6C-9E24-4704-97AC-7C1407E99259}"/>
    <cellStyle name="Normal 5" xfId="24" xr:uid="{A3D13525-41F9-4714-8535-2EA0D3C1A8F3}"/>
    <cellStyle name="Normal 6" xfId="27" xr:uid="{30D33019-B325-4530-A955-4D7451780ED8}"/>
    <cellStyle name="Normal 7" xfId="28" xr:uid="{4CCE4554-928A-4295-8CBE-231709AFE58B}"/>
    <cellStyle name="Percent" xfId="22" builtinId="5"/>
    <cellStyle name="Pourcentage 2" xfId="4" xr:uid="{EAA09500-BE4C-E94D-9B25-A062D4612D73}"/>
    <cellStyle name="Pourcentage 3" xfId="17" xr:uid="{796097A3-69A9-4A1F-8AA2-8EF9FED12C93}"/>
    <cellStyle name="Pourcentage 4" xfId="14" xr:uid="{93FCBCA1-B937-4418-A944-73A9696BF336}"/>
  </cellStyles>
  <dxfs count="1177">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rgb="FF000000"/>
      </font>
      <fill>
        <patternFill>
          <bgColor rgb="FFFBE4D5"/>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patternType="solid">
          <bgColor rgb="FFFCE4D6"/>
        </patternFill>
      </fill>
    </dxf>
    <dxf>
      <font>
        <color rgb="FF000000"/>
      </font>
      <fill>
        <patternFill patternType="solid">
          <bgColor rgb="FFFCE4D6"/>
        </patternFill>
      </fill>
    </dxf>
    <dxf>
      <font>
        <color rgb="FF000000"/>
      </font>
      <fill>
        <patternFill>
          <bgColor rgb="FFFCE4D6"/>
        </patternFill>
      </fill>
    </dxf>
    <dxf>
      <font>
        <color rgb="FF000000"/>
      </font>
      <fill>
        <patternFill>
          <bgColor rgb="FFFCE4D6"/>
        </patternFill>
      </fill>
    </dxf>
    <dxf>
      <font>
        <color rgb="FF000000"/>
      </font>
      <fill>
        <patternFill patternType="solid">
          <bgColor rgb="FFFCE4D6"/>
        </patternFill>
      </fill>
    </dxf>
    <dxf>
      <font>
        <color rgb="FF000000"/>
      </font>
      <fill>
        <patternFill patternType="solid">
          <bgColor rgb="FFFCE4D6"/>
        </patternFill>
      </fill>
    </dxf>
    <dxf>
      <font>
        <color rgb="FF000000"/>
      </font>
      <fill>
        <patternFill>
          <bgColor rgb="FFFCE4D6"/>
        </patternFill>
      </fill>
    </dxf>
    <dxf>
      <font>
        <color rgb="FF000000"/>
      </font>
      <fill>
        <patternFill>
          <bgColor rgb="FFFCE4D6"/>
        </patternFill>
      </fill>
    </dxf>
    <dxf>
      <font>
        <color rgb="FF000000"/>
      </font>
      <fill>
        <patternFill patternType="solid">
          <bgColor rgb="FFFCE4D6"/>
        </patternFill>
      </fill>
    </dxf>
    <dxf>
      <font>
        <color rgb="FF000000"/>
      </font>
      <fill>
        <patternFill patternType="solid">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patternType="solid">
          <bgColor rgb="FFFCE4D6"/>
        </patternFill>
      </fill>
    </dxf>
    <dxf>
      <font>
        <color rgb="FF000000"/>
      </font>
      <fill>
        <patternFill patternType="solid">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patternType="solid">
          <bgColor rgb="FFFCE4D6"/>
        </patternFill>
      </fill>
    </dxf>
    <dxf>
      <font>
        <color rgb="FF000000"/>
      </font>
      <fill>
        <patternFill patternType="solid">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theme="1"/>
      </font>
      <fill>
        <patternFill>
          <bgColor theme="5" tint="0.79998168889431442"/>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rgb="FF000000"/>
      </font>
      <fill>
        <patternFill>
          <bgColor rgb="FFFCE4D6"/>
        </patternFill>
      </fill>
    </dxf>
    <dxf>
      <font>
        <color theme="1"/>
      </font>
      <fill>
        <patternFill>
          <bgColor theme="5" tint="0.79998168889431442"/>
        </patternFill>
      </fill>
    </dxf>
    <dxf>
      <font>
        <color theme="1"/>
      </font>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baseline="0">
                <a:solidFill>
                  <a:schemeClr val="lt1"/>
                </a:solidFill>
                <a:latin typeface="+mn-lt"/>
                <a:ea typeface="+mn-ea"/>
                <a:cs typeface="+mn-cs"/>
              </a:defRPr>
            </a:pPr>
            <a:r>
              <a:rPr lang="fr-FR" b="1"/>
              <a:t>Proportion des populations en insécurité alimenraire en Guinée (période courante)</a:t>
            </a:r>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3306775467381299E-2"/>
          <c:y val="0.17563185256583499"/>
          <c:w val="0.95338644906523695"/>
          <c:h val="0.672649449840928"/>
        </c:manualLayout>
      </c:layout>
      <c:bar3DChart>
        <c:barDir val="col"/>
        <c:grouping val="clustered"/>
        <c:varyColors val="0"/>
        <c:ser>
          <c:idx val="0"/>
          <c:order val="0"/>
          <c:spPr>
            <a:solidFill>
              <a:srgbClr val="92D050">
                <a:alpha val="88000"/>
              </a:srgb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Pt>
            <c:idx val="1"/>
            <c:invertIfNegative val="0"/>
            <c:bubble3D val="0"/>
            <c:spPr>
              <a:solidFill>
                <a:srgbClr val="FFFF00">
                  <a:alpha val="88000"/>
                </a:srgb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1-375E-45B4-A325-99920DEC0750}"/>
              </c:ext>
            </c:extLst>
          </c:dPt>
          <c:dPt>
            <c:idx val="2"/>
            <c:invertIfNegative val="0"/>
            <c:bubble3D val="0"/>
            <c:spPr>
              <a:solidFill>
                <a:srgbClr val="FFC000">
                  <a:alpha val="88000"/>
                </a:srgb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extLst>
              <c:ext xmlns:c16="http://schemas.microsoft.com/office/drawing/2014/chart" uri="{C3380CC4-5D6E-409C-BE32-E72D297353CC}">
                <c16:uniqueId val="{00000003-375E-45B4-A325-99920DEC0750}"/>
              </c:ext>
            </c:extLst>
          </c:dPt>
          <c:dLbls>
            <c:spPr>
              <a:solidFill>
                <a:schemeClr val="accent1">
                  <a:alpha val="30000"/>
                </a:schemeClr>
              </a:solidFill>
              <a:ln>
                <a:solidFill>
                  <a:schemeClr val="lt1">
                    <a:alpha val="50000"/>
                  </a:scheme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'GIN - Estimation Pop'!$L$48:$L$50</c:f>
              <c:strCache>
                <c:ptCount val="3"/>
                <c:pt idx="0">
                  <c:v>ph1</c:v>
                </c:pt>
                <c:pt idx="1">
                  <c:v>ph2</c:v>
                </c:pt>
                <c:pt idx="2">
                  <c:v>ph3</c:v>
                </c:pt>
              </c:strCache>
            </c:strRef>
          </c:cat>
          <c:val>
            <c:numRef>
              <c:f>'GIN - Estimation Pop'!$M$48:$M$50</c:f>
              <c:numCache>
                <c:formatCode>0%</c:formatCode>
                <c:ptCount val="3"/>
                <c:pt idx="0">
                  <c:v>0.78980071881153469</c:v>
                </c:pt>
                <c:pt idx="1">
                  <c:v>0.1596474534904434</c:v>
                </c:pt>
                <c:pt idx="2">
                  <c:v>5.0551827698021766E-2</c:v>
                </c:pt>
              </c:numCache>
            </c:numRef>
          </c:val>
          <c:extLst>
            <c:ext xmlns:c16="http://schemas.microsoft.com/office/drawing/2014/chart" uri="{C3380CC4-5D6E-409C-BE32-E72D297353CC}">
              <c16:uniqueId val="{00000004-375E-45B4-A325-99920DEC0750}"/>
            </c:ext>
          </c:extLst>
        </c:ser>
        <c:dLbls>
          <c:showLegendKey val="0"/>
          <c:showVal val="1"/>
          <c:showCatName val="0"/>
          <c:showSerName val="0"/>
          <c:showPercent val="0"/>
          <c:showBubbleSize val="0"/>
        </c:dLbls>
        <c:gapWidth val="84"/>
        <c:gapDepth val="53"/>
        <c:shape val="box"/>
        <c:axId val="1039074720"/>
        <c:axId val="1039077040"/>
        <c:axId val="0"/>
      </c:bar3DChart>
      <c:catAx>
        <c:axId val="1039074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39077040"/>
        <c:crosses val="autoZero"/>
        <c:auto val="1"/>
        <c:lblAlgn val="ctr"/>
        <c:lblOffset val="100"/>
        <c:noMultiLvlLbl val="0"/>
      </c:catAx>
      <c:valAx>
        <c:axId val="1039077040"/>
        <c:scaling>
          <c:orientation val="minMax"/>
        </c:scaling>
        <c:delete val="1"/>
        <c:axPos val="l"/>
        <c:numFmt formatCode="0%" sourceLinked="1"/>
        <c:majorTickMark val="out"/>
        <c:minorTickMark val="none"/>
        <c:tickLblPos val="nextTo"/>
        <c:crossAx val="1039074720"/>
        <c:crosses val="autoZero"/>
        <c:crossBetween val="between"/>
      </c:valAx>
      <c:spPr>
        <a:noFill/>
        <a:ln>
          <a:noFill/>
        </a:ln>
        <a:effectLst/>
      </c:spPr>
    </c:plotArea>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baseline="0">
                <a:solidFill>
                  <a:schemeClr val="lt1"/>
                </a:solidFill>
                <a:latin typeface="+mn-lt"/>
                <a:ea typeface="+mn-ea"/>
                <a:cs typeface="+mn-cs"/>
              </a:defRPr>
            </a:pPr>
            <a:r>
              <a:rPr lang="fr-FR" b="1"/>
              <a:t>Proportion des populations en insécurité alimenraire en Guinée (période</a:t>
            </a:r>
            <a:r>
              <a:rPr lang="fr-FR" b="1" baseline="0"/>
              <a:t> Projetée</a:t>
            </a:r>
            <a:r>
              <a:rPr lang="fr-FR" b="1"/>
              <a:t>)</a:t>
            </a:r>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3306775467381299E-2"/>
          <c:y val="0.17563185256583499"/>
          <c:w val="0.95338644906523695"/>
          <c:h val="0.672649449840928"/>
        </c:manualLayout>
      </c:layout>
      <c:bar3DChart>
        <c:barDir val="col"/>
        <c:grouping val="clustered"/>
        <c:varyColors val="0"/>
        <c:ser>
          <c:idx val="1"/>
          <c:order val="0"/>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'GIN - Estimation Pop'!$Y$48:$Y$50</c:f>
              <c:strCache>
                <c:ptCount val="3"/>
                <c:pt idx="0">
                  <c:v>ph1</c:v>
                </c:pt>
                <c:pt idx="1">
                  <c:v>ph2</c:v>
                </c:pt>
                <c:pt idx="2">
                  <c:v>ph3</c:v>
                </c:pt>
              </c:strCache>
            </c:strRef>
          </c:cat>
          <c:val>
            <c:numRef>
              <c:f>'GIN - Estimation Pop'!$Z$48:$Z$50</c:f>
              <c:numCache>
                <c:formatCode>0%</c:formatCode>
                <c:ptCount val="3"/>
                <c:pt idx="0">
                  <c:v>0.74646819060587066</c:v>
                </c:pt>
                <c:pt idx="1">
                  <c:v>0.18731392393522761</c:v>
                </c:pt>
                <c:pt idx="2">
                  <c:v>6.6217885458901726E-2</c:v>
                </c:pt>
              </c:numCache>
            </c:numRef>
          </c:val>
          <c:extLst>
            <c:ext xmlns:c16="http://schemas.microsoft.com/office/drawing/2014/chart" uri="{C3380CC4-5D6E-409C-BE32-E72D297353CC}">
              <c16:uniqueId val="{00000000-32AA-421B-87EB-A3AE1790DFFC}"/>
            </c:ext>
          </c:extLst>
        </c:ser>
        <c:dLbls>
          <c:showLegendKey val="0"/>
          <c:showVal val="1"/>
          <c:showCatName val="0"/>
          <c:showSerName val="0"/>
          <c:showPercent val="0"/>
          <c:showBubbleSize val="0"/>
        </c:dLbls>
        <c:gapWidth val="84"/>
        <c:gapDepth val="53"/>
        <c:shape val="box"/>
        <c:axId val="1066419312"/>
        <c:axId val="1038460928"/>
        <c:axId val="0"/>
      </c:bar3DChart>
      <c:catAx>
        <c:axId val="10664193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38460928"/>
        <c:crosses val="autoZero"/>
        <c:auto val="1"/>
        <c:lblAlgn val="ctr"/>
        <c:lblOffset val="100"/>
        <c:noMultiLvlLbl val="0"/>
      </c:catAx>
      <c:valAx>
        <c:axId val="1038460928"/>
        <c:scaling>
          <c:orientation val="minMax"/>
        </c:scaling>
        <c:delete val="1"/>
        <c:axPos val="l"/>
        <c:numFmt formatCode="0%" sourceLinked="1"/>
        <c:majorTickMark val="out"/>
        <c:minorTickMark val="none"/>
        <c:tickLblPos val="nextTo"/>
        <c:crossAx val="1066419312"/>
        <c:crosses val="autoZero"/>
        <c:crossBetween val="between"/>
      </c:valAx>
      <c:spPr>
        <a:noFill/>
        <a:ln>
          <a:noFill/>
        </a:ln>
        <a:effectLst/>
      </c:spPr>
    </c:plotArea>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0</xdr:colOff>
      <xdr:row>4</xdr:row>
      <xdr:rowOff>0</xdr:rowOff>
    </xdr:to>
    <xdr:pic>
      <xdr:nvPicPr>
        <xdr:cNvPr id="2" name="header.png" descr="header.png" title="header.png">
          <a:extLst>
            <a:ext uri="{FF2B5EF4-FFF2-40B4-BE49-F238E27FC236}">
              <a16:creationId xmlns:a16="http://schemas.microsoft.com/office/drawing/2014/main" id="{F3B12178-4BB1-4FF1-A4CF-CA4436A0E535}"/>
            </a:ext>
          </a:extLst>
        </xdr:cNvPr>
        <xdr:cNvPicPr>
          <a:picLocks noChangeAspect="1"/>
        </xdr:cNvPicPr>
      </xdr:nvPicPr>
      <xdr:blipFill>
        <a:blip xmlns:r="http://schemas.openxmlformats.org/officeDocument/2006/relationships" r:embed="rId1"/>
        <a:stretch>
          <a:fillRect/>
        </a:stretch>
      </xdr:blipFill>
      <xdr:spPr>
        <a:xfrm>
          <a:off x="0" y="200025"/>
          <a:ext cx="8229600" cy="600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352779</xdr:colOff>
      <xdr:row>46</xdr:row>
      <xdr:rowOff>25399</xdr:rowOff>
    </xdr:from>
    <xdr:to>
      <xdr:col>21</xdr:col>
      <xdr:colOff>268111</xdr:colOff>
      <xdr:row>76</xdr:row>
      <xdr:rowOff>84666</xdr:rowOff>
    </xdr:to>
    <xdr:graphicFrame macro="">
      <xdr:nvGraphicFramePr>
        <xdr:cNvPr id="2" name="Graphique 2">
          <a:extLst>
            <a:ext uri="{FF2B5EF4-FFF2-40B4-BE49-F238E27FC236}">
              <a16:creationId xmlns:a16="http://schemas.microsoft.com/office/drawing/2014/main" id="{D6B4B778-DC76-49EE-8FE4-E12BB3BCD3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254000</xdr:colOff>
      <xdr:row>46</xdr:row>
      <xdr:rowOff>81844</xdr:rowOff>
    </xdr:from>
    <xdr:to>
      <xdr:col>35</xdr:col>
      <xdr:colOff>649111</xdr:colOff>
      <xdr:row>76</xdr:row>
      <xdr:rowOff>98777</xdr:rowOff>
    </xdr:to>
    <xdr:graphicFrame macro="">
      <xdr:nvGraphicFramePr>
        <xdr:cNvPr id="3" name="Graphique 3">
          <a:extLst>
            <a:ext uri="{FF2B5EF4-FFF2-40B4-BE49-F238E27FC236}">
              <a16:creationId xmlns:a16="http://schemas.microsoft.com/office/drawing/2014/main" id="{2D08C123-43D8-4AAD-B98D-D5188D7176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IS_V2/Abdoulaye_Ndiaye_2021/Food%20security/CH%20November%202021/Preliminairy%20results/CH_Nigeria_Nov.2021/CH-Pop%20Nigeria-Compilation%20nov%202021-Vconsolidaation-fin-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igeria Zone-Synthesis "/>
      <sheetName val="Nigeria Pop-Synthesis"/>
      <sheetName val="Zamfara Nov21"/>
      <sheetName val="Nigeria Nov21"/>
      <sheetName val="Abia Nov21"/>
      <sheetName val="Adamawa Nov21"/>
      <sheetName val="Bauchi Nov21"/>
      <sheetName val="Benue Nov21"/>
      <sheetName val="Borno Nov21"/>
      <sheetName val="Cross-Rv Nov21"/>
      <sheetName val="Edo Nov-21"/>
      <sheetName val="Enugu Nov21"/>
      <sheetName val="FCT Nov21"/>
      <sheetName val="Jigawa Nov21"/>
      <sheetName val="Kano Nov21"/>
      <sheetName val="Kaduna Nov21"/>
      <sheetName val="Katsina Nov21"/>
      <sheetName val="Kebbi Nov21"/>
      <sheetName val="Gombe Nov21"/>
      <sheetName val="Lagos Nov-21"/>
      <sheetName val="Niger Nov21"/>
      <sheetName val="Plateau Nov21"/>
      <sheetName val="Sokoto Nov-21"/>
      <sheetName val="Taraba nov21"/>
      <sheetName val="Yobe Nov21"/>
    </sheetNames>
    <sheetDataSet>
      <sheetData sheetId="0"/>
      <sheetData sheetId="1"/>
      <sheetData sheetId="2">
        <row r="19">
          <cell r="F19">
            <v>5245124.3255858645</v>
          </cell>
          <cell r="N19">
            <v>2773862.9426181111</v>
          </cell>
          <cell r="O19">
            <v>1669996.4434826856</v>
          </cell>
          <cell r="P19">
            <v>801264.9394850675</v>
          </cell>
          <cell r="Q19">
            <v>0</v>
          </cell>
          <cell r="R19">
            <v>0</v>
          </cell>
          <cell r="S19">
            <v>801264.9394850675</v>
          </cell>
          <cell r="Z19">
            <v>2144263.4283431335</v>
          </cell>
          <cell r="AA19">
            <v>1932252.659761979</v>
          </cell>
          <cell r="AB19">
            <v>1073037.3126926771</v>
          </cell>
          <cell r="AC19">
            <v>95570.92478807451</v>
          </cell>
          <cell r="AD19">
            <v>0</v>
          </cell>
          <cell r="AE19">
            <v>1168608.2374807519</v>
          </cell>
        </row>
      </sheetData>
      <sheetData sheetId="3"/>
      <sheetData sheetId="4">
        <row r="8">
          <cell r="F8">
            <v>4945534.1407979559</v>
          </cell>
          <cell r="N8">
            <v>2681879.392972501</v>
          </cell>
          <cell r="O8">
            <v>1668104.2038800966</v>
          </cell>
          <cell r="P8">
            <v>595550.54394535895</v>
          </cell>
          <cell r="Q8">
            <v>0</v>
          </cell>
          <cell r="R8">
            <v>0</v>
          </cell>
          <cell r="S8">
            <v>595550.54394535895</v>
          </cell>
          <cell r="Z8">
            <v>2399502.0897517689</v>
          </cell>
          <cell r="AA8">
            <v>1851570.8242848697</v>
          </cell>
          <cell r="AB8">
            <v>694461.22676131804</v>
          </cell>
          <cell r="AC8">
            <v>0</v>
          </cell>
          <cell r="AD8">
            <v>0</v>
          </cell>
          <cell r="AE8">
            <v>694461.22676131804</v>
          </cell>
        </row>
      </sheetData>
      <sheetData sheetId="5">
        <row r="26">
          <cell r="F26">
            <v>5125061</v>
          </cell>
          <cell r="N26">
            <v>2967323.2</v>
          </cell>
          <cell r="O26">
            <v>1577811.55</v>
          </cell>
          <cell r="P26">
            <v>575573.15</v>
          </cell>
          <cell r="Q26">
            <v>4353.1000000000004</v>
          </cell>
          <cell r="R26">
            <v>0</v>
          </cell>
          <cell r="S26">
            <v>579926.25</v>
          </cell>
          <cell r="Z26">
            <v>2254437.4800000004</v>
          </cell>
          <cell r="AA26">
            <v>2004278.3699999999</v>
          </cell>
          <cell r="AB26">
            <v>855462.39999999991</v>
          </cell>
          <cell r="AC26">
            <v>10882.75</v>
          </cell>
          <cell r="AD26">
            <v>0</v>
          </cell>
          <cell r="AE26">
            <v>866345.14999999991</v>
          </cell>
        </row>
      </sheetData>
      <sheetData sheetId="6">
        <row r="25">
          <cell r="F25">
            <v>7683291.2109421212</v>
          </cell>
          <cell r="N25">
            <v>6519516.3291802304</v>
          </cell>
          <cell r="O25">
            <v>979494.9035903248</v>
          </cell>
          <cell r="P25">
            <v>184279.97817156895</v>
          </cell>
          <cell r="Q25">
            <v>0</v>
          </cell>
          <cell r="R25">
            <v>0</v>
          </cell>
          <cell r="S25">
            <v>184279.97817156895</v>
          </cell>
          <cell r="Z25">
            <v>5828925.8209160389</v>
          </cell>
          <cell r="AA25">
            <v>1478494.1419114596</v>
          </cell>
          <cell r="AB25">
            <v>375871.24811462476</v>
          </cell>
          <cell r="AC25">
            <v>0</v>
          </cell>
          <cell r="AD25">
            <v>0</v>
          </cell>
          <cell r="AE25">
            <v>375871.24811462476</v>
          </cell>
        </row>
      </sheetData>
      <sheetData sheetId="7">
        <row r="28">
          <cell r="D28">
            <v>6874200</v>
          </cell>
          <cell r="N28">
            <v>5614397.1600000001</v>
          </cell>
          <cell r="O28">
            <v>847350.8400000002</v>
          </cell>
          <cell r="P28">
            <v>412451.99999999994</v>
          </cell>
          <cell r="Q28">
            <v>0</v>
          </cell>
          <cell r="R28">
            <v>0</v>
          </cell>
          <cell r="S28">
            <v>412451.99999999994</v>
          </cell>
          <cell r="Z28">
            <v>4635081.0599999996</v>
          </cell>
          <cell r="AA28">
            <v>1645603.56</v>
          </cell>
          <cell r="AB28">
            <v>593515.37999999989</v>
          </cell>
          <cell r="AC28">
            <v>0</v>
          </cell>
          <cell r="AD28">
            <v>0</v>
          </cell>
          <cell r="AE28">
            <v>593515.37999999989</v>
          </cell>
        </row>
      </sheetData>
      <sheetData sheetId="8">
        <row r="29">
          <cell r="F29">
            <v>6151102.3743517222</v>
          </cell>
          <cell r="N29">
            <v>3672077.8651125911</v>
          </cell>
          <cell r="O29">
            <v>1509801.3963481076</v>
          </cell>
          <cell r="P29">
            <v>824308.74506929261</v>
          </cell>
          <cell r="Q29">
            <v>144914.36782173085</v>
          </cell>
          <cell r="R29">
            <v>0</v>
          </cell>
          <cell r="S29">
            <v>969223.11289102363</v>
          </cell>
          <cell r="Z29">
            <v>2790240.8012436461</v>
          </cell>
          <cell r="AA29">
            <v>1883241.4128791532</v>
          </cell>
          <cell r="AB29">
            <v>1172527.5545135848</v>
          </cell>
          <cell r="AC29">
            <v>291541.5125726086</v>
          </cell>
          <cell r="AD29">
            <v>13551.09314272982</v>
          </cell>
          <cell r="AE29">
            <v>1477620.1602289232</v>
          </cell>
        </row>
      </sheetData>
      <sheetData sheetId="9">
        <row r="23">
          <cell r="F23">
            <v>4774819</v>
          </cell>
          <cell r="N23">
            <v>3944495.1799999992</v>
          </cell>
          <cell r="O23">
            <v>640363.88000000012</v>
          </cell>
          <cell r="P23">
            <v>189959.93999999997</v>
          </cell>
          <cell r="Q23">
            <v>0</v>
          </cell>
          <cell r="R23">
            <v>0</v>
          </cell>
          <cell r="S23">
            <v>189959.93999999997</v>
          </cell>
          <cell r="Z23">
            <v>3511445.7700000005</v>
          </cell>
          <cell r="AA23">
            <v>1036138.4500000001</v>
          </cell>
          <cell r="AB23">
            <v>227234.78</v>
          </cell>
          <cell r="AC23">
            <v>0</v>
          </cell>
          <cell r="AD23">
            <v>0</v>
          </cell>
          <cell r="AE23">
            <v>227234.78</v>
          </cell>
        </row>
      </sheetData>
      <sheetData sheetId="10">
        <row r="23">
          <cell r="F23">
            <v>4800000</v>
          </cell>
          <cell r="N23">
            <v>3914348.07</v>
          </cell>
          <cell r="O23">
            <v>775464.75000000012</v>
          </cell>
          <cell r="P23">
            <v>110187.18000000001</v>
          </cell>
          <cell r="Q23">
            <v>0</v>
          </cell>
          <cell r="R23">
            <v>0</v>
          </cell>
          <cell r="S23">
            <v>110187.18000000001</v>
          </cell>
          <cell r="Z23">
            <v>3507344.23</v>
          </cell>
          <cell r="AA23">
            <v>1125685.8999999999</v>
          </cell>
          <cell r="AB23">
            <v>166969.87</v>
          </cell>
          <cell r="AC23">
            <v>0</v>
          </cell>
          <cell r="AD23">
            <v>0</v>
          </cell>
          <cell r="AE23">
            <v>166969.87</v>
          </cell>
        </row>
      </sheetData>
      <sheetData sheetId="11">
        <row r="22">
          <cell r="F22">
            <v>5213985</v>
          </cell>
          <cell r="N22">
            <v>4385497.1399999997</v>
          </cell>
          <cell r="O22">
            <v>626283.36</v>
          </cell>
          <cell r="P22">
            <v>202204.5</v>
          </cell>
          <cell r="Q22">
            <v>0</v>
          </cell>
          <cell r="R22">
            <v>0</v>
          </cell>
          <cell r="S22">
            <v>202204.5</v>
          </cell>
          <cell r="Z22">
            <v>4261632.4800000004</v>
          </cell>
          <cell r="AA22">
            <v>684172.95000000007</v>
          </cell>
          <cell r="AB22">
            <v>268179.57</v>
          </cell>
          <cell r="AC22">
            <v>0</v>
          </cell>
          <cell r="AD22">
            <v>0</v>
          </cell>
          <cell r="AE22">
            <v>268179.57</v>
          </cell>
        </row>
      </sheetData>
      <sheetData sheetId="12">
        <row r="11">
          <cell r="F11">
            <v>4750894</v>
          </cell>
          <cell r="N11">
            <v>3349547.88</v>
          </cell>
          <cell r="O11">
            <v>1051469.6299999999</v>
          </cell>
          <cell r="P11">
            <v>349876.49</v>
          </cell>
          <cell r="Q11">
            <v>0</v>
          </cell>
          <cell r="R11">
            <v>0</v>
          </cell>
          <cell r="S11">
            <v>349876.49</v>
          </cell>
          <cell r="Z11">
            <v>3134837.5700000003</v>
          </cell>
          <cell r="AA11">
            <v>1169321.8999999999</v>
          </cell>
          <cell r="AB11">
            <v>446734.53</v>
          </cell>
          <cell r="AC11">
            <v>0</v>
          </cell>
          <cell r="AD11">
            <v>0</v>
          </cell>
          <cell r="AE11">
            <v>446734.53</v>
          </cell>
        </row>
      </sheetData>
      <sheetData sheetId="13">
        <row r="32">
          <cell r="F32">
            <v>6943384.2817427665</v>
          </cell>
          <cell r="N32">
            <v>5663804.0709491521</v>
          </cell>
          <cell r="O32">
            <v>906127.31396500475</v>
          </cell>
          <cell r="P32">
            <v>373452.89682860993</v>
          </cell>
          <cell r="Q32">
            <v>0</v>
          </cell>
          <cell r="R32">
            <v>0</v>
          </cell>
          <cell r="S32">
            <v>373452.89682860993</v>
          </cell>
          <cell r="Z32">
            <v>5075549.4882419752</v>
          </cell>
          <cell r="AA32">
            <v>1276140.7295087352</v>
          </cell>
          <cell r="AB32">
            <v>591694.0639920535</v>
          </cell>
          <cell r="AC32">
            <v>0</v>
          </cell>
          <cell r="AD32">
            <v>0</v>
          </cell>
          <cell r="AE32">
            <v>591694.0639920535</v>
          </cell>
        </row>
      </sheetData>
      <sheetData sheetId="14">
        <row r="49">
          <cell r="F49">
            <v>15429060.291911202</v>
          </cell>
          <cell r="N49">
            <v>12647372.139528075</v>
          </cell>
          <cell r="O49">
            <v>2100656.3799493439</v>
          </cell>
          <cell r="P49">
            <v>681031.77243378444</v>
          </cell>
          <cell r="Q49">
            <v>0</v>
          </cell>
          <cell r="R49">
            <v>0</v>
          </cell>
          <cell r="S49">
            <v>681031.77243378444</v>
          </cell>
          <cell r="Z49">
            <v>9814244.4843702782</v>
          </cell>
          <cell r="AA49">
            <v>4675147.2636289215</v>
          </cell>
          <cell r="AB49">
            <v>939668.54391200852</v>
          </cell>
          <cell r="AC49">
            <v>0</v>
          </cell>
          <cell r="AD49">
            <v>0</v>
          </cell>
          <cell r="AE49">
            <v>939668.54391200852</v>
          </cell>
        </row>
      </sheetData>
      <sheetData sheetId="15">
        <row r="28">
          <cell r="F28">
            <v>9667996.1199999992</v>
          </cell>
          <cell r="N28">
            <v>5469383.3578999992</v>
          </cell>
          <cell r="O28">
            <v>3360975.8504999997</v>
          </cell>
          <cell r="P28">
            <v>837636.91159999999</v>
          </cell>
          <cell r="Q28">
            <v>0</v>
          </cell>
          <cell r="R28">
            <v>0</v>
          </cell>
          <cell r="S28">
            <v>837636.91159999999</v>
          </cell>
          <cell r="Z28">
            <v>4660771.6506000003</v>
          </cell>
          <cell r="AA28">
            <v>3662303.2980999998</v>
          </cell>
          <cell r="AB28">
            <v>1344921.1713000003</v>
          </cell>
          <cell r="AC28">
            <v>0</v>
          </cell>
          <cell r="AD28">
            <v>0</v>
          </cell>
          <cell r="AE28">
            <v>1344921.1713000003</v>
          </cell>
        </row>
      </sheetData>
      <sheetData sheetId="16">
        <row r="39">
          <cell r="F39">
            <v>9094681.4439829402</v>
          </cell>
          <cell r="N39">
            <v>5796229.8477785382</v>
          </cell>
          <cell r="O39">
            <v>2361109.8912809156</v>
          </cell>
          <cell r="P39">
            <v>937341.70492348634</v>
          </cell>
          <cell r="Q39">
            <v>0</v>
          </cell>
          <cell r="R39">
            <v>0</v>
          </cell>
          <cell r="S39">
            <v>937341.70492348634</v>
          </cell>
          <cell r="Z39">
            <v>4462765.3282384938</v>
          </cell>
          <cell r="AA39">
            <v>3239840.3386218143</v>
          </cell>
          <cell r="AB39">
            <v>1392075.7771226335</v>
          </cell>
          <cell r="AC39">
            <v>0</v>
          </cell>
          <cell r="AD39">
            <v>0</v>
          </cell>
          <cell r="AE39">
            <v>1392075.7771226335</v>
          </cell>
        </row>
      </sheetData>
      <sheetData sheetId="17">
        <row r="26">
          <cell r="F26">
            <v>5069761</v>
          </cell>
          <cell r="N26">
            <v>3785412.1199999996</v>
          </cell>
          <cell r="O26">
            <v>1018869.67</v>
          </cell>
          <cell r="P26">
            <v>265479.21000000002</v>
          </cell>
          <cell r="Q26">
            <v>0</v>
          </cell>
          <cell r="R26">
            <v>0</v>
          </cell>
          <cell r="S26">
            <v>265479.21000000002</v>
          </cell>
          <cell r="Z26">
            <v>3556625.1299999994</v>
          </cell>
          <cell r="AA26">
            <v>1165278.96</v>
          </cell>
          <cell r="AB26">
            <v>347856.91</v>
          </cell>
          <cell r="AC26">
            <v>0</v>
          </cell>
          <cell r="AD26">
            <v>0</v>
          </cell>
          <cell r="AE26">
            <v>347856.91</v>
          </cell>
        </row>
      </sheetData>
      <sheetData sheetId="18">
        <row r="16">
          <cell r="F16">
            <v>3545032</v>
          </cell>
          <cell r="N16">
            <v>2476880.1199999996</v>
          </cell>
          <cell r="O16">
            <v>797272.05</v>
          </cell>
          <cell r="P16">
            <v>270879.83</v>
          </cell>
          <cell r="Q16">
            <v>0</v>
          </cell>
          <cell r="R16">
            <v>0</v>
          </cell>
          <cell r="S16">
            <v>270879.83</v>
          </cell>
          <cell r="Z16">
            <v>2158018.2000000002</v>
          </cell>
          <cell r="AA16">
            <v>1029498.85</v>
          </cell>
          <cell r="AB16">
            <v>357514.95</v>
          </cell>
          <cell r="AC16">
            <v>0</v>
          </cell>
          <cell r="AD16">
            <v>0</v>
          </cell>
          <cell r="AE16">
            <v>357514.95</v>
          </cell>
        </row>
      </sheetData>
      <sheetData sheetId="19">
        <row r="24">
          <cell r="F24">
            <v>28519570</v>
          </cell>
          <cell r="N24">
            <v>18679197.690000001</v>
          </cell>
          <cell r="O24">
            <v>7392277.2799999993</v>
          </cell>
          <cell r="P24">
            <v>2448095.0300000003</v>
          </cell>
          <cell r="Q24">
            <v>0</v>
          </cell>
          <cell r="R24">
            <v>0</v>
          </cell>
          <cell r="S24">
            <v>2448095.0300000003</v>
          </cell>
          <cell r="Z24">
            <v>16798994.68</v>
          </cell>
          <cell r="AA24">
            <v>8772762.9700000007</v>
          </cell>
          <cell r="AB24">
            <v>2947812.3499999996</v>
          </cell>
          <cell r="AC24">
            <v>0</v>
          </cell>
          <cell r="AD24">
            <v>0</v>
          </cell>
          <cell r="AE24">
            <v>2947812.3499999996</v>
          </cell>
        </row>
      </sheetData>
      <sheetData sheetId="20">
        <row r="30">
          <cell r="F30">
            <v>6533450</v>
          </cell>
          <cell r="N30">
            <v>4552977.7799999993</v>
          </cell>
          <cell r="O30">
            <v>1473316.0200000003</v>
          </cell>
          <cell r="P30">
            <v>507156.19999999995</v>
          </cell>
          <cell r="Q30">
            <v>0</v>
          </cell>
          <cell r="R30">
            <v>0</v>
          </cell>
          <cell r="S30">
            <v>507156.19999999995</v>
          </cell>
          <cell r="Z30">
            <v>4249309.63</v>
          </cell>
          <cell r="AA30">
            <v>1691168.11</v>
          </cell>
          <cell r="AB30">
            <v>592972.25999999989</v>
          </cell>
          <cell r="AC30">
            <v>0</v>
          </cell>
          <cell r="AD30">
            <v>0</v>
          </cell>
          <cell r="AE30">
            <v>592972.25999999989</v>
          </cell>
        </row>
      </sheetData>
      <sheetData sheetId="21">
        <row r="22">
          <cell r="F22">
            <v>4798018</v>
          </cell>
          <cell r="N22">
            <v>3164991.6399999992</v>
          </cell>
          <cell r="O22">
            <v>1189976.94</v>
          </cell>
          <cell r="P22">
            <v>443049.42</v>
          </cell>
          <cell r="Q22">
            <v>0</v>
          </cell>
          <cell r="R22">
            <v>0</v>
          </cell>
          <cell r="S22">
            <v>443049.42</v>
          </cell>
          <cell r="Z22">
            <v>2438092.61</v>
          </cell>
          <cell r="AA22">
            <v>1639367.3</v>
          </cell>
          <cell r="AB22">
            <v>700561.89999999991</v>
          </cell>
          <cell r="AC22">
            <v>19996.189999999999</v>
          </cell>
          <cell r="AD22">
            <v>0</v>
          </cell>
          <cell r="AE22">
            <v>720558.08999999985</v>
          </cell>
        </row>
      </sheetData>
      <sheetData sheetId="22">
        <row r="29">
          <cell r="F29">
            <v>5967207.1499999994</v>
          </cell>
          <cell r="N29">
            <v>3813511.8265999993</v>
          </cell>
          <cell r="O29">
            <v>1316054.9132000003</v>
          </cell>
          <cell r="P29">
            <v>837640.41020000004</v>
          </cell>
          <cell r="Q29">
            <v>0</v>
          </cell>
          <cell r="R29">
            <v>0</v>
          </cell>
          <cell r="S29">
            <v>837640.41020000004</v>
          </cell>
          <cell r="Z29">
            <v>3198859.1350000007</v>
          </cell>
          <cell r="AA29">
            <v>1553524.7807000002</v>
          </cell>
          <cell r="AB29">
            <v>1171119.9663999998</v>
          </cell>
          <cell r="AC29">
            <v>43703.267899999999</v>
          </cell>
          <cell r="AD29">
            <v>0</v>
          </cell>
          <cell r="AE29">
            <v>1214823.2343000001</v>
          </cell>
        </row>
      </sheetData>
      <sheetData sheetId="23">
        <row r="21">
          <cell r="F21">
            <v>3506942</v>
          </cell>
          <cell r="N21">
            <v>2934668.3499999996</v>
          </cell>
          <cell r="O21">
            <v>445319.51000000013</v>
          </cell>
          <cell r="P21">
            <v>126954.14000000001</v>
          </cell>
          <cell r="Q21">
            <v>0</v>
          </cell>
          <cell r="R21">
            <v>0</v>
          </cell>
          <cell r="S21">
            <v>126954.14000000001</v>
          </cell>
          <cell r="Z21">
            <v>2864529.51</v>
          </cell>
          <cell r="AA21">
            <v>480388.93</v>
          </cell>
          <cell r="AB21">
            <v>162023.56</v>
          </cell>
          <cell r="AC21">
            <v>0</v>
          </cell>
          <cell r="AD21">
            <v>0</v>
          </cell>
          <cell r="AE21">
            <v>162023.56</v>
          </cell>
        </row>
      </sheetData>
      <sheetData sheetId="24">
        <row r="22">
          <cell r="F22">
            <v>4614209.1119250003</v>
          </cell>
          <cell r="N22">
            <v>2532110.5046168999</v>
          </cell>
          <cell r="O22">
            <v>1269157.9501683</v>
          </cell>
          <cell r="P22">
            <v>733500.37108485005</v>
          </cell>
          <cell r="Q22">
            <v>79440.286054950004</v>
          </cell>
          <cell r="R22">
            <v>0</v>
          </cell>
          <cell r="S22">
            <v>812940.65713980002</v>
          </cell>
          <cell r="Z22">
            <v>2014510.2916941</v>
          </cell>
          <cell r="AA22">
            <v>1466488.2353926501</v>
          </cell>
          <cell r="AB22">
            <v>975788.81858744973</v>
          </cell>
          <cell r="AC22">
            <v>157421.76625079999</v>
          </cell>
          <cell r="AD22">
            <v>0</v>
          </cell>
          <cell r="AE22">
            <v>1133210.58483825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E48EF-8D75-4F0D-8EEF-043DAC769DE7}">
  <dimension ref="A1:W60"/>
  <sheetViews>
    <sheetView tabSelected="1" topLeftCell="B1" zoomScale="75" zoomScaleNormal="75" workbookViewId="0">
      <selection activeCell="E14" sqref="E14"/>
    </sheetView>
  </sheetViews>
  <sheetFormatPr defaultColWidth="11.42578125" defaultRowHeight="15" x14ac:dyDescent="0.25"/>
  <cols>
    <col min="1" max="1" width="14.85546875" style="45" customWidth="1"/>
    <col min="2" max="2" width="2" style="41" customWidth="1"/>
    <col min="3" max="3" width="42.140625" style="45" customWidth="1"/>
    <col min="4" max="4" width="20.140625" style="45" customWidth="1"/>
    <col min="5" max="5" width="19" style="45" customWidth="1"/>
    <col min="6" max="6" width="19.140625" style="45" customWidth="1"/>
    <col min="7" max="7" width="17.140625" style="45" customWidth="1"/>
    <col min="8" max="8" width="16.5703125" style="45" customWidth="1"/>
    <col min="9" max="9" width="15.28515625" style="45" customWidth="1"/>
    <col min="10" max="10" width="17.5703125" style="45" customWidth="1"/>
    <col min="11" max="11" width="0.42578125" style="45" customWidth="1"/>
    <col min="12" max="12" width="23.140625" style="45" customWidth="1"/>
    <col min="13" max="13" width="18.7109375" style="45" customWidth="1"/>
    <col min="14" max="14" width="17.85546875" style="45" customWidth="1"/>
    <col min="15" max="15" width="16.42578125" style="45" customWidth="1"/>
    <col min="16" max="16" width="16.140625" style="45" bestFit="1" customWidth="1"/>
    <col min="17" max="17" width="18.85546875" style="45" customWidth="1"/>
    <col min="18" max="18" width="16.7109375" style="45" customWidth="1"/>
    <col min="19" max="19" width="16.5703125" style="45" customWidth="1"/>
    <col min="20" max="20" width="19.7109375" style="41" customWidth="1"/>
    <col min="21" max="21" width="17.42578125" style="45" customWidth="1"/>
    <col min="22" max="22" width="11.140625" style="45" customWidth="1"/>
    <col min="23" max="23" width="13.42578125" style="45" bestFit="1" customWidth="1"/>
    <col min="24" max="16384" width="11.42578125" style="45"/>
  </cols>
  <sheetData>
    <row r="1" spans="3:20" ht="15.75" thickBot="1" x14ac:dyDescent="0.3">
      <c r="C1" s="42"/>
      <c r="D1" s="43"/>
      <c r="E1" s="43"/>
      <c r="F1" s="43"/>
      <c r="G1" s="43"/>
      <c r="H1" s="43"/>
      <c r="I1" s="43"/>
      <c r="J1" s="43"/>
      <c r="K1" s="43"/>
      <c r="L1" s="43"/>
      <c r="M1" s="43"/>
      <c r="N1" s="43"/>
      <c r="O1" s="43"/>
      <c r="P1" s="43"/>
      <c r="Q1" s="43"/>
      <c r="R1" s="43"/>
      <c r="S1" s="44"/>
    </row>
    <row r="2" spans="3:20" ht="16.149999999999999" customHeight="1" thickBot="1" x14ac:dyDescent="0.3">
      <c r="C2" s="402" t="s">
        <v>1065</v>
      </c>
      <c r="D2" s="403"/>
      <c r="E2" s="403"/>
      <c r="F2" s="403"/>
      <c r="G2" s="403"/>
      <c r="H2" s="403"/>
      <c r="I2" s="403"/>
      <c r="J2" s="404"/>
      <c r="K2" s="46"/>
      <c r="L2" s="414" t="s">
        <v>1066</v>
      </c>
      <c r="M2" s="415"/>
      <c r="N2" s="415"/>
      <c r="O2" s="415"/>
      <c r="P2" s="415"/>
      <c r="Q2" s="415"/>
      <c r="R2" s="415"/>
      <c r="S2" s="416"/>
    </row>
    <row r="3" spans="3:20" ht="26.25" customHeight="1" x14ac:dyDescent="0.25">
      <c r="C3" s="405" t="s">
        <v>33</v>
      </c>
      <c r="D3" s="398" t="s">
        <v>47</v>
      </c>
      <c r="E3" s="407" t="s">
        <v>16</v>
      </c>
      <c r="F3" s="407"/>
      <c r="G3" s="407"/>
      <c r="H3" s="407"/>
      <c r="I3" s="407"/>
      <c r="J3" s="412" t="s">
        <v>10</v>
      </c>
      <c r="K3" s="6"/>
      <c r="L3" s="417" t="s">
        <v>33</v>
      </c>
      <c r="M3" s="419" t="s">
        <v>47</v>
      </c>
      <c r="N3" s="401" t="s">
        <v>16</v>
      </c>
      <c r="O3" s="401"/>
      <c r="P3" s="401"/>
      <c r="Q3" s="401"/>
      <c r="R3" s="401"/>
      <c r="S3" s="408" t="s">
        <v>10</v>
      </c>
    </row>
    <row r="4" spans="3:20" x14ac:dyDescent="0.25">
      <c r="C4" s="406"/>
      <c r="D4" s="399"/>
      <c r="E4" s="410" t="s">
        <v>1068</v>
      </c>
      <c r="F4" s="410"/>
      <c r="G4" s="410"/>
      <c r="H4" s="410"/>
      <c r="I4" s="410"/>
      <c r="J4" s="413"/>
      <c r="K4" s="6"/>
      <c r="L4" s="418"/>
      <c r="M4" s="420"/>
      <c r="N4" s="411" t="s">
        <v>1067</v>
      </c>
      <c r="O4" s="411"/>
      <c r="P4" s="411"/>
      <c r="Q4" s="411"/>
      <c r="R4" s="411"/>
      <c r="S4" s="409"/>
    </row>
    <row r="5" spans="3:20" ht="45" x14ac:dyDescent="0.25">
      <c r="C5" s="406"/>
      <c r="D5" s="400"/>
      <c r="E5" s="5" t="s">
        <v>5</v>
      </c>
      <c r="F5" s="4" t="s">
        <v>6</v>
      </c>
      <c r="G5" s="3" t="s">
        <v>7</v>
      </c>
      <c r="H5" s="2" t="s">
        <v>8</v>
      </c>
      <c r="I5" s="1" t="s">
        <v>9</v>
      </c>
      <c r="J5" s="413"/>
      <c r="K5" s="47"/>
      <c r="L5" s="418"/>
      <c r="M5" s="421"/>
      <c r="N5" s="5" t="s">
        <v>5</v>
      </c>
      <c r="O5" s="4" t="s">
        <v>6</v>
      </c>
      <c r="P5" s="3" t="s">
        <v>7</v>
      </c>
      <c r="Q5" s="2" t="s">
        <v>8</v>
      </c>
      <c r="R5" s="1" t="s">
        <v>9</v>
      </c>
      <c r="S5" s="409"/>
    </row>
    <row r="6" spans="3:20" x14ac:dyDescent="0.25">
      <c r="C6" s="48" t="s">
        <v>17</v>
      </c>
      <c r="D6" s="50">
        <f>'BEN - Estimation Pop'!F20</f>
        <v>2058663</v>
      </c>
      <c r="E6" s="190" cm="1">
        <f t="array" ref="E6:J6">'BEN - Estimation Pop'!N20:S20</f>
        <v>1829170.7400000002</v>
      </c>
      <c r="F6" s="190">
        <v>223338.34000000003</v>
      </c>
      <c r="G6" s="190">
        <v>6153.92</v>
      </c>
      <c r="H6" s="321">
        <v>0</v>
      </c>
      <c r="I6" s="321">
        <v>0</v>
      </c>
      <c r="J6" s="190">
        <v>6153.92</v>
      </c>
      <c r="K6" s="49"/>
      <c r="L6" s="48" t="str">
        <f>C6</f>
        <v>Bénin</v>
      </c>
      <c r="M6" s="39">
        <f>'BEN - Estimation Pop'!F20</f>
        <v>2058663</v>
      </c>
      <c r="N6" s="38">
        <f>'BEN - Estimation Pop'!Z20</f>
        <v>1737840.2399999998</v>
      </c>
      <c r="O6" s="38">
        <f>'BEN - Estimation Pop'!AA20</f>
        <v>303372.69999999995</v>
      </c>
      <c r="P6" s="38">
        <f>'BEN - Estimation Pop'!AB20</f>
        <v>17450.060000000001</v>
      </c>
      <c r="Q6" s="40">
        <f>'BEN - Estimation Pop'!AC20</f>
        <v>0</v>
      </c>
      <c r="R6" s="40">
        <f>'BEN - Estimation Pop'!AD20</f>
        <v>0</v>
      </c>
      <c r="S6" s="38">
        <f>'BEN - Estimation Pop'!AE20</f>
        <v>17450.060000000001</v>
      </c>
      <c r="T6" s="9"/>
    </row>
    <row r="7" spans="3:20" x14ac:dyDescent="0.25">
      <c r="C7" s="48" t="s">
        <v>18</v>
      </c>
      <c r="D7" s="38">
        <f>'BFA - Estimation Pop'!F50</f>
        <v>21880804.725491893</v>
      </c>
      <c r="E7" s="38">
        <f>'BFA - Estimation Pop'!N50</f>
        <v>16419718.754102098</v>
      </c>
      <c r="F7" s="38">
        <f>'BFA - Estimation Pop'!O50</f>
        <v>3815146.7040864117</v>
      </c>
      <c r="G7" s="38">
        <f>'BFA - Estimation Pop'!P50</f>
        <v>1529104.2475654783</v>
      </c>
      <c r="H7" s="38">
        <f>'BFA - Estimation Pop'!Q50</f>
        <v>116835.01973790328</v>
      </c>
      <c r="I7" s="40">
        <f>'BFA - Estimation Pop'!R50</f>
        <v>0</v>
      </c>
      <c r="J7" s="38">
        <f>'BFA - Estimation Pop'!S50</f>
        <v>1645939.2673033813</v>
      </c>
      <c r="K7" s="127"/>
      <c r="L7" s="128" t="str">
        <f t="shared" ref="L7:L23" si="0">C7</f>
        <v>Burkina Faso</v>
      </c>
      <c r="M7" s="50">
        <f>'BFA - Estimation Pop'!F50</f>
        <v>21880804.725491893</v>
      </c>
      <c r="N7" s="38">
        <f>'BFA - Estimation Pop'!Z50</f>
        <v>14153776.189018957</v>
      </c>
      <c r="O7" s="38">
        <f>'BFA - Estimation Pop'!AA50</f>
        <v>5094525.2785418844</v>
      </c>
      <c r="P7" s="38">
        <f>'BFA - Estimation Pop'!AB50</f>
        <v>2196110.1743555483</v>
      </c>
      <c r="Q7" s="38">
        <f>'BFA - Estimation Pop'!AC50</f>
        <v>436393.08357550198</v>
      </c>
      <c r="R7" s="40">
        <f>'BFA - Estimation Pop'!AD50</f>
        <v>0</v>
      </c>
      <c r="S7" s="38">
        <f>'BFA - Estimation Pop'!AE50</f>
        <v>2632503.2579310499</v>
      </c>
    </row>
    <row r="8" spans="3:20" x14ac:dyDescent="0.25">
      <c r="C8" s="48" t="s">
        <v>19</v>
      </c>
      <c r="D8" s="51"/>
      <c r="E8" s="52"/>
      <c r="F8" s="52"/>
      <c r="G8" s="52"/>
      <c r="H8" s="53"/>
      <c r="I8" s="53"/>
      <c r="J8" s="52"/>
      <c r="K8" s="127"/>
      <c r="L8" s="128" t="str">
        <f t="shared" si="0"/>
        <v>Cabo Verde</v>
      </c>
      <c r="M8" s="53"/>
      <c r="N8" s="53"/>
      <c r="O8" s="53"/>
      <c r="P8" s="53"/>
      <c r="Q8" s="53"/>
      <c r="R8" s="53"/>
      <c r="S8" s="53"/>
    </row>
    <row r="9" spans="3:20" x14ac:dyDescent="0.25">
      <c r="C9" s="48" t="s">
        <v>20</v>
      </c>
      <c r="D9" s="38">
        <f>'CIV - Estimation Pop'!F28</f>
        <v>16059751</v>
      </c>
      <c r="E9" s="38">
        <f>'CIV - Estimation Pop'!N28</f>
        <v>12303872.130000001</v>
      </c>
      <c r="F9" s="38">
        <f>'CIV - Estimation Pop'!O28</f>
        <v>2811317.73</v>
      </c>
      <c r="G9" s="38">
        <f>'CIV - Estimation Pop'!P28</f>
        <v>944561.14</v>
      </c>
      <c r="H9" s="40">
        <f>'CIV - Estimation Pop'!Q28</f>
        <v>0</v>
      </c>
      <c r="I9" s="40">
        <f>'CIV - Estimation Pop'!R28</f>
        <v>0</v>
      </c>
      <c r="J9" s="38">
        <f>'CIV - Estimation Pop'!S28</f>
        <v>944561.14</v>
      </c>
      <c r="K9" s="129"/>
      <c r="L9" s="128" t="str">
        <f t="shared" si="0"/>
        <v>Cote d'Ivoire</v>
      </c>
      <c r="M9" s="38">
        <f>'CIV - Estimation Pop'!F28</f>
        <v>16059751</v>
      </c>
      <c r="N9" s="38">
        <f>'CIV - Estimation Pop'!Z28</f>
        <v>12103665.720000001</v>
      </c>
      <c r="O9" s="38">
        <f>'CIV - Estimation Pop'!AA28</f>
        <v>3089273.7199999997</v>
      </c>
      <c r="P9" s="38">
        <f>'CIV - Estimation Pop'!AB28</f>
        <v>866811.55999999994</v>
      </c>
      <c r="Q9" s="40">
        <f>'CIV - Estimation Pop'!AC28</f>
        <v>0</v>
      </c>
      <c r="R9" s="40">
        <f>'CIV - Estimation Pop'!AD28</f>
        <v>0</v>
      </c>
      <c r="S9" s="38">
        <f>'CIV - Estimation Pop'!AE28</f>
        <v>866811.55999999994</v>
      </c>
    </row>
    <row r="10" spans="3:20" x14ac:dyDescent="0.25">
      <c r="C10" s="48" t="s">
        <v>21</v>
      </c>
      <c r="D10" s="38">
        <f>'CMR Estimation Pop'!F63</f>
        <v>26553619.0657796</v>
      </c>
      <c r="E10" s="38">
        <f>'CMR Estimation Pop'!N63</f>
        <v>17478090.827232432</v>
      </c>
      <c r="F10" s="38">
        <f>'CMR Estimation Pop'!O63</f>
        <v>6645417.8245682828</v>
      </c>
      <c r="G10" s="38">
        <f>'CMR Estimation Pop'!P63</f>
        <v>2272872.592211504</v>
      </c>
      <c r="H10" s="38">
        <f>'CMR Estimation Pop'!Q63</f>
        <v>157237.82176737528</v>
      </c>
      <c r="I10" s="40">
        <f>'CMR Estimation Pop'!R63</f>
        <v>0</v>
      </c>
      <c r="J10" s="38">
        <f>'CMR Estimation Pop'!S63</f>
        <v>2430110.4139788793</v>
      </c>
      <c r="K10" s="127"/>
      <c r="L10" s="128" t="str">
        <f t="shared" si="0"/>
        <v>Cameroun</v>
      </c>
      <c r="M10" s="38">
        <f>'CMR Estimation Pop'!F63</f>
        <v>26553619.0657796</v>
      </c>
      <c r="N10" s="38">
        <f>'CMR Estimation Pop'!Z63</f>
        <v>17878588.450848121</v>
      </c>
      <c r="O10" s="38">
        <f>'CMR Estimation Pop'!AA63</f>
        <v>6291161.835937256</v>
      </c>
      <c r="P10" s="38">
        <f>'CMR Estimation Pop'!AB63</f>
        <v>2206249.5661717136</v>
      </c>
      <c r="Q10" s="38">
        <f>'CMR Estimation Pop'!AC63</f>
        <v>177619.21282250408</v>
      </c>
      <c r="R10" s="40">
        <f>'CMR Estimation Pop'!AD63</f>
        <v>0</v>
      </c>
      <c r="S10" s="38">
        <f>'CMR Estimation Pop'!AE63</f>
        <v>2383868.778994217</v>
      </c>
    </row>
    <row r="11" spans="3:20" x14ac:dyDescent="0.25">
      <c r="C11" s="48" t="s">
        <v>22</v>
      </c>
      <c r="D11" s="38">
        <f>'GMB - Estimation Pop'!F13</f>
        <v>2455839</v>
      </c>
      <c r="E11" s="38">
        <f>'GMB - Estimation Pop'!N13</f>
        <v>1848290.77</v>
      </c>
      <c r="F11" s="38">
        <f>'GMB - Estimation Pop'!O13</f>
        <v>495572.11000000004</v>
      </c>
      <c r="G11" s="38">
        <f>'GMB - Estimation Pop'!P13</f>
        <v>111976.12000000002</v>
      </c>
      <c r="H11" s="40">
        <f>'GMB - Estimation Pop'!Q13</f>
        <v>0</v>
      </c>
      <c r="I11" s="40">
        <f>'GMB - Estimation Pop'!R13</f>
        <v>0</v>
      </c>
      <c r="J11" s="38">
        <f>'GMB - Estimation Pop'!S13</f>
        <v>111976.12000000002</v>
      </c>
      <c r="K11" s="127"/>
      <c r="L11" s="128" t="str">
        <f t="shared" si="0"/>
        <v>Gambie</v>
      </c>
      <c r="M11" s="38">
        <f>'GMB - Estimation Pop'!F13</f>
        <v>2455839</v>
      </c>
      <c r="N11" s="38">
        <f>'GMB - Estimation Pop'!Z13</f>
        <v>1642345.06</v>
      </c>
      <c r="O11" s="38">
        <f>'GMB - Estimation Pop'!AA13</f>
        <v>606781.68999999994</v>
      </c>
      <c r="P11" s="38">
        <f>'GMB - Estimation Pop'!AB13</f>
        <v>199750.69000000003</v>
      </c>
      <c r="Q11" s="38">
        <f>'GMB - Estimation Pop'!AC13</f>
        <v>6961.5599999999995</v>
      </c>
      <c r="R11" s="40">
        <f>'GMB - Estimation Pop'!AD13</f>
        <v>0</v>
      </c>
      <c r="S11" s="38">
        <f>'GMB - Estimation Pop'!AE13</f>
        <v>206712.25000000003</v>
      </c>
    </row>
    <row r="12" spans="3:20" x14ac:dyDescent="0.25">
      <c r="C12" s="48" t="s">
        <v>0</v>
      </c>
      <c r="D12" s="38">
        <f>'GHA - Estimation Pop'!F65</f>
        <v>6471546</v>
      </c>
      <c r="E12" s="38">
        <f>'GHA - Estimation Pop'!N65</f>
        <v>4816311.7899999991</v>
      </c>
      <c r="F12" s="38">
        <f>'GHA - Estimation Pop'!O65</f>
        <v>1091434.29</v>
      </c>
      <c r="G12" s="38">
        <f>'GHA - Estimation Pop'!P65</f>
        <v>478231.16000000003</v>
      </c>
      <c r="H12" s="38">
        <f>'GHA - Estimation Pop'!Q65</f>
        <v>85568.760000000009</v>
      </c>
      <c r="I12" s="40">
        <f>'GHA - Estimation Pop'!R65</f>
        <v>0</v>
      </c>
      <c r="J12" s="38">
        <f>'GHA - Estimation Pop'!S65</f>
        <v>563799.92000000016</v>
      </c>
      <c r="K12" s="127"/>
      <c r="L12" s="128" t="str">
        <f t="shared" si="0"/>
        <v>Ghana</v>
      </c>
      <c r="M12" s="38">
        <f>'GHA - Estimation Pop'!F65</f>
        <v>6471546</v>
      </c>
      <c r="N12" s="38">
        <f>'GHA - Estimation Pop'!Z65</f>
        <v>5428308.7899999982</v>
      </c>
      <c r="O12" s="38">
        <f>'GHA - Estimation Pop'!AA65</f>
        <v>766759.38999999978</v>
      </c>
      <c r="P12" s="38">
        <f>'GHA - Estimation Pop'!AB65</f>
        <v>266380.54000000004</v>
      </c>
      <c r="Q12" s="38">
        <f>'GHA - Estimation Pop'!AC65</f>
        <v>10097.280000000001</v>
      </c>
      <c r="R12" s="40">
        <f>'GHA - Estimation Pop'!AD65</f>
        <v>0</v>
      </c>
      <c r="S12" s="38">
        <f>'GHA - Estimation Pop'!AE65</f>
        <v>276477.82</v>
      </c>
    </row>
    <row r="13" spans="3:20" x14ac:dyDescent="0.25">
      <c r="C13" s="48" t="s">
        <v>23</v>
      </c>
      <c r="D13" s="50">
        <f>'GIN - Estimation Pop'!F39</f>
        <v>11165931</v>
      </c>
      <c r="E13" s="50">
        <f>'GIN - Estimation Pop'!N39</f>
        <v>8818860.3299999982</v>
      </c>
      <c r="F13" s="50">
        <f>'GIN - Estimation Pop'!O39</f>
        <v>1782612.4500000002</v>
      </c>
      <c r="G13" s="50">
        <f>'GIN - Estimation Pop'!P39</f>
        <v>564458.21999999986</v>
      </c>
      <c r="H13" s="50">
        <f>'GIN - Estimation Pop'!Q39</f>
        <v>0</v>
      </c>
      <c r="I13" s="322">
        <f>'GIN - Estimation Pop'!R39</f>
        <v>0</v>
      </c>
      <c r="J13" s="50">
        <f>'GIN - Estimation Pop'!S39</f>
        <v>564458.21999999986</v>
      </c>
      <c r="K13" s="127"/>
      <c r="L13" s="128" t="str">
        <f t="shared" si="0"/>
        <v>Guinée</v>
      </c>
      <c r="M13" s="38">
        <f>'GIN - Estimation Pop'!F39</f>
        <v>11165931</v>
      </c>
      <c r="N13" s="38">
        <f>'GIN - Estimation Pop'!Z39</f>
        <v>8335012.3099999996</v>
      </c>
      <c r="O13" s="38">
        <f>'GIN - Estimation Pop'!AA39</f>
        <v>2091534.35</v>
      </c>
      <c r="P13" s="38">
        <f>'GIN - Estimation Pop'!AB39</f>
        <v>739384.34</v>
      </c>
      <c r="Q13" s="40">
        <f>'GIN - Estimation Pop'!AC39</f>
        <v>0</v>
      </c>
      <c r="R13" s="40">
        <f>'GIN - Estimation Pop'!AD39</f>
        <v>0</v>
      </c>
      <c r="S13" s="38">
        <f>'GIN - Estimation Pop'!AE39</f>
        <v>739384.34</v>
      </c>
    </row>
    <row r="14" spans="3:20" x14ac:dyDescent="0.25">
      <c r="C14" s="48" t="s">
        <v>24</v>
      </c>
      <c r="D14" s="38">
        <f>'GNB - Estimation Pop'!F13</f>
        <v>1328669</v>
      </c>
      <c r="E14" s="38">
        <f>'GNB - Estimation Pop'!N13</f>
        <v>1022196.0099999998</v>
      </c>
      <c r="F14" s="38">
        <f>'GNB - Estimation Pop'!O13</f>
        <v>248476.76000000004</v>
      </c>
      <c r="G14" s="38">
        <f>'GNB - Estimation Pop'!P13</f>
        <v>57996.23</v>
      </c>
      <c r="H14" s="40">
        <f>'GNB - Estimation Pop'!Q13</f>
        <v>0</v>
      </c>
      <c r="I14" s="40">
        <f>'GNB - Estimation Pop'!R13</f>
        <v>0</v>
      </c>
      <c r="J14" s="38">
        <f>'GNB - Estimation Pop'!S13</f>
        <v>57996.23</v>
      </c>
      <c r="K14" s="127"/>
      <c r="L14" s="128" t="str">
        <f t="shared" si="0"/>
        <v>Guinéé Bissau</v>
      </c>
      <c r="M14" s="38">
        <f>'GNB - Estimation Pop'!F13</f>
        <v>1328669</v>
      </c>
      <c r="N14" s="38">
        <f>'GNB - Estimation Pop'!Z13</f>
        <v>1066356.3699999999</v>
      </c>
      <c r="O14" s="38">
        <f>'GNB - Estimation Pop'!AA13</f>
        <v>221623.21000000002</v>
      </c>
      <c r="P14" s="38">
        <f>'GNB - Estimation Pop'!AB13</f>
        <v>40689.42</v>
      </c>
      <c r="Q14" s="40">
        <f>'GNB - Estimation Pop'!AC13</f>
        <v>0</v>
      </c>
      <c r="R14" s="40">
        <f>'GNB - Estimation Pop'!AD13</f>
        <v>0</v>
      </c>
      <c r="S14" s="38">
        <f>'GNB - Estimation Pop'!AE13</f>
        <v>40689.42</v>
      </c>
    </row>
    <row r="15" spans="3:20" x14ac:dyDescent="0.25">
      <c r="C15" s="48" t="s">
        <v>25</v>
      </c>
      <c r="D15" s="38">
        <f>'MRT- Estimation Pop'!F54</f>
        <v>4372041.6687753228</v>
      </c>
      <c r="E15" s="38">
        <f>'MRT- Estimation Pop'!N54</f>
        <v>3131409.004152094</v>
      </c>
      <c r="F15" s="38">
        <f>'MRT- Estimation Pop'!O54</f>
        <v>892364.20469061274</v>
      </c>
      <c r="G15" s="38">
        <f>'MRT- Estimation Pop'!P54</f>
        <v>340348.75671496452</v>
      </c>
      <c r="H15" s="38">
        <f>'MRT- Estimation Pop'!Q54</f>
        <v>7919.7032176511511</v>
      </c>
      <c r="I15" s="40">
        <f>'MRT- Estimation Pop'!R54</f>
        <v>0</v>
      </c>
      <c r="J15" s="38">
        <f>'MRT- Estimation Pop'!S54</f>
        <v>348268.45993261569</v>
      </c>
      <c r="K15" s="127"/>
      <c r="L15" s="128" t="str">
        <f t="shared" si="0"/>
        <v>Mauritanie</v>
      </c>
      <c r="M15" s="38">
        <f>'MRT- Estimation Pop'!F54</f>
        <v>4372041.6687753228</v>
      </c>
      <c r="N15" s="38">
        <f>'MRT- Estimation Pop'!Z54</f>
        <v>2513007.8435160597</v>
      </c>
      <c r="O15" s="38">
        <f>'MRT- Estimation Pop'!AA54</f>
        <v>1198293.7604917022</v>
      </c>
      <c r="P15" s="38">
        <f>'MRT- Estimation Pop'!AB54</f>
        <v>626983.18477601116</v>
      </c>
      <c r="Q15" s="38">
        <f>'MRT- Estimation Pop'!AC54</f>
        <v>33756.879991549678</v>
      </c>
      <c r="R15" s="40">
        <f>'MRT- Estimation Pop'!AD54</f>
        <v>0</v>
      </c>
      <c r="S15" s="38">
        <f>'MRT- Estimation Pop'!AE54</f>
        <v>660740.06476756069</v>
      </c>
    </row>
    <row r="16" spans="3:20" x14ac:dyDescent="0.25">
      <c r="C16" s="48" t="s">
        <v>29</v>
      </c>
      <c r="D16" s="51"/>
      <c r="E16" s="52"/>
      <c r="F16" s="52"/>
      <c r="G16" s="52"/>
      <c r="H16" s="53"/>
      <c r="I16" s="53"/>
      <c r="J16" s="52"/>
      <c r="K16" s="127"/>
      <c r="L16" s="128" t="str">
        <f t="shared" si="0"/>
        <v>Libéria</v>
      </c>
      <c r="M16" s="53"/>
      <c r="N16" s="53"/>
      <c r="O16" s="53"/>
      <c r="P16" s="53"/>
      <c r="Q16" s="53"/>
      <c r="R16" s="53"/>
      <c r="S16" s="53"/>
    </row>
    <row r="17" spans="1:23" x14ac:dyDescent="0.25">
      <c r="C17" s="48" t="s">
        <v>26</v>
      </c>
      <c r="D17" s="38">
        <f>'MLI - Estimation Pop'!F61</f>
        <v>21696913.897673156</v>
      </c>
      <c r="E17" s="38">
        <f>'MLI - Estimation Pop'!N61</f>
        <v>17046826.748268478</v>
      </c>
      <c r="F17" s="38">
        <f>'MLI - Estimation Pop'!O61</f>
        <v>3488560.3871003157</v>
      </c>
      <c r="G17" s="38">
        <f>'MLI - Estimation Pop'!P61</f>
        <v>1114366.9223043665</v>
      </c>
      <c r="H17" s="38">
        <f>'MLI - Estimation Pop'!Q61</f>
        <v>47159.840000000004</v>
      </c>
      <c r="I17" s="40">
        <f>'MLI - Estimation Pop'!R61</f>
        <v>0</v>
      </c>
      <c r="J17" s="38">
        <f>'MLI - Estimation Pop'!S61</f>
        <v>1161526.7623043666</v>
      </c>
      <c r="K17" s="127"/>
      <c r="L17" s="128" t="str">
        <f t="shared" si="0"/>
        <v>Mali</v>
      </c>
      <c r="M17" s="38">
        <f>'MLI - Estimation Pop'!F61</f>
        <v>21696913.897673156</v>
      </c>
      <c r="N17" s="38">
        <f>'MLI - Estimation Pop'!Z61</f>
        <v>15444741.974791262</v>
      </c>
      <c r="O17" s="38">
        <f>'MLI - Estimation Pop'!AA61</f>
        <v>4411104.9738365449</v>
      </c>
      <c r="P17" s="38">
        <f>'MLI - Estimation Pop'!AB61</f>
        <v>1684506.7990453555</v>
      </c>
      <c r="Q17" s="38">
        <f>'MLI - Estimation Pop'!AC61</f>
        <v>156560.14999999997</v>
      </c>
      <c r="R17" s="40">
        <f>'MLI - Estimation Pop'!AD61</f>
        <v>0</v>
      </c>
      <c r="S17" s="38">
        <f>'MLI - Estimation Pop'!AE61</f>
        <v>1841066.9490453554</v>
      </c>
      <c r="T17" s="54"/>
    </row>
    <row r="18" spans="1:23" x14ac:dyDescent="0.25">
      <c r="C18" s="48" t="s">
        <v>2</v>
      </c>
      <c r="D18" s="38">
        <f>'NER - Estimation Pop'!F81</f>
        <v>24933139.603176754</v>
      </c>
      <c r="E18" s="38">
        <f>'NER - Estimation Pop'!N81</f>
        <v>16586144.683183955</v>
      </c>
      <c r="F18" s="38">
        <f>'NER - Estimation Pop'!O81</f>
        <v>5792161.7604990806</v>
      </c>
      <c r="G18" s="38">
        <f>'NER - Estimation Pop'!P81</f>
        <v>2429801.6262117722</v>
      </c>
      <c r="H18" s="38">
        <f>'NER - Estimation Pop'!Q81</f>
        <v>148582.60675771622</v>
      </c>
      <c r="I18" s="40">
        <f>'NER - Estimation Pop'!R81</f>
        <v>0</v>
      </c>
      <c r="J18" s="38">
        <f>'NER - Estimation Pop'!S81</f>
        <v>2578384.2329694889</v>
      </c>
      <c r="K18" s="127"/>
      <c r="L18" s="128" t="str">
        <f t="shared" si="0"/>
        <v>Niger</v>
      </c>
      <c r="M18" s="38">
        <f>'NER - Estimation Pop'!F81</f>
        <v>24933139.603176754</v>
      </c>
      <c r="N18" s="38">
        <f>'NER - Estimation Pop'!Z81</f>
        <v>14226080.129573958</v>
      </c>
      <c r="O18" s="38">
        <f>'NER - Estimation Pop'!AA81</f>
        <v>7069076.3743875958</v>
      </c>
      <c r="P18" s="38">
        <f>'NER - Estimation Pop'!AB81</f>
        <v>3337932.5843365402</v>
      </c>
      <c r="Q18" s="38">
        <f>'NER - Estimation Pop'!AC81</f>
        <v>300050.51487866032</v>
      </c>
      <c r="R18" s="40">
        <f>'NER - Estimation Pop'!AD81</f>
        <v>0</v>
      </c>
      <c r="S18" s="38">
        <f>'NER - Estimation Pop'!AE81</f>
        <v>3637983.0992152006</v>
      </c>
      <c r="T18" s="55"/>
      <c r="U18" s="56"/>
      <c r="V18" s="57"/>
    </row>
    <row r="19" spans="1:23" s="41" customFormat="1" x14ac:dyDescent="0.25">
      <c r="C19" s="58" t="s">
        <v>27</v>
      </c>
      <c r="D19" s="38">
        <f>'Nigeria Pop-Synthesis'!D28</f>
        <v>159253322.45123956</v>
      </c>
      <c r="E19" s="38">
        <f>'Nigeria Pop-Synthesis'!E28</f>
        <v>111339484.6072561</v>
      </c>
      <c r="F19" s="38">
        <f>'Nigeria Pop-Synthesis'!F28</f>
        <v>34977254.726364769</v>
      </c>
      <c r="G19" s="38">
        <f>'Nigeria Pop-Synthesis'!G28</f>
        <v>12707875.363742018</v>
      </c>
      <c r="H19" s="38">
        <f>'Nigeria Pop-Synthesis'!H28</f>
        <v>228707.75387668086</v>
      </c>
      <c r="I19" s="40">
        <f>'Nigeria Pop-Synthesis'!I28</f>
        <v>0</v>
      </c>
      <c r="J19" s="38">
        <f>'Nigeria Pop-Synthesis'!J28</f>
        <v>12936583.117618699</v>
      </c>
      <c r="K19" s="130"/>
      <c r="L19" s="131" t="str">
        <f t="shared" si="0"/>
        <v>Nigéria</v>
      </c>
      <c r="M19" s="38">
        <f>'Nigeria Pop-Synthesis'!D28</f>
        <v>159253322.45123956</v>
      </c>
      <c r="N19" s="38">
        <f>'Nigeria Pop-Synthesis'!M28</f>
        <v>95759980.868399426</v>
      </c>
      <c r="O19" s="38">
        <f>'Nigeria Pop-Synthesis'!N28</f>
        <v>45462669.934789591</v>
      </c>
      <c r="P19" s="38">
        <f>'Nigeria Pop-Synthesis'!O28</f>
        <v>17398004.143396348</v>
      </c>
      <c r="Q19" s="38">
        <f>'Nigeria Pop-Synthesis'!P28</f>
        <v>619116.41151148314</v>
      </c>
      <c r="R19" s="38">
        <f>'Nigeria Pop-Synthesis'!Q28</f>
        <v>13551.09314272982</v>
      </c>
      <c r="S19" s="38">
        <f>'Nigeria Pop-Synthesis'!R28</f>
        <v>18030671.648050562</v>
      </c>
      <c r="U19" s="55"/>
      <c r="V19" s="55"/>
      <c r="W19" s="57"/>
    </row>
    <row r="20" spans="1:23" x14ac:dyDescent="0.25">
      <c r="C20" s="48" t="s">
        <v>28</v>
      </c>
      <c r="D20" s="38">
        <f>'SEN - Estimation Pop'!F51</f>
        <v>17257945</v>
      </c>
      <c r="E20" s="38">
        <f>'SEN - Estimation Pop'!N51</f>
        <v>14285323.484999996</v>
      </c>
      <c r="F20" s="38">
        <f>'SEN - Estimation Pop'!O51</f>
        <v>2668515.0099999998</v>
      </c>
      <c r="G20" s="38">
        <f>'SEN - Estimation Pop'!P51</f>
        <v>304106.505</v>
      </c>
      <c r="H20" s="40">
        <f>'SEN - Estimation Pop'!Q51</f>
        <v>0</v>
      </c>
      <c r="I20" s="40">
        <f>'SEN - Estimation Pop'!R51</f>
        <v>0</v>
      </c>
      <c r="J20" s="38">
        <f>'SEN - Estimation Pop'!S51</f>
        <v>304106.505</v>
      </c>
      <c r="K20" s="127"/>
      <c r="L20" s="128" t="str">
        <f t="shared" si="0"/>
        <v>Sénégal</v>
      </c>
      <c r="M20" s="38">
        <f>'SEN - Estimation Pop'!F51</f>
        <v>17257945</v>
      </c>
      <c r="N20" s="38">
        <f>'SEN - Estimation Pop'!Z51</f>
        <v>12806215.263999995</v>
      </c>
      <c r="O20" s="38">
        <f>'SEN - Estimation Pop'!AA51</f>
        <v>3681328.73</v>
      </c>
      <c r="P20" s="38">
        <f>'SEN - Estimation Pop'!AB51</f>
        <v>757329.51600000006</v>
      </c>
      <c r="Q20" s="38">
        <f>'SEN - Estimation Pop'!AC51</f>
        <v>13071.490000000002</v>
      </c>
      <c r="R20" s="40">
        <f>'SEN - Estimation Pop'!AD51</f>
        <v>0</v>
      </c>
      <c r="S20" s="38">
        <f>'SEN - Estimation Pop'!AE51</f>
        <v>770401.00600000028</v>
      </c>
      <c r="U20" s="59"/>
      <c r="V20" s="60"/>
    </row>
    <row r="21" spans="1:23" x14ac:dyDescent="0.25">
      <c r="C21" s="48" t="s">
        <v>30</v>
      </c>
      <c r="D21" s="38">
        <f>'SLE - Estimation Pop'!F22</f>
        <v>8605845</v>
      </c>
      <c r="E21" s="38">
        <f>'SLE - Estimation Pop'!N22</f>
        <v>4706414.4399999995</v>
      </c>
      <c r="F21" s="38">
        <f>'SLE - Estimation Pop'!O22</f>
        <v>2828146.9499999997</v>
      </c>
      <c r="G21" s="38">
        <f>'SLE - Estimation Pop'!P22</f>
        <v>1071283.6099999999</v>
      </c>
      <c r="H21" s="40">
        <f>'SLE - Estimation Pop'!Q22</f>
        <v>0</v>
      </c>
      <c r="I21" s="40">
        <f>'SLE - Estimation Pop'!R22</f>
        <v>0</v>
      </c>
      <c r="J21" s="38">
        <f>'SLE - Estimation Pop'!S22</f>
        <v>1071283.6099999999</v>
      </c>
      <c r="K21" s="127"/>
      <c r="L21" s="128" t="str">
        <f t="shared" si="0"/>
        <v>Sierra Léone</v>
      </c>
      <c r="M21" s="38">
        <f>'SLE - Estimation Pop'!F22</f>
        <v>8605845</v>
      </c>
      <c r="N21" s="38">
        <f>'SLE - Estimation Pop'!Z22</f>
        <v>3711267.29</v>
      </c>
      <c r="O21" s="38">
        <f>'SLE - Estimation Pop'!AA22</f>
        <v>3441252.3600000008</v>
      </c>
      <c r="P21" s="38">
        <f>'SLE - Estimation Pop'!AB22</f>
        <v>1453325.35</v>
      </c>
      <c r="Q21" s="40">
        <f>'SLE - Estimation Pop'!AC22</f>
        <v>0</v>
      </c>
      <c r="R21" s="40">
        <f>'SLE - Estimation Pop'!AD22</f>
        <v>0</v>
      </c>
      <c r="S21" s="38">
        <f>'SLE - Estimation Pop'!AE22</f>
        <v>1453325.35</v>
      </c>
      <c r="U21" s="60"/>
    </row>
    <row r="22" spans="1:23" x14ac:dyDescent="0.25">
      <c r="C22" s="48" t="s">
        <v>31</v>
      </c>
      <c r="D22" s="38">
        <f>'TCD- Estimation Pop'!F74</f>
        <v>15354658.868103111</v>
      </c>
      <c r="E22" s="38">
        <f>'TCD- Estimation Pop'!N74</f>
        <v>11667619.375120427</v>
      </c>
      <c r="F22" s="38">
        <f>'TCD- Estimation Pop'!O74</f>
        <v>2723795.0592585588</v>
      </c>
      <c r="G22" s="38">
        <f>'TCD- Estimation Pop'!P74</f>
        <v>940455.00672412431</v>
      </c>
      <c r="H22" s="38">
        <f>'TCD- Estimation Pop'!Q74</f>
        <v>22789.427</v>
      </c>
      <c r="I22" s="40">
        <f>'TCD- Estimation Pop'!R74</f>
        <v>0</v>
      </c>
      <c r="J22" s="38">
        <f>'TCD- Estimation Pop'!S74</f>
        <v>963244.43372412422</v>
      </c>
      <c r="K22" s="127"/>
      <c r="L22" s="128" t="str">
        <f t="shared" si="0"/>
        <v>Tchad</v>
      </c>
      <c r="M22" s="38">
        <f>'TCD- Estimation Pop'!F74</f>
        <v>15354658.868103111</v>
      </c>
      <c r="N22" s="38">
        <f>'TCD- Estimation Pop'!Z74</f>
        <v>9979878.4930342399</v>
      </c>
      <c r="O22" s="38">
        <f>'TCD- Estimation Pop'!AA74</f>
        <v>3637534.7199826841</v>
      </c>
      <c r="P22" s="38">
        <f>'TCD- Estimation Pop'!AB74</f>
        <v>1593833.1570861863</v>
      </c>
      <c r="Q22" s="38">
        <f>'TCD- Estimation Pop'!AC74</f>
        <v>143412.49799999999</v>
      </c>
      <c r="R22" s="40">
        <f>'TCD- Estimation Pop'!AD74</f>
        <v>0</v>
      </c>
      <c r="S22" s="38">
        <f>'TCD- Estimation Pop'!AE74</f>
        <v>1737245.6550861869</v>
      </c>
    </row>
    <row r="23" spans="1:23" ht="15.75" thickBot="1" x14ac:dyDescent="0.3">
      <c r="C23" s="48" t="s">
        <v>32</v>
      </c>
      <c r="D23" s="38">
        <f>'TGO- Estimation Pop'!F10</f>
        <v>5885720</v>
      </c>
      <c r="E23" s="38">
        <f>'TGO- Estimation Pop'!N10</f>
        <v>4286995.9000000004</v>
      </c>
      <c r="F23" s="38">
        <f>'TGO- Estimation Pop'!O10</f>
        <v>1187622.8999999999</v>
      </c>
      <c r="G23" s="38">
        <f>'TGO- Estimation Pop'!P10</f>
        <v>411101.2</v>
      </c>
      <c r="H23" s="40">
        <f>'TGO- Estimation Pop'!Q10</f>
        <v>0</v>
      </c>
      <c r="I23" s="40">
        <f>'TGO- Estimation Pop'!R10</f>
        <v>0</v>
      </c>
      <c r="J23" s="38">
        <f>'TGO- Estimation Pop'!S10</f>
        <v>411101.2</v>
      </c>
      <c r="K23" s="127"/>
      <c r="L23" s="128" t="str">
        <f t="shared" si="0"/>
        <v>Togo</v>
      </c>
      <c r="M23" s="38">
        <f>'TGO- Estimation Pop'!F10</f>
        <v>5885720</v>
      </c>
      <c r="N23" s="38">
        <f>'TGO- Estimation Pop'!Z10</f>
        <v>4004615.3000000003</v>
      </c>
      <c r="O23" s="38">
        <f>'TGO- Estimation Pop'!AA10</f>
        <v>1399162.7</v>
      </c>
      <c r="P23" s="38">
        <f>'TGO- Estimation Pop'!AB10</f>
        <v>481942</v>
      </c>
      <c r="Q23" s="40">
        <f>'TGO- Estimation Pop'!AC10</f>
        <v>0</v>
      </c>
      <c r="R23" s="40">
        <f>'TGO- Estimation Pop'!AD10</f>
        <v>0</v>
      </c>
      <c r="S23" s="38">
        <f>'TGO- Estimation Pop'!AE10</f>
        <v>481942</v>
      </c>
    </row>
    <row r="24" spans="1:23" s="65" customFormat="1" ht="15.75" thickBot="1" x14ac:dyDescent="0.3">
      <c r="A24" s="45"/>
      <c r="B24" s="61"/>
      <c r="C24" s="62" t="s">
        <v>46</v>
      </c>
      <c r="D24" s="132">
        <f>SUM(D6:D23)</f>
        <v>345334409.2802394</v>
      </c>
      <c r="E24" s="133">
        <f t="shared" ref="E24:I24" si="1">SUM(E6:E23)</f>
        <v>247586729.59431559</v>
      </c>
      <c r="F24" s="134">
        <f t="shared" si="1"/>
        <v>71671737.206568047</v>
      </c>
      <c r="G24" s="135">
        <f t="shared" si="1"/>
        <v>25284692.620474223</v>
      </c>
      <c r="H24" s="136">
        <f t="shared" si="1"/>
        <v>814800.93235732685</v>
      </c>
      <c r="I24" s="137">
        <f t="shared" si="1"/>
        <v>0</v>
      </c>
      <c r="J24" s="63">
        <f>SUM(J6:J23)</f>
        <v>26099493.552831553</v>
      </c>
      <c r="K24" s="138"/>
      <c r="L24" s="139" t="s">
        <v>46</v>
      </c>
      <c r="M24" s="140">
        <f>SUM(M6:M23)</f>
        <v>345334409.2802394</v>
      </c>
      <c r="N24" s="133">
        <f t="shared" ref="N24:R24" si="2">SUM(N6:N23)</f>
        <v>220791680.29318205</v>
      </c>
      <c r="O24" s="134">
        <f t="shared" si="2"/>
        <v>88765455.727967262</v>
      </c>
      <c r="P24" s="135">
        <f t="shared" si="2"/>
        <v>33866683.085167706</v>
      </c>
      <c r="Q24" s="136">
        <f t="shared" si="2"/>
        <v>1897039.0807796991</v>
      </c>
      <c r="R24" s="137">
        <f t="shared" si="2"/>
        <v>13551.09314272982</v>
      </c>
      <c r="S24" s="63">
        <f>SUM(S6:S23)</f>
        <v>35777273.259090133</v>
      </c>
      <c r="T24" s="41"/>
      <c r="U24" s="64"/>
      <c r="V24" s="64"/>
      <c r="W24" s="64"/>
    </row>
    <row r="25" spans="1:23" x14ac:dyDescent="0.25">
      <c r="D25" s="141"/>
      <c r="E25" s="141"/>
      <c r="F25" s="141"/>
      <c r="G25" s="141"/>
      <c r="H25" s="141"/>
      <c r="I25" s="38"/>
      <c r="J25" s="141"/>
      <c r="K25" s="142"/>
      <c r="L25" s="142"/>
      <c r="M25" s="142"/>
      <c r="N25" s="125"/>
      <c r="O25" s="125"/>
      <c r="P25" s="125"/>
      <c r="Q25" s="125"/>
      <c r="R25" s="125"/>
      <c r="S25" s="125"/>
    </row>
    <row r="26" spans="1:23" ht="15.75" thickBot="1" x14ac:dyDescent="0.3">
      <c r="C26" s="66" t="s">
        <v>45</v>
      </c>
      <c r="D26" s="143">
        <f>'CAR IPC October 2021'!H9</f>
        <v>4942732</v>
      </c>
      <c r="E26" s="143">
        <f>'CAR IPC October 2021'!I9</f>
        <v>1194811</v>
      </c>
      <c r="F26" s="143">
        <f>'CAR IPC October 2021'!J9</f>
        <v>1652643</v>
      </c>
      <c r="G26" s="143">
        <f>'CAR IPC October 2021'!K9</f>
        <v>1475713</v>
      </c>
      <c r="H26" s="143">
        <f>'CAR IPC October 2021'!L9</f>
        <v>619565</v>
      </c>
      <c r="I26" s="143">
        <f>'CAR IPC October 2021'!M9</f>
        <v>0</v>
      </c>
      <c r="J26" s="143">
        <f>'CAR IPC October 2021'!N9</f>
        <v>2095278</v>
      </c>
      <c r="K26" s="142"/>
      <c r="L26" s="67" t="s">
        <v>45</v>
      </c>
      <c r="M26" s="143">
        <f>'CAR IPC October 2021'!Y9</f>
        <v>4942732</v>
      </c>
      <c r="N26" s="143">
        <f>'CAR IPC October 2021'!Z9</f>
        <v>1054513</v>
      </c>
      <c r="O26" s="143">
        <f>'CAR IPC October 2021'!AA9</f>
        <v>1528283</v>
      </c>
      <c r="P26" s="143">
        <f>'CAR IPC October 2021'!AB9</f>
        <v>1671055</v>
      </c>
      <c r="Q26" s="143">
        <f>'CAR IPC October 2021'!AC9</f>
        <v>688882</v>
      </c>
      <c r="R26" s="143">
        <f>'CAR IPC October 2021'!AD9</f>
        <v>0</v>
      </c>
      <c r="S26" s="143">
        <f>'CAR IPC October 2021'!AE9</f>
        <v>2359937</v>
      </c>
      <c r="T26" s="126" t="s">
        <v>1528</v>
      </c>
    </row>
    <row r="27" spans="1:23" ht="15.75" thickBot="1" x14ac:dyDescent="0.3">
      <c r="D27" s="125"/>
      <c r="E27" s="125"/>
      <c r="F27" s="125"/>
      <c r="G27" s="125"/>
      <c r="H27" s="125"/>
      <c r="I27" s="125"/>
      <c r="J27" s="125"/>
      <c r="K27" s="142"/>
      <c r="L27" s="142"/>
      <c r="M27" s="142"/>
      <c r="N27" s="125"/>
      <c r="O27" s="125"/>
      <c r="P27" s="125"/>
      <c r="Q27" s="125"/>
      <c r="R27" s="125"/>
      <c r="S27" s="125"/>
    </row>
    <row r="28" spans="1:23" ht="15.75" thickBot="1" x14ac:dyDescent="0.3">
      <c r="C28" s="68" t="s">
        <v>44</v>
      </c>
      <c r="D28" s="144">
        <f>D26+D24</f>
        <v>350277141.2802394</v>
      </c>
      <c r="E28" s="144">
        <f>E26+E24</f>
        <v>248781540.59431559</v>
      </c>
      <c r="F28" s="144">
        <f t="shared" ref="F28:J28" si="3">F26+F24</f>
        <v>73324380.206568047</v>
      </c>
      <c r="G28" s="144">
        <f t="shared" si="3"/>
        <v>26760405.620474223</v>
      </c>
      <c r="H28" s="144">
        <f t="shared" si="3"/>
        <v>1434365.9323573268</v>
      </c>
      <c r="I28" s="144">
        <f t="shared" si="3"/>
        <v>0</v>
      </c>
      <c r="J28" s="145">
        <f t="shared" si="3"/>
        <v>28194771.552831553</v>
      </c>
      <c r="K28" s="146"/>
      <c r="L28" s="68" t="s">
        <v>44</v>
      </c>
      <c r="M28" s="132">
        <f>M24+M26</f>
        <v>350277141.2802394</v>
      </c>
      <c r="N28" s="132">
        <f>N24+N26</f>
        <v>221846193.29318205</v>
      </c>
      <c r="O28" s="132">
        <f>O24+O26</f>
        <v>90293738.727967262</v>
      </c>
      <c r="P28" s="132">
        <f t="shared" ref="P28:R28" si="4">P24+P26</f>
        <v>35537738.085167706</v>
      </c>
      <c r="Q28" s="132">
        <f t="shared" si="4"/>
        <v>2585921.0807796991</v>
      </c>
      <c r="R28" s="132">
        <f t="shared" si="4"/>
        <v>13551.09314272982</v>
      </c>
      <c r="S28" s="63">
        <f>S24+S26</f>
        <v>38137210.259090133</v>
      </c>
      <c r="U28" s="64"/>
      <c r="V28" s="64"/>
    </row>
    <row r="29" spans="1:23" x14ac:dyDescent="0.25">
      <c r="D29" s="125"/>
      <c r="E29" s="125"/>
      <c r="F29" s="125"/>
      <c r="G29" s="125"/>
      <c r="H29" s="125"/>
      <c r="I29" s="125"/>
      <c r="J29" s="125"/>
      <c r="K29" s="142"/>
      <c r="L29" s="142"/>
      <c r="M29" s="142"/>
      <c r="N29" s="125"/>
      <c r="O29" s="125"/>
      <c r="P29" s="125"/>
      <c r="Q29" s="125"/>
      <c r="R29" s="125"/>
      <c r="S29" s="125"/>
      <c r="T29" s="113"/>
    </row>
    <row r="30" spans="1:23" ht="15.75" thickBot="1" x14ac:dyDescent="0.3">
      <c r="A30" s="60"/>
      <c r="D30" s="125"/>
      <c r="E30" s="125"/>
      <c r="F30" s="125"/>
      <c r="G30" s="125"/>
      <c r="H30" s="125"/>
      <c r="I30" s="125"/>
      <c r="J30" s="125"/>
      <c r="K30" s="125"/>
      <c r="L30" s="125"/>
      <c r="M30" s="125"/>
      <c r="N30" s="125"/>
      <c r="O30" s="125"/>
      <c r="P30" s="125"/>
      <c r="Q30" s="125"/>
      <c r="R30" s="125"/>
      <c r="S30" s="125"/>
    </row>
    <row r="31" spans="1:23" x14ac:dyDescent="0.25">
      <c r="C31" s="69" t="s">
        <v>43</v>
      </c>
      <c r="D31" s="70"/>
      <c r="E31" s="70"/>
      <c r="F31" s="70"/>
      <c r="G31" s="70"/>
      <c r="H31" s="70"/>
      <c r="I31" s="70"/>
      <c r="J31" s="71"/>
      <c r="K31" s="125"/>
      <c r="L31" s="69" t="s">
        <v>43</v>
      </c>
      <c r="M31" s="70"/>
      <c r="N31" s="70"/>
      <c r="O31" s="70"/>
      <c r="P31" s="70"/>
      <c r="Q31" s="70"/>
      <c r="R31" s="70"/>
      <c r="S31" s="71"/>
      <c r="U31" s="41"/>
    </row>
    <row r="32" spans="1:23" x14ac:dyDescent="0.25">
      <c r="C32" s="72" t="s">
        <v>18</v>
      </c>
      <c r="D32" s="73">
        <f t="shared" ref="D32:J32" si="5">D7</f>
        <v>21880804.725491893</v>
      </c>
      <c r="E32" s="73">
        <f t="shared" si="5"/>
        <v>16419718.754102098</v>
      </c>
      <c r="F32" s="73">
        <f t="shared" si="5"/>
        <v>3815146.7040864117</v>
      </c>
      <c r="G32" s="73">
        <f t="shared" si="5"/>
        <v>1529104.2475654783</v>
      </c>
      <c r="H32" s="73">
        <f t="shared" si="5"/>
        <v>116835.01973790328</v>
      </c>
      <c r="I32" s="73">
        <f t="shared" si="5"/>
        <v>0</v>
      </c>
      <c r="J32" s="74">
        <f t="shared" si="5"/>
        <v>1645939.2673033813</v>
      </c>
      <c r="K32" s="125"/>
      <c r="L32" s="72" t="s">
        <v>18</v>
      </c>
      <c r="M32" s="73">
        <f t="shared" ref="M32:S32" si="6">M7</f>
        <v>21880804.725491893</v>
      </c>
      <c r="N32" s="73">
        <f t="shared" si="6"/>
        <v>14153776.189018957</v>
      </c>
      <c r="O32" s="73">
        <f t="shared" si="6"/>
        <v>5094525.2785418844</v>
      </c>
      <c r="P32" s="73">
        <f t="shared" si="6"/>
        <v>2196110.1743555483</v>
      </c>
      <c r="Q32" s="73">
        <f t="shared" si="6"/>
        <v>436393.08357550198</v>
      </c>
      <c r="R32" s="73">
        <f t="shared" si="6"/>
        <v>0</v>
      </c>
      <c r="S32" s="74">
        <f t="shared" si="6"/>
        <v>2632503.2579310499</v>
      </c>
      <c r="U32" s="41"/>
    </row>
    <row r="33" spans="3:21" x14ac:dyDescent="0.25">
      <c r="C33" s="72" t="s">
        <v>26</v>
      </c>
      <c r="D33" s="73">
        <f t="shared" ref="D33:J33" si="7">D17</f>
        <v>21696913.897673156</v>
      </c>
      <c r="E33" s="73">
        <f t="shared" si="7"/>
        <v>17046826.748268478</v>
      </c>
      <c r="F33" s="73">
        <f t="shared" si="7"/>
        <v>3488560.3871003157</v>
      </c>
      <c r="G33" s="73">
        <f t="shared" si="7"/>
        <v>1114366.9223043665</v>
      </c>
      <c r="H33" s="73">
        <f t="shared" si="7"/>
        <v>47159.840000000004</v>
      </c>
      <c r="I33" s="73">
        <f t="shared" si="7"/>
        <v>0</v>
      </c>
      <c r="J33" s="74">
        <f t="shared" si="7"/>
        <v>1161526.7623043666</v>
      </c>
      <c r="K33" s="125"/>
      <c r="L33" s="72" t="s">
        <v>26</v>
      </c>
      <c r="M33" s="73">
        <f t="shared" ref="M33:S33" si="8">M17</f>
        <v>21696913.897673156</v>
      </c>
      <c r="N33" s="73">
        <f t="shared" si="8"/>
        <v>15444741.974791262</v>
      </c>
      <c r="O33" s="73">
        <f t="shared" si="8"/>
        <v>4411104.9738365449</v>
      </c>
      <c r="P33" s="73">
        <f t="shared" si="8"/>
        <v>1684506.7990453555</v>
      </c>
      <c r="Q33" s="73">
        <f t="shared" si="8"/>
        <v>156560.14999999997</v>
      </c>
      <c r="R33" s="73">
        <f t="shared" si="8"/>
        <v>0</v>
      </c>
      <c r="S33" s="74">
        <f t="shared" si="8"/>
        <v>1841066.9490453554</v>
      </c>
      <c r="U33" s="41"/>
    </row>
    <row r="34" spans="3:21" x14ac:dyDescent="0.25">
      <c r="C34" s="72" t="s">
        <v>25</v>
      </c>
      <c r="D34" s="73">
        <f t="shared" ref="D34:J34" si="9">D15</f>
        <v>4372041.6687753228</v>
      </c>
      <c r="E34" s="73">
        <f t="shared" si="9"/>
        <v>3131409.004152094</v>
      </c>
      <c r="F34" s="73">
        <f t="shared" si="9"/>
        <v>892364.20469061274</v>
      </c>
      <c r="G34" s="73">
        <f t="shared" si="9"/>
        <v>340348.75671496452</v>
      </c>
      <c r="H34" s="73">
        <f t="shared" si="9"/>
        <v>7919.7032176511511</v>
      </c>
      <c r="I34" s="73">
        <f t="shared" si="9"/>
        <v>0</v>
      </c>
      <c r="J34" s="74">
        <f t="shared" si="9"/>
        <v>348268.45993261569</v>
      </c>
      <c r="K34" s="125"/>
      <c r="L34" s="72" t="s">
        <v>25</v>
      </c>
      <c r="M34" s="73">
        <f t="shared" ref="M34:S34" si="10">M15</f>
        <v>4372041.6687753228</v>
      </c>
      <c r="N34" s="73">
        <f t="shared" si="10"/>
        <v>2513007.8435160597</v>
      </c>
      <c r="O34" s="73">
        <f t="shared" si="10"/>
        <v>1198293.7604917022</v>
      </c>
      <c r="P34" s="73">
        <f t="shared" si="10"/>
        <v>626983.18477601116</v>
      </c>
      <c r="Q34" s="73">
        <f t="shared" si="10"/>
        <v>33756.879991549678</v>
      </c>
      <c r="R34" s="73">
        <f t="shared" si="10"/>
        <v>0</v>
      </c>
      <c r="S34" s="74">
        <f t="shared" si="10"/>
        <v>660740.06476756069</v>
      </c>
      <c r="U34" s="41"/>
    </row>
    <row r="35" spans="3:21" x14ac:dyDescent="0.25">
      <c r="C35" s="72" t="s">
        <v>2</v>
      </c>
      <c r="D35" s="73">
        <f t="shared" ref="D35:J35" si="11">D18</f>
        <v>24933139.603176754</v>
      </c>
      <c r="E35" s="73">
        <f t="shared" si="11"/>
        <v>16586144.683183955</v>
      </c>
      <c r="F35" s="73">
        <f t="shared" si="11"/>
        <v>5792161.7604990806</v>
      </c>
      <c r="G35" s="73">
        <f t="shared" si="11"/>
        <v>2429801.6262117722</v>
      </c>
      <c r="H35" s="73">
        <f t="shared" si="11"/>
        <v>148582.60675771622</v>
      </c>
      <c r="I35" s="73">
        <f t="shared" si="11"/>
        <v>0</v>
      </c>
      <c r="J35" s="74">
        <f t="shared" si="11"/>
        <v>2578384.2329694889</v>
      </c>
      <c r="K35" s="125"/>
      <c r="L35" s="72" t="s">
        <v>2</v>
      </c>
      <c r="M35" s="73">
        <f t="shared" ref="M35:S35" si="12">M18</f>
        <v>24933139.603176754</v>
      </c>
      <c r="N35" s="73">
        <f t="shared" si="12"/>
        <v>14226080.129573958</v>
      </c>
      <c r="O35" s="73">
        <f t="shared" si="12"/>
        <v>7069076.3743875958</v>
      </c>
      <c r="P35" s="73">
        <f t="shared" si="12"/>
        <v>3337932.5843365402</v>
      </c>
      <c r="Q35" s="73">
        <f t="shared" si="12"/>
        <v>300050.51487866032</v>
      </c>
      <c r="R35" s="73">
        <f t="shared" si="12"/>
        <v>0</v>
      </c>
      <c r="S35" s="74">
        <f t="shared" si="12"/>
        <v>3637983.0992152006</v>
      </c>
      <c r="U35" s="41"/>
    </row>
    <row r="36" spans="3:21" ht="15.75" thickBot="1" x14ac:dyDescent="0.3">
      <c r="C36" s="75" t="s">
        <v>31</v>
      </c>
      <c r="D36" s="76">
        <f t="shared" ref="D36:J36" si="13">D22</f>
        <v>15354658.868103111</v>
      </c>
      <c r="E36" s="76">
        <f t="shared" si="13"/>
        <v>11667619.375120427</v>
      </c>
      <c r="F36" s="76">
        <f t="shared" si="13"/>
        <v>2723795.0592585588</v>
      </c>
      <c r="G36" s="76">
        <f t="shared" si="13"/>
        <v>940455.00672412431</v>
      </c>
      <c r="H36" s="76">
        <f t="shared" si="13"/>
        <v>22789.427</v>
      </c>
      <c r="I36" s="76">
        <f t="shared" si="13"/>
        <v>0</v>
      </c>
      <c r="J36" s="77">
        <f t="shared" si="13"/>
        <v>963244.43372412422</v>
      </c>
      <c r="K36" s="125"/>
      <c r="L36" s="78" t="s">
        <v>31</v>
      </c>
      <c r="M36" s="79">
        <f t="shared" ref="M36:S36" si="14">M22</f>
        <v>15354658.868103111</v>
      </c>
      <c r="N36" s="79">
        <f t="shared" si="14"/>
        <v>9979878.4930342399</v>
      </c>
      <c r="O36" s="79">
        <f t="shared" si="14"/>
        <v>3637534.7199826841</v>
      </c>
      <c r="P36" s="79">
        <f t="shared" si="14"/>
        <v>1593833.1570861863</v>
      </c>
      <c r="Q36" s="79">
        <f t="shared" si="14"/>
        <v>143412.49799999999</v>
      </c>
      <c r="R36" s="79">
        <f t="shared" si="14"/>
        <v>0</v>
      </c>
      <c r="S36" s="80">
        <f t="shared" si="14"/>
        <v>1737245.6550861869</v>
      </c>
      <c r="U36" s="41"/>
    </row>
    <row r="37" spans="3:21" ht="16.5" thickTop="1" thickBot="1" x14ac:dyDescent="0.3">
      <c r="C37" s="81" t="s">
        <v>4</v>
      </c>
      <c r="D37" s="82">
        <f t="shared" ref="D37:J37" si="15">SUM(D32:D36)</f>
        <v>88237558.763220236</v>
      </c>
      <c r="E37" s="147">
        <f t="shared" si="15"/>
        <v>64851718.564827055</v>
      </c>
      <c r="F37" s="148">
        <f t="shared" si="15"/>
        <v>16712028.115634978</v>
      </c>
      <c r="G37" s="149">
        <f t="shared" si="15"/>
        <v>6354076.5595207065</v>
      </c>
      <c r="H37" s="150">
        <f t="shared" si="15"/>
        <v>343286.59671327064</v>
      </c>
      <c r="I37" s="151">
        <f t="shared" si="15"/>
        <v>0</v>
      </c>
      <c r="J37" s="83">
        <f t="shared" si="15"/>
        <v>6697363.1562339757</v>
      </c>
      <c r="K37" s="124"/>
      <c r="L37" s="81" t="s">
        <v>4</v>
      </c>
      <c r="M37" s="82">
        <f t="shared" ref="M37:S37" si="16">SUM(M32:M36)</f>
        <v>88237558.763220236</v>
      </c>
      <c r="N37" s="152">
        <f t="shared" si="16"/>
        <v>56317484.629934475</v>
      </c>
      <c r="O37" s="153">
        <f t="shared" si="16"/>
        <v>21410535.107240412</v>
      </c>
      <c r="P37" s="154">
        <f t="shared" si="16"/>
        <v>9439365.8995996416</v>
      </c>
      <c r="Q37" s="155">
        <f t="shared" si="16"/>
        <v>1070173.1264457118</v>
      </c>
      <c r="R37" s="156">
        <f t="shared" si="16"/>
        <v>0</v>
      </c>
      <c r="S37" s="83">
        <f t="shared" si="16"/>
        <v>10509539.026045354</v>
      </c>
      <c r="U37" s="41"/>
    </row>
    <row r="38" spans="3:21" x14ac:dyDescent="0.25">
      <c r="C38" s="69" t="s">
        <v>42</v>
      </c>
      <c r="D38" s="70"/>
      <c r="E38" s="70"/>
      <c r="F38" s="70"/>
      <c r="G38" s="70"/>
      <c r="H38" s="70"/>
      <c r="I38" s="70"/>
      <c r="J38" s="71"/>
      <c r="K38" s="125"/>
      <c r="L38" s="69" t="s">
        <v>42</v>
      </c>
      <c r="M38" s="70"/>
      <c r="N38" s="70"/>
      <c r="O38" s="70"/>
      <c r="P38" s="70"/>
      <c r="Q38" s="70"/>
      <c r="R38" s="70"/>
      <c r="S38" s="71"/>
      <c r="U38" s="41"/>
    </row>
    <row r="39" spans="3:21" ht="15.75" thickBot="1" x14ac:dyDescent="0.3">
      <c r="C39" s="89" t="s">
        <v>28</v>
      </c>
      <c r="D39" s="90">
        <f t="shared" ref="D39:I39" si="17">D20</f>
        <v>17257945</v>
      </c>
      <c r="E39" s="90">
        <f t="shared" si="17"/>
        <v>14285323.484999996</v>
      </c>
      <c r="F39" s="90">
        <f t="shared" si="17"/>
        <v>2668515.0099999998</v>
      </c>
      <c r="G39" s="90">
        <f t="shared" si="17"/>
        <v>304106.505</v>
      </c>
      <c r="H39" s="90">
        <f t="shared" si="17"/>
        <v>0</v>
      </c>
      <c r="I39" s="90">
        <f t="shared" si="17"/>
        <v>0</v>
      </c>
      <c r="J39" s="91">
        <f>J20</f>
        <v>304106.505</v>
      </c>
      <c r="K39" s="125"/>
      <c r="L39" s="75" t="s">
        <v>28</v>
      </c>
      <c r="M39" s="76">
        <f t="shared" ref="M39:S39" si="18">M20</f>
        <v>17257945</v>
      </c>
      <c r="N39" s="76">
        <f t="shared" si="18"/>
        <v>12806215.263999995</v>
      </c>
      <c r="O39" s="76">
        <f t="shared" si="18"/>
        <v>3681328.73</v>
      </c>
      <c r="P39" s="76">
        <f t="shared" si="18"/>
        <v>757329.51600000006</v>
      </c>
      <c r="Q39" s="76">
        <f t="shared" si="18"/>
        <v>13071.490000000002</v>
      </c>
      <c r="R39" s="76">
        <f t="shared" si="18"/>
        <v>0</v>
      </c>
      <c r="S39" s="77">
        <f t="shared" si="18"/>
        <v>770401.00600000028</v>
      </c>
      <c r="U39" s="41"/>
    </row>
    <row r="40" spans="3:21" ht="16.5" thickTop="1" thickBot="1" x14ac:dyDescent="0.3">
      <c r="C40" s="81" t="s">
        <v>41</v>
      </c>
      <c r="D40" s="82">
        <f>+D39+D37</f>
        <v>105495503.76322024</v>
      </c>
      <c r="E40" s="152">
        <f>E39+E37</f>
        <v>79137042.049827054</v>
      </c>
      <c r="F40" s="153">
        <f>F39+F37</f>
        <v>19380543.125634976</v>
      </c>
      <c r="G40" s="154">
        <f>G39+G37</f>
        <v>6658183.0645207064</v>
      </c>
      <c r="H40" s="155">
        <f>H39+H37</f>
        <v>343286.59671327064</v>
      </c>
      <c r="I40" s="156">
        <f>I39+I37</f>
        <v>0</v>
      </c>
      <c r="J40" s="83">
        <f>+J39+J37</f>
        <v>7001469.6612339756</v>
      </c>
      <c r="K40" s="124"/>
      <c r="L40" s="81" t="s">
        <v>41</v>
      </c>
      <c r="M40" s="82">
        <f>+M39+M37</f>
        <v>105495503.76322024</v>
      </c>
      <c r="N40" s="147">
        <f t="shared" ref="N40:S40" si="19">N39+N37</f>
        <v>69123699.893934473</v>
      </c>
      <c r="O40" s="148">
        <f t="shared" si="19"/>
        <v>25091863.837240413</v>
      </c>
      <c r="P40" s="149">
        <f t="shared" si="19"/>
        <v>10196695.415599642</v>
      </c>
      <c r="Q40" s="150">
        <f t="shared" si="19"/>
        <v>1083244.6164457118</v>
      </c>
      <c r="R40" s="151">
        <f t="shared" si="19"/>
        <v>0</v>
      </c>
      <c r="S40" s="83">
        <f t="shared" si="19"/>
        <v>11279940.032045355</v>
      </c>
      <c r="U40" s="41"/>
    </row>
    <row r="41" spans="3:21" ht="15.75" thickBot="1" x14ac:dyDescent="0.3">
      <c r="C41" s="69" t="s">
        <v>40</v>
      </c>
      <c r="D41" s="92"/>
      <c r="E41" s="92"/>
      <c r="F41" s="92"/>
      <c r="G41" s="92"/>
      <c r="H41" s="92"/>
      <c r="I41" s="92"/>
      <c r="J41" s="93"/>
      <c r="K41" s="125"/>
      <c r="L41" s="69" t="s">
        <v>40</v>
      </c>
      <c r="M41" s="92"/>
      <c r="N41" s="92"/>
      <c r="O41" s="92"/>
      <c r="P41" s="92"/>
      <c r="Q41" s="92"/>
      <c r="R41" s="92"/>
      <c r="S41" s="93"/>
      <c r="U41" s="41"/>
    </row>
    <row r="42" spans="3:21" x14ac:dyDescent="0.25">
      <c r="C42" s="72" t="s">
        <v>27</v>
      </c>
      <c r="D42" s="73">
        <f t="shared" ref="D42:J42" si="20">D19</f>
        <v>159253322.45123956</v>
      </c>
      <c r="E42" s="73">
        <f t="shared" si="20"/>
        <v>111339484.6072561</v>
      </c>
      <c r="F42" s="73">
        <f t="shared" si="20"/>
        <v>34977254.726364769</v>
      </c>
      <c r="G42" s="73">
        <f t="shared" si="20"/>
        <v>12707875.363742018</v>
      </c>
      <c r="H42" s="73">
        <f t="shared" si="20"/>
        <v>228707.75387668086</v>
      </c>
      <c r="I42" s="73">
        <f t="shared" si="20"/>
        <v>0</v>
      </c>
      <c r="J42" s="74">
        <f t="shared" si="20"/>
        <v>12936583.117618699</v>
      </c>
      <c r="K42" s="125"/>
      <c r="L42" s="94" t="s">
        <v>27</v>
      </c>
      <c r="M42" s="95">
        <f t="shared" ref="M42:S42" si="21">M19</f>
        <v>159253322.45123956</v>
      </c>
      <c r="N42" s="95">
        <f t="shared" si="21"/>
        <v>95759980.868399426</v>
      </c>
      <c r="O42" s="95">
        <f t="shared" si="21"/>
        <v>45462669.934789591</v>
      </c>
      <c r="P42" s="95">
        <f t="shared" si="21"/>
        <v>17398004.143396348</v>
      </c>
      <c r="Q42" s="95">
        <f t="shared" si="21"/>
        <v>619116.41151148314</v>
      </c>
      <c r="R42" s="95">
        <f t="shared" si="21"/>
        <v>13551.09314272982</v>
      </c>
      <c r="S42" s="96">
        <f t="shared" si="21"/>
        <v>18030671.648050562</v>
      </c>
      <c r="U42" s="41"/>
    </row>
    <row r="43" spans="3:21" x14ac:dyDescent="0.25">
      <c r="C43" s="72" t="s">
        <v>22</v>
      </c>
      <c r="D43" s="73">
        <f t="shared" ref="D43:J43" si="22">D11</f>
        <v>2455839</v>
      </c>
      <c r="E43" s="73">
        <f t="shared" si="22"/>
        <v>1848290.77</v>
      </c>
      <c r="F43" s="73">
        <f t="shared" si="22"/>
        <v>495572.11000000004</v>
      </c>
      <c r="G43" s="73">
        <f t="shared" si="22"/>
        <v>111976.12000000002</v>
      </c>
      <c r="H43" s="73">
        <f t="shared" si="22"/>
        <v>0</v>
      </c>
      <c r="I43" s="73">
        <f t="shared" si="22"/>
        <v>0</v>
      </c>
      <c r="J43" s="74">
        <f t="shared" si="22"/>
        <v>111976.12000000002</v>
      </c>
      <c r="K43" s="125"/>
      <c r="L43" s="72" t="s">
        <v>22</v>
      </c>
      <c r="M43" s="73">
        <f t="shared" ref="M43:S43" si="23">M11</f>
        <v>2455839</v>
      </c>
      <c r="N43" s="73">
        <f t="shared" si="23"/>
        <v>1642345.06</v>
      </c>
      <c r="O43" s="73">
        <f t="shared" si="23"/>
        <v>606781.68999999994</v>
      </c>
      <c r="P43" s="73">
        <f t="shared" si="23"/>
        <v>199750.69000000003</v>
      </c>
      <c r="Q43" s="73">
        <f t="shared" si="23"/>
        <v>6961.5599999999995</v>
      </c>
      <c r="R43" s="73">
        <f t="shared" si="23"/>
        <v>0</v>
      </c>
      <c r="S43" s="74">
        <f t="shared" si="23"/>
        <v>206712.25000000003</v>
      </c>
      <c r="U43" s="41"/>
    </row>
    <row r="44" spans="3:21" ht="15.75" thickBot="1" x14ac:dyDescent="0.3">
      <c r="C44" s="75" t="s">
        <v>48</v>
      </c>
      <c r="D44" s="76">
        <f t="shared" ref="D44:J44" si="24">D10</f>
        <v>26553619.0657796</v>
      </c>
      <c r="E44" s="76">
        <f t="shared" si="24"/>
        <v>17478090.827232432</v>
      </c>
      <c r="F44" s="76">
        <f t="shared" si="24"/>
        <v>6645417.8245682828</v>
      </c>
      <c r="G44" s="76">
        <f t="shared" si="24"/>
        <v>2272872.592211504</v>
      </c>
      <c r="H44" s="76">
        <f t="shared" si="24"/>
        <v>157237.82176737528</v>
      </c>
      <c r="I44" s="76">
        <f t="shared" si="24"/>
        <v>0</v>
      </c>
      <c r="J44" s="77">
        <f t="shared" si="24"/>
        <v>2430110.4139788793</v>
      </c>
      <c r="K44" s="125"/>
      <c r="L44" s="75" t="s">
        <v>48</v>
      </c>
      <c r="M44" s="76">
        <f t="shared" ref="M44:S44" si="25">M10</f>
        <v>26553619.0657796</v>
      </c>
      <c r="N44" s="76">
        <f t="shared" si="25"/>
        <v>17878588.450848121</v>
      </c>
      <c r="O44" s="76">
        <f t="shared" si="25"/>
        <v>6291161.835937256</v>
      </c>
      <c r="P44" s="76">
        <f t="shared" si="25"/>
        <v>2206249.5661717136</v>
      </c>
      <c r="Q44" s="76">
        <f t="shared" si="25"/>
        <v>177619.21282250408</v>
      </c>
      <c r="R44" s="76">
        <f t="shared" si="25"/>
        <v>0</v>
      </c>
      <c r="S44" s="77">
        <f t="shared" si="25"/>
        <v>2383868.778994217</v>
      </c>
      <c r="U44" s="41"/>
    </row>
    <row r="45" spans="3:21" ht="16.5" thickTop="1" thickBot="1" x14ac:dyDescent="0.3">
      <c r="C45" s="75" t="s">
        <v>4</v>
      </c>
      <c r="D45" s="76">
        <f t="shared" ref="D45:J45" si="26">SUM(D42:D44)</f>
        <v>188262780.51701915</v>
      </c>
      <c r="E45" s="76">
        <f>SUM(E42:E44)</f>
        <v>130665866.20448853</v>
      </c>
      <c r="F45" s="76">
        <f t="shared" si="26"/>
        <v>42118244.660933048</v>
      </c>
      <c r="G45" s="76">
        <f t="shared" si="26"/>
        <v>15092724.075953521</v>
      </c>
      <c r="H45" s="76">
        <f t="shared" si="26"/>
        <v>385945.57564405614</v>
      </c>
      <c r="I45" s="76">
        <f t="shared" si="26"/>
        <v>0</v>
      </c>
      <c r="J45" s="77">
        <f t="shared" si="26"/>
        <v>15478669.651597578</v>
      </c>
      <c r="K45" s="125"/>
      <c r="L45" s="75" t="s">
        <v>4</v>
      </c>
      <c r="M45" s="76">
        <f t="shared" ref="M45:S45" si="27">SUM(M42:M44)</f>
        <v>188262780.51701915</v>
      </c>
      <c r="N45" s="76">
        <f t="shared" si="27"/>
        <v>115280914.37924755</v>
      </c>
      <c r="O45" s="76">
        <f t="shared" si="27"/>
        <v>52360613.460726842</v>
      </c>
      <c r="P45" s="76">
        <f t="shared" si="27"/>
        <v>19804004.399568062</v>
      </c>
      <c r="Q45" s="76">
        <f t="shared" si="27"/>
        <v>803697.1843339873</v>
      </c>
      <c r="R45" s="76">
        <f t="shared" si="27"/>
        <v>13551.09314272982</v>
      </c>
      <c r="S45" s="77">
        <f t="shared" si="27"/>
        <v>20621252.677044779</v>
      </c>
      <c r="U45" s="41"/>
    </row>
    <row r="46" spans="3:21" ht="16.5" thickTop="1" thickBot="1" x14ac:dyDescent="0.3">
      <c r="C46" s="97" t="s">
        <v>39</v>
      </c>
      <c r="D46" s="98">
        <f t="shared" ref="D46:J46" si="28">D40+D45</f>
        <v>293758284.2802394</v>
      </c>
      <c r="E46" s="147">
        <f t="shared" si="28"/>
        <v>209802908.25431558</v>
      </c>
      <c r="F46" s="148">
        <f t="shared" si="28"/>
        <v>61498787.786568023</v>
      </c>
      <c r="G46" s="149">
        <f t="shared" si="28"/>
        <v>21750907.140474226</v>
      </c>
      <c r="H46" s="150">
        <f t="shared" si="28"/>
        <v>729232.17235732684</v>
      </c>
      <c r="I46" s="151">
        <f t="shared" si="28"/>
        <v>0</v>
      </c>
      <c r="J46" s="99">
        <f t="shared" si="28"/>
        <v>22480139.312831555</v>
      </c>
      <c r="K46" s="157"/>
      <c r="L46" s="97" t="s">
        <v>39</v>
      </c>
      <c r="M46" s="98">
        <f t="shared" ref="M46:S46" si="29">M40+M45</f>
        <v>293758284.2802394</v>
      </c>
      <c r="N46" s="147">
        <f t="shared" si="29"/>
        <v>184404614.27318203</v>
      </c>
      <c r="O46" s="148">
        <f t="shared" si="29"/>
        <v>77452477.297967255</v>
      </c>
      <c r="P46" s="149">
        <f t="shared" si="29"/>
        <v>30000699.815167703</v>
      </c>
      <c r="Q46" s="150">
        <f t="shared" si="29"/>
        <v>1886941.8007796991</v>
      </c>
      <c r="R46" s="151">
        <f t="shared" si="29"/>
        <v>13551.09314272982</v>
      </c>
      <c r="S46" s="99">
        <f t="shared" si="29"/>
        <v>31901192.709090136</v>
      </c>
      <c r="U46" s="41"/>
    </row>
    <row r="47" spans="3:21" x14ac:dyDescent="0.25">
      <c r="C47" s="69" t="s">
        <v>49</v>
      </c>
      <c r="D47" s="100"/>
      <c r="E47" s="100"/>
      <c r="F47" s="100"/>
      <c r="G47" s="100"/>
      <c r="H47" s="100"/>
      <c r="I47" s="100"/>
      <c r="J47" s="101"/>
      <c r="K47" s="102"/>
      <c r="L47" s="69" t="s">
        <v>49</v>
      </c>
      <c r="M47" s="100"/>
      <c r="N47" s="100"/>
      <c r="O47" s="100"/>
      <c r="P47" s="100"/>
      <c r="Q47" s="100"/>
      <c r="R47" s="100"/>
      <c r="S47" s="101"/>
      <c r="U47" s="41"/>
    </row>
    <row r="48" spans="3:21" x14ac:dyDescent="0.25">
      <c r="C48" s="72" t="s">
        <v>18</v>
      </c>
      <c r="D48" s="103">
        <f t="shared" ref="D48:J48" si="30">D7</f>
        <v>21880804.725491893</v>
      </c>
      <c r="E48" s="103">
        <f t="shared" si="30"/>
        <v>16419718.754102098</v>
      </c>
      <c r="F48" s="103">
        <f t="shared" si="30"/>
        <v>3815146.7040864117</v>
      </c>
      <c r="G48" s="103">
        <f t="shared" si="30"/>
        <v>1529104.2475654783</v>
      </c>
      <c r="H48" s="103">
        <f t="shared" si="30"/>
        <v>116835.01973790328</v>
      </c>
      <c r="I48" s="103">
        <f t="shared" si="30"/>
        <v>0</v>
      </c>
      <c r="J48" s="104">
        <f t="shared" si="30"/>
        <v>1645939.2673033813</v>
      </c>
      <c r="K48" s="124"/>
      <c r="L48" s="72" t="s">
        <v>18</v>
      </c>
      <c r="M48" s="103">
        <f>M7</f>
        <v>21880804.725491893</v>
      </c>
      <c r="N48" s="103">
        <f t="shared" ref="N48:S48" si="31">N7</f>
        <v>14153776.189018957</v>
      </c>
      <c r="O48" s="103">
        <f t="shared" si="31"/>
        <v>5094525.2785418844</v>
      </c>
      <c r="P48" s="103">
        <f t="shared" si="31"/>
        <v>2196110.1743555483</v>
      </c>
      <c r="Q48" s="103">
        <f t="shared" si="31"/>
        <v>436393.08357550198</v>
      </c>
      <c r="R48" s="103">
        <f t="shared" si="31"/>
        <v>0</v>
      </c>
      <c r="S48" s="104">
        <f t="shared" si="31"/>
        <v>2632503.2579310499</v>
      </c>
      <c r="U48" s="41"/>
    </row>
    <row r="49" spans="1:22" x14ac:dyDescent="0.25">
      <c r="C49" s="72" t="s">
        <v>26</v>
      </c>
      <c r="D49" s="103">
        <f t="shared" ref="D49:J50" si="32">D17</f>
        <v>21696913.897673156</v>
      </c>
      <c r="E49" s="103">
        <f t="shared" si="32"/>
        <v>17046826.748268478</v>
      </c>
      <c r="F49" s="103">
        <f t="shared" si="32"/>
        <v>3488560.3871003157</v>
      </c>
      <c r="G49" s="103">
        <f t="shared" si="32"/>
        <v>1114366.9223043665</v>
      </c>
      <c r="H49" s="103">
        <f t="shared" si="32"/>
        <v>47159.840000000004</v>
      </c>
      <c r="I49" s="103">
        <f t="shared" si="32"/>
        <v>0</v>
      </c>
      <c r="J49" s="104">
        <f t="shared" si="32"/>
        <v>1161526.7623043666</v>
      </c>
      <c r="K49" s="124"/>
      <c r="L49" s="72" t="s">
        <v>26</v>
      </c>
      <c r="M49" s="103">
        <f t="shared" ref="M49:S50" si="33">M17</f>
        <v>21696913.897673156</v>
      </c>
      <c r="N49" s="103">
        <f t="shared" si="33"/>
        <v>15444741.974791262</v>
      </c>
      <c r="O49" s="103">
        <f t="shared" si="33"/>
        <v>4411104.9738365449</v>
      </c>
      <c r="P49" s="103">
        <f t="shared" si="33"/>
        <v>1684506.7990453555</v>
      </c>
      <c r="Q49" s="103">
        <f t="shared" si="33"/>
        <v>156560.14999999997</v>
      </c>
      <c r="R49" s="103">
        <f t="shared" si="33"/>
        <v>0</v>
      </c>
      <c r="S49" s="104">
        <f t="shared" si="33"/>
        <v>1841066.9490453554</v>
      </c>
      <c r="U49" s="41"/>
    </row>
    <row r="50" spans="1:22" x14ac:dyDescent="0.25">
      <c r="C50" s="72" t="s">
        <v>2</v>
      </c>
      <c r="D50" s="103">
        <f t="shared" si="32"/>
        <v>24933139.603176754</v>
      </c>
      <c r="E50" s="103">
        <f t="shared" si="32"/>
        <v>16586144.683183955</v>
      </c>
      <c r="F50" s="103">
        <f t="shared" si="32"/>
        <v>5792161.7604990806</v>
      </c>
      <c r="G50" s="103">
        <f t="shared" si="32"/>
        <v>2429801.6262117722</v>
      </c>
      <c r="H50" s="103">
        <f t="shared" si="32"/>
        <v>148582.60675771622</v>
      </c>
      <c r="I50" s="103">
        <f t="shared" si="32"/>
        <v>0</v>
      </c>
      <c r="J50" s="104">
        <f t="shared" si="32"/>
        <v>2578384.2329694889</v>
      </c>
      <c r="K50" s="124"/>
      <c r="L50" s="72" t="s">
        <v>2</v>
      </c>
      <c r="M50" s="103">
        <f t="shared" si="33"/>
        <v>24933139.603176754</v>
      </c>
      <c r="N50" s="103">
        <f t="shared" si="33"/>
        <v>14226080.129573958</v>
      </c>
      <c r="O50" s="103">
        <f t="shared" si="33"/>
        <v>7069076.3743875958</v>
      </c>
      <c r="P50" s="103">
        <f t="shared" si="33"/>
        <v>3337932.5843365402</v>
      </c>
      <c r="Q50" s="103">
        <f t="shared" si="33"/>
        <v>300050.51487866032</v>
      </c>
      <c r="R50" s="103">
        <f t="shared" si="33"/>
        <v>0</v>
      </c>
      <c r="S50" s="104">
        <f t="shared" si="33"/>
        <v>3637983.0992152006</v>
      </c>
      <c r="U50" s="41"/>
    </row>
    <row r="51" spans="1:22" ht="15.75" thickBot="1" x14ac:dyDescent="0.3">
      <c r="C51" s="81"/>
      <c r="D51" s="82">
        <f t="shared" ref="D51:J51" si="34">SUM(D48:D50)</f>
        <v>68510858.226341799</v>
      </c>
      <c r="E51" s="152">
        <f t="shared" si="34"/>
        <v>50052690.185554527</v>
      </c>
      <c r="F51" s="153">
        <f t="shared" si="34"/>
        <v>13095868.851685807</v>
      </c>
      <c r="G51" s="154">
        <f t="shared" si="34"/>
        <v>5073272.7960816175</v>
      </c>
      <c r="H51" s="155">
        <f t="shared" si="34"/>
        <v>312577.4664956195</v>
      </c>
      <c r="I51" s="156">
        <f t="shared" si="34"/>
        <v>0</v>
      </c>
      <c r="J51" s="83">
        <f t="shared" si="34"/>
        <v>5385850.2625772366</v>
      </c>
      <c r="K51" s="124"/>
      <c r="L51" s="81"/>
      <c r="M51" s="82">
        <f>SUM(M48:M50)</f>
        <v>68510858.226341799</v>
      </c>
      <c r="N51" s="152">
        <f t="shared" ref="N51:S51" si="35">SUM(N48:N50)</f>
        <v>43824598.293384179</v>
      </c>
      <c r="O51" s="153">
        <f t="shared" si="35"/>
        <v>16574706.626766026</v>
      </c>
      <c r="P51" s="154">
        <f t="shared" si="35"/>
        <v>7218549.5577374436</v>
      </c>
      <c r="Q51" s="155">
        <f t="shared" si="35"/>
        <v>893003.74845416227</v>
      </c>
      <c r="R51" s="156">
        <f t="shared" si="35"/>
        <v>0</v>
      </c>
      <c r="S51" s="83">
        <f t="shared" si="35"/>
        <v>8111553.3061916064</v>
      </c>
      <c r="U51" s="41"/>
    </row>
    <row r="52" spans="1:22" ht="15.75" thickBot="1" x14ac:dyDescent="0.3">
      <c r="C52" s="105" t="s">
        <v>38</v>
      </c>
      <c r="D52" s="106"/>
      <c r="E52" s="106"/>
      <c r="F52" s="106"/>
      <c r="G52" s="106"/>
      <c r="H52" s="106"/>
      <c r="I52" s="106"/>
      <c r="J52" s="107"/>
      <c r="L52" s="105" t="s">
        <v>38</v>
      </c>
      <c r="M52" s="106"/>
      <c r="N52" s="106"/>
      <c r="O52" s="106"/>
      <c r="P52" s="106"/>
      <c r="Q52" s="106"/>
      <c r="R52" s="106"/>
      <c r="S52" s="107"/>
      <c r="U52" s="41"/>
    </row>
    <row r="53" spans="1:22" s="41" customFormat="1" x14ac:dyDescent="0.25">
      <c r="A53" s="108"/>
      <c r="C53" s="42" t="s">
        <v>37</v>
      </c>
      <c r="D53" s="109">
        <f>'Nigeria Pop-Synthesis'!D15</f>
        <v>5125061</v>
      </c>
      <c r="E53" s="109">
        <f>'Nigeria Pop-Synthesis'!E15</f>
        <v>2967323.2</v>
      </c>
      <c r="F53" s="109">
        <f>'Nigeria Pop-Synthesis'!F15</f>
        <v>1577811.55</v>
      </c>
      <c r="G53" s="109">
        <f>'Nigeria Pop-Synthesis'!G15</f>
        <v>575573.15</v>
      </c>
      <c r="H53" s="109">
        <f>'Nigeria Pop-Synthesis'!H15</f>
        <v>4353.1000000000004</v>
      </c>
      <c r="I53" s="395">
        <f>'Nigeria Pop-Synthesis'!I15</f>
        <v>0</v>
      </c>
      <c r="J53" s="396">
        <f>'Nigeria Pop-Synthesis'!J15</f>
        <v>579926.25</v>
      </c>
      <c r="L53" s="42" t="s">
        <v>37</v>
      </c>
      <c r="M53" s="109">
        <f>'Nigeria Pop-Synthesis'!L15</f>
        <v>5125061</v>
      </c>
      <c r="N53" s="109">
        <f>'Nigeria Pop-Synthesis'!M15</f>
        <v>2254437.4800000004</v>
      </c>
      <c r="O53" s="109">
        <f>'Nigeria Pop-Synthesis'!N15</f>
        <v>2004278.3699999999</v>
      </c>
      <c r="P53" s="109">
        <f>'Nigeria Pop-Synthesis'!O15</f>
        <v>855462.39999999991</v>
      </c>
      <c r="Q53" s="109">
        <f>'Nigeria Pop-Synthesis'!P15</f>
        <v>10882.75</v>
      </c>
      <c r="R53" s="395">
        <f>'Nigeria Pop-Synthesis'!Q15</f>
        <v>0</v>
      </c>
      <c r="S53" s="396">
        <f>'Nigeria Pop-Synthesis'!R15</f>
        <v>866345.14999999991</v>
      </c>
      <c r="T53" s="113"/>
      <c r="U53" s="113"/>
      <c r="V53" s="113"/>
    </row>
    <row r="54" spans="1:22" s="41" customFormat="1" x14ac:dyDescent="0.25">
      <c r="C54" s="111" t="s">
        <v>1</v>
      </c>
      <c r="D54" s="114">
        <f>'Nigeria Pop-Synthesis'!D25</f>
        <v>6151102.3743517222</v>
      </c>
      <c r="E54" s="114">
        <f>'Nigeria Pop-Synthesis'!E25</f>
        <v>3672077.8651125911</v>
      </c>
      <c r="F54" s="114">
        <f>'Nigeria Pop-Synthesis'!F25</f>
        <v>1509801.3963481076</v>
      </c>
      <c r="G54" s="114">
        <f>'Nigeria Pop-Synthesis'!G25</f>
        <v>824308.74506929261</v>
      </c>
      <c r="H54" s="114">
        <f>'Nigeria Pop-Synthesis'!H25</f>
        <v>144914.36782173085</v>
      </c>
      <c r="I54" s="110">
        <f>'Nigeria Pop-Synthesis'!I25</f>
        <v>0</v>
      </c>
      <c r="J54" s="397">
        <f>'Nigeria Pop-Synthesis'!J25</f>
        <v>969223.11289102363</v>
      </c>
      <c r="K54" s="114" t="e">
        <f>#REF!</f>
        <v>#REF!</v>
      </c>
      <c r="L54" s="111" t="s">
        <v>1</v>
      </c>
      <c r="M54" s="112">
        <f>'Nigeria Pop-Synthesis'!L25</f>
        <v>6151102.3743517222</v>
      </c>
      <c r="N54" s="112">
        <f>'Nigeria Pop-Synthesis'!M25</f>
        <v>2790240.8012436461</v>
      </c>
      <c r="O54" s="112">
        <f>'Nigeria Pop-Synthesis'!N25</f>
        <v>1883241.4128791532</v>
      </c>
      <c r="P54" s="112">
        <f>'Nigeria Pop-Synthesis'!O25</f>
        <v>1172527.5545135848</v>
      </c>
      <c r="Q54" s="112">
        <f>'Nigeria Pop-Synthesis'!P25</f>
        <v>291541.5125726086</v>
      </c>
      <c r="R54" s="112">
        <f>'Nigeria Pop-Synthesis'!Q25</f>
        <v>13551.09314272982</v>
      </c>
      <c r="S54" s="115">
        <f>'Nigeria Pop-Synthesis'!R25</f>
        <v>1477620.1602289232</v>
      </c>
    </row>
    <row r="55" spans="1:22" s="41" customFormat="1" x14ac:dyDescent="0.25">
      <c r="C55" s="111" t="s">
        <v>3</v>
      </c>
      <c r="D55" s="114">
        <f>'Nigeria Pop-Synthesis'!D6</f>
        <v>4614209.1119250003</v>
      </c>
      <c r="E55" s="114">
        <f>'Nigeria Pop-Synthesis'!E6</f>
        <v>2532110.5046168999</v>
      </c>
      <c r="F55" s="114">
        <f>'Nigeria Pop-Synthesis'!F6</f>
        <v>1269157.9501683</v>
      </c>
      <c r="G55" s="114">
        <f>'Nigeria Pop-Synthesis'!G6</f>
        <v>733500.37108485005</v>
      </c>
      <c r="H55" s="114">
        <f>'Nigeria Pop-Synthesis'!H6</f>
        <v>79440.286054950004</v>
      </c>
      <c r="I55" s="110">
        <f>'Nigeria Pop-Synthesis'!I6</f>
        <v>0</v>
      </c>
      <c r="J55" s="397">
        <f>'Nigeria Pop-Synthesis'!J6</f>
        <v>812940.65713980002</v>
      </c>
      <c r="L55" s="111" t="s">
        <v>3</v>
      </c>
      <c r="M55" s="112">
        <f>'Nigeria Pop-Synthesis'!L6</f>
        <v>4614209.1119250003</v>
      </c>
      <c r="N55" s="112">
        <f>'Nigeria Pop-Synthesis'!M6</f>
        <v>2014510.2916941</v>
      </c>
      <c r="O55" s="112">
        <f>'Nigeria Pop-Synthesis'!N6</f>
        <v>1466488.2353926501</v>
      </c>
      <c r="P55" s="112">
        <f>'Nigeria Pop-Synthesis'!O6</f>
        <v>975788.81858744973</v>
      </c>
      <c r="Q55" s="112">
        <f>'Nigeria Pop-Synthesis'!P6</f>
        <v>157421.76625079999</v>
      </c>
      <c r="R55" s="110">
        <f>'Nigeria Pop-Synthesis'!Q6</f>
        <v>0</v>
      </c>
      <c r="S55" s="115">
        <f>'Nigeria Pop-Synthesis'!R6</f>
        <v>1133210.58483825</v>
      </c>
    </row>
    <row r="56" spans="1:22" s="41" customFormat="1" x14ac:dyDescent="0.25">
      <c r="C56" s="111" t="s">
        <v>35</v>
      </c>
      <c r="D56" s="112">
        <f>SUM('TCD- Estimation Pop'!F30:F33)</f>
        <v>660845.5</v>
      </c>
      <c r="E56" s="112">
        <f>SUM('TCD- Estimation Pop'!N30:N33)</f>
        <v>369300.98099999997</v>
      </c>
      <c r="F56" s="112">
        <f>SUM('TCD- Estimation Pop'!O30:O33)</f>
        <v>184644.46</v>
      </c>
      <c r="G56" s="112">
        <f>SUM('TCD- Estimation Pop'!P30:P33)</f>
        <v>106900.05900000001</v>
      </c>
      <c r="H56" s="110">
        <f>SUM('TCD- Estimation Pop'!Q30:Q33)</f>
        <v>0</v>
      </c>
      <c r="I56" s="110">
        <f>SUM('TCD- Estimation Pop'!R30:R33)</f>
        <v>0</v>
      </c>
      <c r="J56" s="115">
        <f>SUM('TCD- Estimation Pop'!S30:S33)</f>
        <v>106900.05900000001</v>
      </c>
      <c r="L56" s="111" t="s">
        <v>35</v>
      </c>
      <c r="M56" s="112">
        <f>SUM('TCD- Estimation Pop'!F30:F33)</f>
        <v>660845.5</v>
      </c>
      <c r="N56" s="112">
        <f>SUM('TCD- Estimation Pop'!Z30:Z33)</f>
        <v>211530.47300000003</v>
      </c>
      <c r="O56" s="112">
        <f>SUM('TCD- Estimation Pop'!AA30:AA33)</f>
        <v>250729.01</v>
      </c>
      <c r="P56" s="112">
        <f>SUM('TCD- Estimation Pop'!AB30:AB33)</f>
        <v>149970.85999999999</v>
      </c>
      <c r="Q56" s="112">
        <f>SUM('TCD- Estimation Pop'!AC30:AC33)</f>
        <v>48615.156999999999</v>
      </c>
      <c r="R56" s="110">
        <f>SUM('TCD- Estimation Pop'!AD30:AD33)</f>
        <v>0</v>
      </c>
      <c r="S56" s="115">
        <f>SUM('TCD- Estimation Pop'!AE30:AE33)</f>
        <v>198586.01699999999</v>
      </c>
    </row>
    <row r="57" spans="1:22" s="41" customFormat="1" x14ac:dyDescent="0.25">
      <c r="C57" s="111" t="s">
        <v>34</v>
      </c>
      <c r="D57" s="112">
        <f>SUM('NER - Estimation Pop'!F12:F18)</f>
        <v>810847.75678246433</v>
      </c>
      <c r="E57" s="112">
        <f>SUM('NER - Estimation Pop'!N12:N18)</f>
        <v>439638.08104040317</v>
      </c>
      <c r="F57" s="112">
        <f>SUM('NER - Estimation Pop'!O12:O18)</f>
        <v>220598.96688588487</v>
      </c>
      <c r="G57" s="112">
        <f>SUM('NER - Estimation Pop'!P12:P18)</f>
        <v>137087.21571318147</v>
      </c>
      <c r="H57" s="112">
        <f>SUM('NER - Estimation Pop'!Q12:Q18)</f>
        <v>13523.49314299483</v>
      </c>
      <c r="I57" s="110">
        <f>SUM('NER - Estimation Pop'!R12:R18)</f>
        <v>0</v>
      </c>
      <c r="J57" s="115">
        <f>SUM('NER - Estimation Pop'!S12:S18)</f>
        <v>150610.70885617629</v>
      </c>
      <c r="L57" s="111" t="s">
        <v>34</v>
      </c>
      <c r="M57" s="112">
        <f>SUM('NER - Estimation Pop'!F12:F18)</f>
        <v>810847.75678246433</v>
      </c>
      <c r="N57" s="112">
        <f>SUM('NER - Estimation Pop'!Z12:Z18)</f>
        <v>370622.20845171605</v>
      </c>
      <c r="O57" s="112">
        <f>SUM('NER - Estimation Pop'!AA12:AA18)</f>
        <v>248689.56878618803</v>
      </c>
      <c r="P57" s="112">
        <f>SUM('NER - Estimation Pop'!AB12:AB18)</f>
        <v>170051.5723030665</v>
      </c>
      <c r="Q57" s="112">
        <f>SUM('NER - Estimation Pop'!AC12:AC18)</f>
        <v>21484.407241493696</v>
      </c>
      <c r="R57" s="110">
        <f>SUM('NER - Estimation Pop'!AD12:AD18)</f>
        <v>0</v>
      </c>
      <c r="S57" s="115">
        <f>SUM('NER - Estimation Pop'!AE12:AE18)</f>
        <v>191535.97954456019</v>
      </c>
      <c r="T57" s="112"/>
    </row>
    <row r="58" spans="1:22" ht="15.75" thickBot="1" x14ac:dyDescent="0.3">
      <c r="C58" s="116" t="s">
        <v>36</v>
      </c>
      <c r="D58" s="117">
        <f>SUM('CMR Estimation Pop'!F24:F29)</f>
        <v>4590316.4364877166</v>
      </c>
      <c r="E58" s="117">
        <f>SUM('CMR Estimation Pop'!N24:N29)</f>
        <v>2579684.6794107896</v>
      </c>
      <c r="F58" s="117">
        <f>SUM('CMR Estimation Pop'!O24:O29)</f>
        <v>1289076.5597239272</v>
      </c>
      <c r="G58" s="117">
        <f>SUM('CMR Estimation Pop'!P24:P29)</f>
        <v>721555.19735299877</v>
      </c>
      <c r="H58" s="118">
        <f>SUM('CMR Estimation Pop'!Q24:Q29)</f>
        <v>0</v>
      </c>
      <c r="I58" s="118">
        <f>SUM('CMR Estimation Pop'!R24:R29)</f>
        <v>0</v>
      </c>
      <c r="J58" s="119">
        <f>SUM('CMR Estimation Pop'!S24:S29)</f>
        <v>721555.19735299877</v>
      </c>
      <c r="L58" s="120" t="s">
        <v>36</v>
      </c>
      <c r="M58" s="117">
        <f>SUM('CMR Estimation Pop'!F24:F29)</f>
        <v>4590316.4364877166</v>
      </c>
      <c r="N58" s="117">
        <f>SUM('CMR Estimation Pop'!Z24:Z29)</f>
        <v>2290944.9495219346</v>
      </c>
      <c r="O58" s="117">
        <f>SUM('CMR Estimation Pop'!AA24:AA29)</f>
        <v>1398329.3810556929</v>
      </c>
      <c r="P58" s="117">
        <f>SUM('CMR Estimation Pop'!AB24:AB29)</f>
        <v>822611.98599392304</v>
      </c>
      <c r="Q58" s="117">
        <f>SUM('CMR Estimation Pop'!AC24:AC29)</f>
        <v>78430.119916165699</v>
      </c>
      <c r="R58" s="118">
        <f>SUM('CMR Estimation Pop'!AD24:AD29)</f>
        <v>0</v>
      </c>
      <c r="S58" s="119">
        <f>SUM('CMR Estimation Pop'!AE24:AE29)</f>
        <v>901042.10591008887</v>
      </c>
      <c r="U58" s="41"/>
    </row>
    <row r="59" spans="1:22" ht="16.5" thickTop="1" thickBot="1" x14ac:dyDescent="0.3">
      <c r="C59" s="121" t="s">
        <v>4</v>
      </c>
      <c r="D59" s="122">
        <f t="shared" ref="D59:J59" si="36">SUM(D53:D58)</f>
        <v>21952382.1795469</v>
      </c>
      <c r="E59" s="84">
        <f t="shared" si="36"/>
        <v>12560135.311180683</v>
      </c>
      <c r="F59" s="85">
        <f t="shared" si="36"/>
        <v>6051090.8831262197</v>
      </c>
      <c r="G59" s="86">
        <f t="shared" si="36"/>
        <v>3098924.7382203233</v>
      </c>
      <c r="H59" s="87">
        <f t="shared" si="36"/>
        <v>242231.24701967568</v>
      </c>
      <c r="I59" s="88">
        <f t="shared" si="36"/>
        <v>0</v>
      </c>
      <c r="J59" s="123">
        <f t="shared" si="36"/>
        <v>3341155.9852399984</v>
      </c>
      <c r="K59" s="65"/>
      <c r="L59" s="121" t="s">
        <v>4</v>
      </c>
      <c r="M59" s="122">
        <f t="shared" ref="M59:S59" si="37">SUM(M53:M58)</f>
        <v>21952382.1795469</v>
      </c>
      <c r="N59" s="84">
        <f t="shared" si="37"/>
        <v>9932286.2039113976</v>
      </c>
      <c r="O59" s="85">
        <f t="shared" si="37"/>
        <v>7251755.9781136848</v>
      </c>
      <c r="P59" s="86">
        <f t="shared" si="37"/>
        <v>4146413.1913980241</v>
      </c>
      <c r="Q59" s="87">
        <f t="shared" si="37"/>
        <v>608375.71298106806</v>
      </c>
      <c r="R59" s="88">
        <f t="shared" si="37"/>
        <v>13551.09314272982</v>
      </c>
      <c r="S59" s="123">
        <f t="shared" si="37"/>
        <v>4768339.9975218223</v>
      </c>
      <c r="U59" s="41"/>
    </row>
    <row r="60" spans="1:22" x14ac:dyDescent="0.25">
      <c r="C60" s="124"/>
      <c r="D60" s="125"/>
      <c r="E60" s="125"/>
      <c r="F60" s="125"/>
      <c r="G60" s="125"/>
      <c r="H60" s="125"/>
      <c r="I60" s="125"/>
      <c r="J60" s="125"/>
      <c r="L60" s="124"/>
      <c r="M60" s="125"/>
      <c r="N60" s="125"/>
      <c r="O60" s="125"/>
      <c r="P60" s="125"/>
      <c r="Q60" s="125"/>
      <c r="R60" s="125"/>
      <c r="S60" s="125"/>
      <c r="U60" s="41"/>
    </row>
  </sheetData>
  <mergeCells count="12">
    <mergeCell ref="S3:S5"/>
    <mergeCell ref="E4:I4"/>
    <mergeCell ref="N4:R4"/>
    <mergeCell ref="J3:J5"/>
    <mergeCell ref="L2:S2"/>
    <mergeCell ref="L3:L5"/>
    <mergeCell ref="M3:M5"/>
    <mergeCell ref="D3:D5"/>
    <mergeCell ref="N3:R3"/>
    <mergeCell ref="C2:J2"/>
    <mergeCell ref="C3:C5"/>
    <mergeCell ref="E3:I3"/>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DD93-D924-4B4F-BBFD-6FABEF89FD31}">
  <dimension ref="A7:BC104"/>
  <sheetViews>
    <sheetView topLeftCell="AA3" zoomScaleNormal="100" workbookViewId="0">
      <selection activeCell="AG8" sqref="AG8"/>
    </sheetView>
  </sheetViews>
  <sheetFormatPr defaultColWidth="20.5703125" defaultRowHeight="15.75" x14ac:dyDescent="0.25"/>
  <cols>
    <col min="1" max="16384" width="20.5703125" style="170"/>
  </cols>
  <sheetData>
    <row r="7" spans="1:55" x14ac:dyDescent="0.25">
      <c r="A7" s="165" t="s">
        <v>600</v>
      </c>
    </row>
    <row r="8" spans="1:55" x14ac:dyDescent="0.25">
      <c r="A8" s="165" t="s">
        <v>1179</v>
      </c>
      <c r="H8" s="170" t="s">
        <v>1264</v>
      </c>
      <c r="I8" s="170" t="s">
        <v>1258</v>
      </c>
      <c r="J8" s="170" t="s">
        <v>1259</v>
      </c>
      <c r="K8" s="170" t="s">
        <v>1260</v>
      </c>
      <c r="L8" s="170" t="s">
        <v>1261</v>
      </c>
      <c r="M8" s="170" t="s">
        <v>1262</v>
      </c>
      <c r="N8" s="170" t="s">
        <v>1263</v>
      </c>
      <c r="Y8" s="170" t="s">
        <v>1265</v>
      </c>
      <c r="Z8" s="170" t="s">
        <v>1258</v>
      </c>
      <c r="AA8" s="170" t="s">
        <v>1259</v>
      </c>
      <c r="AB8" s="170" t="s">
        <v>1260</v>
      </c>
      <c r="AC8" s="170" t="s">
        <v>1261</v>
      </c>
      <c r="AD8" s="170" t="s">
        <v>1262</v>
      </c>
      <c r="AE8" s="170" t="s">
        <v>1263</v>
      </c>
    </row>
    <row r="9" spans="1:55" x14ac:dyDescent="0.25">
      <c r="A9" s="165" t="s">
        <v>1180</v>
      </c>
      <c r="H9" s="230">
        <f>H13</f>
        <v>4942732</v>
      </c>
      <c r="I9" s="230">
        <f>L13</f>
        <v>1194811</v>
      </c>
      <c r="J9" s="230">
        <f>N13</f>
        <v>1652643</v>
      </c>
      <c r="K9" s="230">
        <f>P13</f>
        <v>1475713</v>
      </c>
      <c r="L9" s="230">
        <f>R13</f>
        <v>619565</v>
      </c>
      <c r="M9" s="230">
        <f>T13</f>
        <v>0</v>
      </c>
      <c r="N9" s="230">
        <f>V13</f>
        <v>2095278</v>
      </c>
      <c r="Y9" s="230">
        <f>X13</f>
        <v>4942732</v>
      </c>
      <c r="Z9" s="230">
        <f>AB13</f>
        <v>1054513</v>
      </c>
      <c r="AA9" s="230">
        <f>AD13</f>
        <v>1528283</v>
      </c>
      <c r="AB9" s="230">
        <f>AF13</f>
        <v>1671055</v>
      </c>
      <c r="AC9" s="230">
        <f>AH13</f>
        <v>688882</v>
      </c>
      <c r="AD9" s="230">
        <f>AJ13</f>
        <v>0</v>
      </c>
      <c r="AE9" s="230">
        <f>AL13</f>
        <v>2359937</v>
      </c>
    </row>
    <row r="10" spans="1:55" x14ac:dyDescent="0.25">
      <c r="A10" s="429" t="s">
        <v>601</v>
      </c>
      <c r="B10" s="429"/>
      <c r="C10" s="429"/>
      <c r="D10" s="429"/>
      <c r="E10" s="429"/>
      <c r="G10" s="430" t="s">
        <v>602</v>
      </c>
      <c r="H10" s="430"/>
      <c r="I10" s="430"/>
      <c r="J10" s="430"/>
      <c r="K10" s="430"/>
      <c r="L10" s="430"/>
      <c r="M10" s="430"/>
      <c r="N10" s="430"/>
      <c r="O10" s="430"/>
      <c r="P10" s="430"/>
      <c r="Q10" s="430"/>
      <c r="R10" s="430"/>
      <c r="S10" s="430"/>
      <c r="T10" s="430"/>
      <c r="U10" s="430"/>
      <c r="V10" s="430"/>
      <c r="W10" s="430"/>
      <c r="X10" s="431" t="s">
        <v>603</v>
      </c>
      <c r="Y10" s="431"/>
      <c r="Z10" s="431"/>
      <c r="AA10" s="431"/>
      <c r="AB10" s="431"/>
      <c r="AC10" s="431"/>
      <c r="AD10" s="431"/>
      <c r="AE10" s="431"/>
      <c r="AF10" s="431"/>
      <c r="AG10" s="431"/>
      <c r="AH10" s="431"/>
      <c r="AI10" s="431"/>
      <c r="AJ10" s="431"/>
      <c r="AK10" s="431"/>
      <c r="AL10" s="431"/>
      <c r="AM10" s="431"/>
      <c r="AN10" s="422" t="s">
        <v>1181</v>
      </c>
      <c r="AO10" s="422"/>
      <c r="AP10" s="422"/>
      <c r="AQ10" s="422"/>
      <c r="AR10" s="422"/>
      <c r="AS10" s="422"/>
      <c r="AT10" s="422"/>
      <c r="AU10" s="422"/>
      <c r="AV10" s="422"/>
      <c r="AW10" s="422"/>
      <c r="AX10" s="422"/>
      <c r="AY10" s="422"/>
      <c r="AZ10" s="422"/>
      <c r="BA10" s="422"/>
      <c r="BB10" s="422"/>
      <c r="BC10" s="422"/>
    </row>
    <row r="11" spans="1:55" x14ac:dyDescent="0.25">
      <c r="A11" s="429"/>
      <c r="B11" s="429"/>
      <c r="C11" s="429"/>
      <c r="D11" s="429"/>
      <c r="E11" s="429"/>
      <c r="H11" s="423" t="s">
        <v>604</v>
      </c>
      <c r="I11" s="423"/>
      <c r="J11" s="171" t="s">
        <v>601</v>
      </c>
      <c r="L11" s="424" t="s">
        <v>11</v>
      </c>
      <c r="M11" s="424"/>
      <c r="N11" s="425" t="s">
        <v>12</v>
      </c>
      <c r="O11" s="425"/>
      <c r="P11" s="426" t="s">
        <v>13</v>
      </c>
      <c r="Q11" s="426"/>
      <c r="R11" s="427" t="s">
        <v>14</v>
      </c>
      <c r="S11" s="427"/>
      <c r="T11" s="427" t="s">
        <v>15</v>
      </c>
      <c r="U11" s="427"/>
      <c r="V11" s="428" t="s">
        <v>605</v>
      </c>
      <c r="W11" s="428"/>
      <c r="X11" s="423" t="s">
        <v>604</v>
      </c>
      <c r="Y11" s="423"/>
      <c r="Z11" s="171" t="s">
        <v>601</v>
      </c>
      <c r="AB11" s="424" t="s">
        <v>11</v>
      </c>
      <c r="AC11" s="424"/>
      <c r="AD11" s="425" t="s">
        <v>12</v>
      </c>
      <c r="AE11" s="425"/>
      <c r="AF11" s="426" t="s">
        <v>13</v>
      </c>
      <c r="AG11" s="426"/>
      <c r="AH11" s="427" t="s">
        <v>14</v>
      </c>
      <c r="AI11" s="427"/>
      <c r="AJ11" s="427" t="s">
        <v>15</v>
      </c>
      <c r="AK11" s="427"/>
      <c r="AL11" s="428" t="s">
        <v>605</v>
      </c>
      <c r="AM11" s="428"/>
      <c r="AN11" s="423" t="s">
        <v>604</v>
      </c>
      <c r="AO11" s="423"/>
      <c r="AP11" s="171" t="s">
        <v>601</v>
      </c>
      <c r="AR11" s="424" t="s">
        <v>11</v>
      </c>
      <c r="AS11" s="424"/>
      <c r="AT11" s="425" t="s">
        <v>12</v>
      </c>
      <c r="AU11" s="425"/>
      <c r="AV11" s="426" t="s">
        <v>13</v>
      </c>
      <c r="AW11" s="426"/>
      <c r="AX11" s="427" t="s">
        <v>14</v>
      </c>
      <c r="AY11" s="427"/>
      <c r="AZ11" s="427" t="s">
        <v>15</v>
      </c>
      <c r="BA11" s="427"/>
      <c r="BB11" s="428" t="s">
        <v>605</v>
      </c>
      <c r="BC11" s="428"/>
    </row>
    <row r="12" spans="1:55" x14ac:dyDescent="0.25">
      <c r="A12" s="171" t="s">
        <v>606</v>
      </c>
      <c r="B12" s="171" t="s">
        <v>607</v>
      </c>
      <c r="C12" s="171" t="s">
        <v>608</v>
      </c>
      <c r="D12" s="171" t="s">
        <v>609</v>
      </c>
      <c r="E12" s="171" t="s">
        <v>610</v>
      </c>
      <c r="F12" s="171" t="s">
        <v>611</v>
      </c>
      <c r="G12" s="171" t="s">
        <v>612</v>
      </c>
      <c r="H12" s="171" t="s">
        <v>613</v>
      </c>
      <c r="I12" s="171" t="s">
        <v>614</v>
      </c>
      <c r="J12" s="171" t="s">
        <v>615</v>
      </c>
      <c r="K12" s="171" t="s">
        <v>616</v>
      </c>
      <c r="L12" s="167" t="s">
        <v>613</v>
      </c>
      <c r="M12" s="167" t="s">
        <v>617</v>
      </c>
      <c r="N12" s="168" t="s">
        <v>613</v>
      </c>
      <c r="O12" s="168" t="s">
        <v>617</v>
      </c>
      <c r="P12" s="172" t="s">
        <v>613</v>
      </c>
      <c r="Q12" s="172" t="s">
        <v>617</v>
      </c>
      <c r="R12" s="166" t="s">
        <v>613</v>
      </c>
      <c r="S12" s="166" t="s">
        <v>617</v>
      </c>
      <c r="T12" s="166" t="s">
        <v>613</v>
      </c>
      <c r="U12" s="166" t="s">
        <v>617</v>
      </c>
      <c r="V12" s="169" t="s">
        <v>613</v>
      </c>
      <c r="W12" s="169" t="s">
        <v>617</v>
      </c>
      <c r="X12" s="171" t="s">
        <v>613</v>
      </c>
      <c r="Y12" s="171" t="s">
        <v>614</v>
      </c>
      <c r="Z12" s="171" t="s">
        <v>615</v>
      </c>
      <c r="AA12" s="171" t="s">
        <v>616</v>
      </c>
      <c r="AB12" s="167" t="s">
        <v>613</v>
      </c>
      <c r="AC12" s="167" t="s">
        <v>617</v>
      </c>
      <c r="AD12" s="168" t="s">
        <v>613</v>
      </c>
      <c r="AE12" s="168" t="s">
        <v>617</v>
      </c>
      <c r="AF12" s="172" t="s">
        <v>613</v>
      </c>
      <c r="AG12" s="172" t="s">
        <v>617</v>
      </c>
      <c r="AH12" s="166" t="s">
        <v>613</v>
      </c>
      <c r="AI12" s="166" t="s">
        <v>617</v>
      </c>
      <c r="AJ12" s="166" t="s">
        <v>613</v>
      </c>
      <c r="AK12" s="166" t="s">
        <v>617</v>
      </c>
      <c r="AL12" s="169" t="s">
        <v>613</v>
      </c>
      <c r="AM12" s="169" t="s">
        <v>617</v>
      </c>
      <c r="AN12" s="171" t="s">
        <v>613</v>
      </c>
      <c r="AO12" s="171" t="s">
        <v>614</v>
      </c>
      <c r="AP12" s="171" t="s">
        <v>615</v>
      </c>
      <c r="AQ12" s="171" t="s">
        <v>616</v>
      </c>
      <c r="AR12" s="167" t="s">
        <v>613</v>
      </c>
      <c r="AS12" s="167" t="s">
        <v>617</v>
      </c>
      <c r="AT12" s="168" t="s">
        <v>613</v>
      </c>
      <c r="AU12" s="168" t="s">
        <v>617</v>
      </c>
      <c r="AV12" s="172" t="s">
        <v>613</v>
      </c>
      <c r="AW12" s="172" t="s">
        <v>617</v>
      </c>
      <c r="AX12" s="166" t="s">
        <v>613</v>
      </c>
      <c r="AY12" s="166" t="s">
        <v>617</v>
      </c>
      <c r="AZ12" s="166" t="s">
        <v>613</v>
      </c>
      <c r="BA12" s="166" t="s">
        <v>617</v>
      </c>
      <c r="BB12" s="169" t="s">
        <v>613</v>
      </c>
      <c r="BC12" s="169" t="s">
        <v>617</v>
      </c>
    </row>
    <row r="13" spans="1:55" x14ac:dyDescent="0.25">
      <c r="A13" s="432" t="s">
        <v>1182</v>
      </c>
      <c r="B13" s="432"/>
      <c r="C13" s="432"/>
      <c r="D13" s="432"/>
      <c r="E13" s="432"/>
      <c r="F13" s="165" t="s">
        <v>1183</v>
      </c>
      <c r="G13" s="10">
        <v>0</v>
      </c>
      <c r="H13" s="10">
        <v>4942732</v>
      </c>
      <c r="I13" s="203" t="s">
        <v>1184</v>
      </c>
      <c r="J13" s="170" t="s">
        <v>601</v>
      </c>
      <c r="K13" s="171" t="s">
        <v>1185</v>
      </c>
      <c r="L13" s="11">
        <v>1194811</v>
      </c>
      <c r="M13" s="12">
        <v>0.24</v>
      </c>
      <c r="N13" s="13">
        <v>1652643</v>
      </c>
      <c r="O13" s="14">
        <v>0.33</v>
      </c>
      <c r="P13" s="15">
        <v>1475713</v>
      </c>
      <c r="Q13" s="16">
        <v>0.3</v>
      </c>
      <c r="R13" s="17">
        <v>619565</v>
      </c>
      <c r="S13" s="18">
        <v>0.13</v>
      </c>
      <c r="T13" s="17">
        <v>0</v>
      </c>
      <c r="U13" s="18">
        <v>0</v>
      </c>
      <c r="V13" s="19">
        <v>2095278</v>
      </c>
      <c r="W13" s="20">
        <v>0.43</v>
      </c>
      <c r="X13" s="10">
        <v>4942732</v>
      </c>
      <c r="Y13" s="203" t="s">
        <v>1184</v>
      </c>
      <c r="Z13" s="170" t="s">
        <v>601</v>
      </c>
      <c r="AA13" s="171" t="s">
        <v>1186</v>
      </c>
      <c r="AB13" s="11">
        <v>1054513</v>
      </c>
      <c r="AC13" s="12">
        <v>0.21</v>
      </c>
      <c r="AD13" s="13">
        <v>1528283</v>
      </c>
      <c r="AE13" s="14">
        <v>0.31</v>
      </c>
      <c r="AF13" s="15">
        <v>1671055</v>
      </c>
      <c r="AG13" s="16">
        <v>0.34</v>
      </c>
      <c r="AH13" s="17">
        <v>688882</v>
      </c>
      <c r="AI13" s="18">
        <v>0.14000000000000001</v>
      </c>
      <c r="AJ13" s="17">
        <v>0</v>
      </c>
      <c r="AK13" s="18">
        <v>0</v>
      </c>
      <c r="AL13" s="19">
        <v>2359937</v>
      </c>
      <c r="AM13" s="20">
        <v>0.48</v>
      </c>
      <c r="AN13" s="165" t="s">
        <v>601</v>
      </c>
      <c r="AO13" s="165" t="s">
        <v>601</v>
      </c>
      <c r="AP13" s="170" t="s">
        <v>601</v>
      </c>
      <c r="AQ13" s="171" t="s">
        <v>601</v>
      </c>
      <c r="AR13" s="204" t="s">
        <v>601</v>
      </c>
      <c r="AS13" s="204" t="s">
        <v>601</v>
      </c>
      <c r="AT13" s="205" t="s">
        <v>601</v>
      </c>
      <c r="AU13" s="205" t="s">
        <v>601</v>
      </c>
      <c r="AV13" s="206" t="s">
        <v>601</v>
      </c>
      <c r="AW13" s="206" t="s">
        <v>601</v>
      </c>
      <c r="AX13" s="207" t="s">
        <v>601</v>
      </c>
      <c r="AY13" s="207" t="s">
        <v>601</v>
      </c>
      <c r="AZ13" s="207" t="s">
        <v>601</v>
      </c>
      <c r="BA13" s="207" t="s">
        <v>601</v>
      </c>
      <c r="BB13" s="208" t="s">
        <v>601</v>
      </c>
      <c r="BC13" s="208" t="s">
        <v>601</v>
      </c>
    </row>
    <row r="14" spans="1:55" x14ac:dyDescent="0.25">
      <c r="A14" s="432" t="s">
        <v>618</v>
      </c>
      <c r="B14" s="432"/>
      <c r="C14" s="432"/>
      <c r="D14" s="432"/>
      <c r="E14" s="432"/>
      <c r="F14" s="165" t="s">
        <v>1183</v>
      </c>
      <c r="G14" s="165" t="s">
        <v>601</v>
      </c>
      <c r="H14" s="10">
        <v>56451</v>
      </c>
      <c r="I14" s="209">
        <f>M14+O14++Q14+S14</f>
        <v>1</v>
      </c>
      <c r="J14" s="171" t="s">
        <v>601</v>
      </c>
      <c r="K14" s="171" t="s">
        <v>1185</v>
      </c>
      <c r="L14" s="11">
        <v>13667</v>
      </c>
      <c r="M14" s="12">
        <v>0.24</v>
      </c>
      <c r="N14" s="13">
        <v>14559</v>
      </c>
      <c r="O14" s="14">
        <v>0.26</v>
      </c>
      <c r="P14" s="15">
        <v>19758</v>
      </c>
      <c r="Q14" s="16">
        <v>0.35</v>
      </c>
      <c r="R14" s="17">
        <v>8468</v>
      </c>
      <c r="S14" s="18">
        <v>0.15</v>
      </c>
      <c r="T14" s="17">
        <v>0</v>
      </c>
      <c r="U14" s="18">
        <v>0</v>
      </c>
      <c r="V14" s="19">
        <v>28226</v>
      </c>
      <c r="W14" s="20">
        <v>0.5</v>
      </c>
      <c r="X14" s="10">
        <v>56451</v>
      </c>
      <c r="Y14" s="209"/>
      <c r="Z14" s="171" t="s">
        <v>601</v>
      </c>
      <c r="AA14" s="171" t="s">
        <v>1186</v>
      </c>
      <c r="AB14" s="11">
        <v>13667</v>
      </c>
      <c r="AC14" s="12">
        <v>0.24</v>
      </c>
      <c r="AD14" s="13">
        <v>15005</v>
      </c>
      <c r="AE14" s="14">
        <v>0.27</v>
      </c>
      <c r="AF14" s="15">
        <v>16935</v>
      </c>
      <c r="AG14" s="16">
        <v>0.3</v>
      </c>
      <c r="AH14" s="17">
        <v>10844</v>
      </c>
      <c r="AI14" s="18">
        <v>0.19</v>
      </c>
      <c r="AJ14" s="17">
        <v>0</v>
      </c>
      <c r="AK14" s="18">
        <v>0</v>
      </c>
      <c r="AL14" s="19">
        <v>27780</v>
      </c>
      <c r="AM14" s="20">
        <v>0.49</v>
      </c>
      <c r="AN14" s="165" t="s">
        <v>601</v>
      </c>
      <c r="AO14" s="165" t="s">
        <v>601</v>
      </c>
      <c r="AP14" s="171" t="s">
        <v>601</v>
      </c>
      <c r="AQ14" s="171" t="s">
        <v>601</v>
      </c>
      <c r="AR14" s="204" t="s">
        <v>601</v>
      </c>
      <c r="AS14" s="204" t="s">
        <v>601</v>
      </c>
      <c r="AT14" s="205" t="s">
        <v>601</v>
      </c>
      <c r="AU14" s="205" t="s">
        <v>601</v>
      </c>
      <c r="AV14" s="206" t="s">
        <v>601</v>
      </c>
      <c r="AW14" s="206" t="s">
        <v>601</v>
      </c>
      <c r="AX14" s="207" t="s">
        <v>601</v>
      </c>
      <c r="AY14" s="207" t="s">
        <v>601</v>
      </c>
      <c r="AZ14" s="207" t="s">
        <v>601</v>
      </c>
      <c r="BA14" s="207" t="s">
        <v>601</v>
      </c>
      <c r="BB14" s="208" t="s">
        <v>601</v>
      </c>
      <c r="BC14" s="208" t="s">
        <v>601</v>
      </c>
    </row>
    <row r="15" spans="1:55" x14ac:dyDescent="0.25">
      <c r="A15" s="210" t="s">
        <v>600</v>
      </c>
      <c r="B15" s="210" t="s">
        <v>618</v>
      </c>
      <c r="C15" s="210" t="s">
        <v>959</v>
      </c>
      <c r="D15" s="211" t="s">
        <v>1187</v>
      </c>
      <c r="E15" s="210" t="s">
        <v>1188</v>
      </c>
      <c r="F15" s="210" t="s">
        <v>1183</v>
      </c>
      <c r="G15" s="210" t="s">
        <v>601</v>
      </c>
      <c r="H15" s="212">
        <v>8918</v>
      </c>
      <c r="I15" s="209">
        <f t="shared" ref="I15:I78" si="0">M15+O15++Q15+S15</f>
        <v>1</v>
      </c>
      <c r="J15" s="213">
        <v>3</v>
      </c>
      <c r="K15" s="171" t="s">
        <v>1185</v>
      </c>
      <c r="L15" s="214">
        <v>1784</v>
      </c>
      <c r="M15" s="215">
        <v>0.2</v>
      </c>
      <c r="N15" s="216">
        <v>2675</v>
      </c>
      <c r="O15" s="217">
        <v>0.3</v>
      </c>
      <c r="P15" s="213">
        <v>3121</v>
      </c>
      <c r="Q15" s="218">
        <v>0.35</v>
      </c>
      <c r="R15" s="219">
        <v>1338</v>
      </c>
      <c r="S15" s="220">
        <v>0.15</v>
      </c>
      <c r="T15" s="219">
        <v>0</v>
      </c>
      <c r="U15" s="220">
        <v>0</v>
      </c>
      <c r="V15" s="221">
        <v>4459</v>
      </c>
      <c r="W15" s="222">
        <v>0.5</v>
      </c>
      <c r="X15" s="212">
        <v>8918</v>
      </c>
      <c r="Y15" s="209"/>
      <c r="Z15" s="213">
        <v>3</v>
      </c>
      <c r="AA15" s="171" t="s">
        <v>1186</v>
      </c>
      <c r="AB15" s="214">
        <v>1783</v>
      </c>
      <c r="AC15" s="215">
        <v>0.2</v>
      </c>
      <c r="AD15" s="216">
        <v>3121</v>
      </c>
      <c r="AE15" s="217">
        <v>0.35</v>
      </c>
      <c r="AF15" s="213">
        <v>2675</v>
      </c>
      <c r="AG15" s="218">
        <v>0.3</v>
      </c>
      <c r="AH15" s="219">
        <v>1337</v>
      </c>
      <c r="AI15" s="220">
        <v>0.15</v>
      </c>
      <c r="AJ15" s="219">
        <v>0</v>
      </c>
      <c r="AK15" s="220">
        <v>0</v>
      </c>
      <c r="AL15" s="221">
        <v>4012</v>
      </c>
      <c r="AM15" s="222">
        <v>0.45</v>
      </c>
      <c r="AN15" s="165" t="s">
        <v>601</v>
      </c>
      <c r="AO15" s="210" t="s">
        <v>601</v>
      </c>
      <c r="AP15" s="165" t="s">
        <v>601</v>
      </c>
      <c r="AQ15" s="165" t="s">
        <v>601</v>
      </c>
      <c r="AR15" s="214" t="s">
        <v>601</v>
      </c>
      <c r="AS15" s="215" t="s">
        <v>601</v>
      </c>
      <c r="AT15" s="216" t="s">
        <v>601</v>
      </c>
      <c r="AU15" s="217" t="s">
        <v>601</v>
      </c>
      <c r="AV15" s="213" t="s">
        <v>601</v>
      </c>
      <c r="AW15" s="218" t="s">
        <v>601</v>
      </c>
      <c r="AX15" s="219" t="s">
        <v>601</v>
      </c>
      <c r="AY15" s="220" t="s">
        <v>601</v>
      </c>
      <c r="AZ15" s="219" t="s">
        <v>601</v>
      </c>
      <c r="BA15" s="220" t="s">
        <v>601</v>
      </c>
      <c r="BB15" s="223" t="s">
        <v>601</v>
      </c>
      <c r="BC15" s="223" t="s">
        <v>601</v>
      </c>
    </row>
    <row r="16" spans="1:55" x14ac:dyDescent="0.25">
      <c r="A16" s="210" t="s">
        <v>600</v>
      </c>
      <c r="B16" s="210" t="s">
        <v>618</v>
      </c>
      <c r="C16" s="210" t="s">
        <v>960</v>
      </c>
      <c r="D16" s="211" t="s">
        <v>1189</v>
      </c>
      <c r="E16" s="210" t="s">
        <v>1188</v>
      </c>
      <c r="F16" s="210" t="s">
        <v>1183</v>
      </c>
      <c r="G16" s="210" t="s">
        <v>601</v>
      </c>
      <c r="H16" s="212">
        <v>47533</v>
      </c>
      <c r="I16" s="209">
        <f t="shared" si="0"/>
        <v>1</v>
      </c>
      <c r="J16" s="213">
        <v>3</v>
      </c>
      <c r="K16" s="171" t="s">
        <v>1185</v>
      </c>
      <c r="L16" s="214">
        <v>11883</v>
      </c>
      <c r="M16" s="215">
        <v>0.25</v>
      </c>
      <c r="N16" s="216">
        <v>11883</v>
      </c>
      <c r="O16" s="217">
        <v>0.25</v>
      </c>
      <c r="P16" s="213">
        <v>16637</v>
      </c>
      <c r="Q16" s="218">
        <v>0.35</v>
      </c>
      <c r="R16" s="219">
        <v>7130</v>
      </c>
      <c r="S16" s="220">
        <v>0.15</v>
      </c>
      <c r="T16" s="219">
        <v>0</v>
      </c>
      <c r="U16" s="220">
        <v>0</v>
      </c>
      <c r="V16" s="221">
        <v>23767</v>
      </c>
      <c r="W16" s="222">
        <v>0.5</v>
      </c>
      <c r="X16" s="212">
        <v>47533</v>
      </c>
      <c r="Y16" s="209"/>
      <c r="Z16" s="219">
        <v>4</v>
      </c>
      <c r="AA16" s="171" t="s">
        <v>1186</v>
      </c>
      <c r="AB16" s="214">
        <v>11883</v>
      </c>
      <c r="AC16" s="215">
        <v>0.25</v>
      </c>
      <c r="AD16" s="216">
        <v>11883</v>
      </c>
      <c r="AE16" s="217">
        <v>0.25</v>
      </c>
      <c r="AF16" s="213">
        <v>14260</v>
      </c>
      <c r="AG16" s="218">
        <v>0.3</v>
      </c>
      <c r="AH16" s="219">
        <v>9507</v>
      </c>
      <c r="AI16" s="220">
        <v>0.2</v>
      </c>
      <c r="AJ16" s="219">
        <v>0</v>
      </c>
      <c r="AK16" s="220">
        <v>0</v>
      </c>
      <c r="AL16" s="221">
        <v>23767</v>
      </c>
      <c r="AM16" s="222">
        <v>0.5</v>
      </c>
      <c r="AN16" s="165" t="s">
        <v>601</v>
      </c>
      <c r="AO16" s="210" t="s">
        <v>601</v>
      </c>
      <c r="AP16" s="165" t="s">
        <v>601</v>
      </c>
      <c r="AQ16" s="165" t="s">
        <v>601</v>
      </c>
      <c r="AR16" s="214" t="s">
        <v>601</v>
      </c>
      <c r="AS16" s="215" t="s">
        <v>601</v>
      </c>
      <c r="AT16" s="216" t="s">
        <v>601</v>
      </c>
      <c r="AU16" s="217" t="s">
        <v>601</v>
      </c>
      <c r="AV16" s="213" t="s">
        <v>601</v>
      </c>
      <c r="AW16" s="218" t="s">
        <v>601</v>
      </c>
      <c r="AX16" s="219" t="s">
        <v>601</v>
      </c>
      <c r="AY16" s="220" t="s">
        <v>601</v>
      </c>
      <c r="AZ16" s="219" t="s">
        <v>601</v>
      </c>
      <c r="BA16" s="220" t="s">
        <v>601</v>
      </c>
      <c r="BB16" s="223" t="s">
        <v>601</v>
      </c>
      <c r="BC16" s="223" t="s">
        <v>601</v>
      </c>
    </row>
    <row r="17" spans="1:55" x14ac:dyDescent="0.25">
      <c r="A17" s="432" t="s">
        <v>619</v>
      </c>
      <c r="B17" s="432"/>
      <c r="C17" s="432"/>
      <c r="D17" s="432"/>
      <c r="E17" s="432"/>
      <c r="F17" s="165" t="s">
        <v>1183</v>
      </c>
      <c r="G17" s="165" t="s">
        <v>601</v>
      </c>
      <c r="H17" s="10">
        <v>910141</v>
      </c>
      <c r="I17" s="209">
        <f t="shared" si="0"/>
        <v>0.99999999999999989</v>
      </c>
      <c r="J17" s="171" t="s">
        <v>601</v>
      </c>
      <c r="K17" s="171" t="s">
        <v>1185</v>
      </c>
      <c r="L17" s="11">
        <v>227535</v>
      </c>
      <c r="M17" s="12">
        <v>0.25</v>
      </c>
      <c r="N17" s="13">
        <v>409563</v>
      </c>
      <c r="O17" s="14">
        <v>0.45</v>
      </c>
      <c r="P17" s="15">
        <v>182028</v>
      </c>
      <c r="Q17" s="16">
        <v>0.2</v>
      </c>
      <c r="R17" s="17">
        <v>91014</v>
      </c>
      <c r="S17" s="18">
        <v>0.1</v>
      </c>
      <c r="T17" s="17">
        <v>0</v>
      </c>
      <c r="U17" s="18">
        <v>0</v>
      </c>
      <c r="V17" s="19">
        <v>273042</v>
      </c>
      <c r="W17" s="20">
        <v>0.3</v>
      </c>
      <c r="X17" s="10">
        <v>910141</v>
      </c>
      <c r="Y17" s="209"/>
      <c r="Z17" s="171" t="s">
        <v>601</v>
      </c>
      <c r="AA17" s="171" t="s">
        <v>1186</v>
      </c>
      <c r="AB17" s="11">
        <v>182028</v>
      </c>
      <c r="AC17" s="12">
        <v>0.2</v>
      </c>
      <c r="AD17" s="13">
        <v>318549</v>
      </c>
      <c r="AE17" s="14">
        <v>0.35</v>
      </c>
      <c r="AF17" s="15">
        <v>318549</v>
      </c>
      <c r="AG17" s="16">
        <v>0.35</v>
      </c>
      <c r="AH17" s="17">
        <v>91014</v>
      </c>
      <c r="AI17" s="18">
        <v>0.1</v>
      </c>
      <c r="AJ17" s="17">
        <v>0</v>
      </c>
      <c r="AK17" s="18">
        <v>0</v>
      </c>
      <c r="AL17" s="19">
        <v>409563</v>
      </c>
      <c r="AM17" s="20">
        <v>0.45</v>
      </c>
      <c r="AN17" s="165" t="s">
        <v>601</v>
      </c>
      <c r="AO17" s="165" t="s">
        <v>601</v>
      </c>
      <c r="AP17" s="171" t="s">
        <v>601</v>
      </c>
      <c r="AQ17" s="171" t="s">
        <v>601</v>
      </c>
      <c r="AR17" s="204" t="s">
        <v>601</v>
      </c>
      <c r="AS17" s="204" t="s">
        <v>601</v>
      </c>
      <c r="AT17" s="205" t="s">
        <v>601</v>
      </c>
      <c r="AU17" s="205" t="s">
        <v>601</v>
      </c>
      <c r="AV17" s="206" t="s">
        <v>601</v>
      </c>
      <c r="AW17" s="206" t="s">
        <v>601</v>
      </c>
      <c r="AX17" s="207" t="s">
        <v>601</v>
      </c>
      <c r="AY17" s="207" t="s">
        <v>601</v>
      </c>
      <c r="AZ17" s="207" t="s">
        <v>601</v>
      </c>
      <c r="BA17" s="207" t="s">
        <v>601</v>
      </c>
      <c r="BB17" s="208" t="s">
        <v>601</v>
      </c>
      <c r="BC17" s="208" t="s">
        <v>601</v>
      </c>
    </row>
    <row r="18" spans="1:55" x14ac:dyDescent="0.25">
      <c r="A18" s="210" t="s">
        <v>600</v>
      </c>
      <c r="B18" s="210" t="s">
        <v>619</v>
      </c>
      <c r="C18" s="210" t="s">
        <v>619</v>
      </c>
      <c r="D18" s="211" t="s">
        <v>1190</v>
      </c>
      <c r="E18" s="210" t="s">
        <v>1188</v>
      </c>
      <c r="F18" s="210" t="s">
        <v>1183</v>
      </c>
      <c r="G18" s="210" t="s">
        <v>601</v>
      </c>
      <c r="H18" s="212">
        <v>910141</v>
      </c>
      <c r="I18" s="209">
        <f t="shared" si="0"/>
        <v>0.99999999999999989</v>
      </c>
      <c r="J18" s="213">
        <v>3</v>
      </c>
      <c r="K18" s="171" t="s">
        <v>1185</v>
      </c>
      <c r="L18" s="214">
        <v>227535</v>
      </c>
      <c r="M18" s="215">
        <v>0.25</v>
      </c>
      <c r="N18" s="216">
        <v>409563</v>
      </c>
      <c r="O18" s="217">
        <v>0.45</v>
      </c>
      <c r="P18" s="213">
        <v>182028</v>
      </c>
      <c r="Q18" s="218">
        <v>0.2</v>
      </c>
      <c r="R18" s="219">
        <v>91014</v>
      </c>
      <c r="S18" s="220">
        <v>0.1</v>
      </c>
      <c r="T18" s="219">
        <v>0</v>
      </c>
      <c r="U18" s="220">
        <v>0</v>
      </c>
      <c r="V18" s="224">
        <f>W18*H18</f>
        <v>273042.30000000005</v>
      </c>
      <c r="W18" s="225">
        <f>Q18+S18</f>
        <v>0.30000000000000004</v>
      </c>
      <c r="X18" s="212">
        <v>910141</v>
      </c>
      <c r="Y18" s="209"/>
      <c r="Z18" s="213">
        <v>3</v>
      </c>
      <c r="AA18" s="171" t="s">
        <v>1186</v>
      </c>
      <c r="AB18" s="214">
        <v>182028</v>
      </c>
      <c r="AC18" s="215">
        <v>0.2</v>
      </c>
      <c r="AD18" s="216">
        <v>318549</v>
      </c>
      <c r="AE18" s="217">
        <v>0.35</v>
      </c>
      <c r="AF18" s="213">
        <v>318549</v>
      </c>
      <c r="AG18" s="218">
        <v>0.35</v>
      </c>
      <c r="AH18" s="219">
        <v>91014</v>
      </c>
      <c r="AI18" s="220">
        <v>0.1</v>
      </c>
      <c r="AJ18" s="219">
        <v>0</v>
      </c>
      <c r="AK18" s="220">
        <v>0</v>
      </c>
      <c r="AL18" s="221">
        <v>409563</v>
      </c>
      <c r="AM18" s="222">
        <v>0.45</v>
      </c>
      <c r="AN18" s="165" t="s">
        <v>601</v>
      </c>
      <c r="AO18" s="210" t="s">
        <v>601</v>
      </c>
      <c r="AP18" s="165" t="s">
        <v>601</v>
      </c>
      <c r="AQ18" s="165" t="s">
        <v>601</v>
      </c>
      <c r="AR18" s="214" t="s">
        <v>601</v>
      </c>
      <c r="AS18" s="215" t="s">
        <v>601</v>
      </c>
      <c r="AT18" s="216" t="s">
        <v>601</v>
      </c>
      <c r="AU18" s="217" t="s">
        <v>601</v>
      </c>
      <c r="AV18" s="213" t="s">
        <v>601</v>
      </c>
      <c r="AW18" s="218" t="s">
        <v>601</v>
      </c>
      <c r="AX18" s="219" t="s">
        <v>601</v>
      </c>
      <c r="AY18" s="220" t="s">
        <v>601</v>
      </c>
      <c r="AZ18" s="219" t="s">
        <v>601</v>
      </c>
      <c r="BA18" s="220" t="s">
        <v>601</v>
      </c>
      <c r="BB18" s="223" t="s">
        <v>601</v>
      </c>
      <c r="BC18" s="223" t="s">
        <v>601</v>
      </c>
    </row>
    <row r="19" spans="1:55" x14ac:dyDescent="0.25">
      <c r="A19" s="432" t="s">
        <v>620</v>
      </c>
      <c r="B19" s="432"/>
      <c r="C19" s="432"/>
      <c r="D19" s="432"/>
      <c r="E19" s="432"/>
      <c r="F19" s="165" t="s">
        <v>1183</v>
      </c>
      <c r="G19" s="165" t="s">
        <v>601</v>
      </c>
      <c r="H19" s="10">
        <v>327157</v>
      </c>
      <c r="I19" s="209">
        <f t="shared" si="0"/>
        <v>1</v>
      </c>
      <c r="J19" s="171" t="s">
        <v>601</v>
      </c>
      <c r="K19" s="171" t="s">
        <v>1185</v>
      </c>
      <c r="L19" s="11">
        <v>75652</v>
      </c>
      <c r="M19" s="12">
        <v>0.23</v>
      </c>
      <c r="N19" s="13">
        <v>84754</v>
      </c>
      <c r="O19" s="14">
        <v>0.26</v>
      </c>
      <c r="P19" s="15">
        <v>114287</v>
      </c>
      <c r="Q19" s="16">
        <v>0.35</v>
      </c>
      <c r="R19" s="17">
        <v>52464</v>
      </c>
      <c r="S19" s="18">
        <v>0.16</v>
      </c>
      <c r="T19" s="17">
        <v>0</v>
      </c>
      <c r="U19" s="18">
        <v>0</v>
      </c>
      <c r="V19" s="19">
        <v>166751</v>
      </c>
      <c r="W19" s="20">
        <v>0.51</v>
      </c>
      <c r="X19" s="10">
        <v>327157</v>
      </c>
      <c r="Y19" s="209"/>
      <c r="Z19" s="171" t="s">
        <v>601</v>
      </c>
      <c r="AA19" s="171" t="s">
        <v>1186</v>
      </c>
      <c r="AB19" s="11">
        <v>78962</v>
      </c>
      <c r="AC19" s="12">
        <v>0.24</v>
      </c>
      <c r="AD19" s="13">
        <v>81727</v>
      </c>
      <c r="AE19" s="14">
        <v>0.25</v>
      </c>
      <c r="AF19" s="15">
        <v>105847</v>
      </c>
      <c r="AG19" s="16">
        <v>0.32</v>
      </c>
      <c r="AH19" s="17">
        <v>60621</v>
      </c>
      <c r="AI19" s="18">
        <v>0.19</v>
      </c>
      <c r="AJ19" s="17">
        <v>0</v>
      </c>
      <c r="AK19" s="18">
        <v>0</v>
      </c>
      <c r="AL19" s="19">
        <v>166468</v>
      </c>
      <c r="AM19" s="20">
        <v>0.51</v>
      </c>
      <c r="AN19" s="165" t="s">
        <v>601</v>
      </c>
      <c r="AO19" s="165" t="s">
        <v>601</v>
      </c>
      <c r="AP19" s="171" t="s">
        <v>601</v>
      </c>
      <c r="AQ19" s="171" t="s">
        <v>601</v>
      </c>
      <c r="AR19" s="204" t="s">
        <v>601</v>
      </c>
      <c r="AS19" s="204" t="s">
        <v>601</v>
      </c>
      <c r="AT19" s="205" t="s">
        <v>601</v>
      </c>
      <c r="AU19" s="205" t="s">
        <v>601</v>
      </c>
      <c r="AV19" s="206" t="s">
        <v>601</v>
      </c>
      <c r="AW19" s="206" t="s">
        <v>601</v>
      </c>
      <c r="AX19" s="207" t="s">
        <v>601</v>
      </c>
      <c r="AY19" s="207" t="s">
        <v>601</v>
      </c>
      <c r="AZ19" s="207" t="s">
        <v>601</v>
      </c>
      <c r="BA19" s="207" t="s">
        <v>601</v>
      </c>
      <c r="BB19" s="208" t="s">
        <v>601</v>
      </c>
      <c r="BC19" s="208" t="s">
        <v>601</v>
      </c>
    </row>
    <row r="20" spans="1:55" x14ac:dyDescent="0.25">
      <c r="A20" s="210" t="s">
        <v>600</v>
      </c>
      <c r="B20" s="210" t="s">
        <v>620</v>
      </c>
      <c r="C20" s="210" t="s">
        <v>961</v>
      </c>
      <c r="D20" s="211" t="s">
        <v>1191</v>
      </c>
      <c r="E20" s="210" t="s">
        <v>1188</v>
      </c>
      <c r="F20" s="210" t="s">
        <v>1183</v>
      </c>
      <c r="G20" s="210" t="s">
        <v>601</v>
      </c>
      <c r="H20" s="212">
        <v>85045</v>
      </c>
      <c r="I20" s="209">
        <f t="shared" si="0"/>
        <v>1</v>
      </c>
      <c r="J20" s="213">
        <v>3</v>
      </c>
      <c r="K20" s="171" t="s">
        <v>1185</v>
      </c>
      <c r="L20" s="226">
        <f>M20*H20</f>
        <v>17009</v>
      </c>
      <c r="M20" s="215">
        <v>0.2</v>
      </c>
      <c r="N20" s="227">
        <f>O20*H20</f>
        <v>21261.25</v>
      </c>
      <c r="O20" s="217">
        <v>0.25</v>
      </c>
      <c r="P20" s="213">
        <v>34018</v>
      </c>
      <c r="Q20" s="218">
        <v>0.4</v>
      </c>
      <c r="R20" s="219">
        <v>12757</v>
      </c>
      <c r="S20" s="220">
        <v>0.15</v>
      </c>
      <c r="T20" s="219">
        <v>0</v>
      </c>
      <c r="U20" s="220">
        <v>0</v>
      </c>
      <c r="V20" s="224">
        <f>W20*H20</f>
        <v>46774.750000000007</v>
      </c>
      <c r="W20" s="222">
        <v>0.55000000000000004</v>
      </c>
      <c r="X20" s="212">
        <v>85045</v>
      </c>
      <c r="Y20" s="209"/>
      <c r="Z20" s="219">
        <v>4</v>
      </c>
      <c r="AA20" s="171" t="s">
        <v>1186</v>
      </c>
      <c r="AB20" s="214">
        <v>17009</v>
      </c>
      <c r="AC20" s="215">
        <v>0.2</v>
      </c>
      <c r="AD20" s="216">
        <v>21261</v>
      </c>
      <c r="AE20" s="217">
        <v>0.25</v>
      </c>
      <c r="AF20" s="213">
        <v>29765</v>
      </c>
      <c r="AG20" s="218">
        <v>0.35</v>
      </c>
      <c r="AH20" s="219">
        <v>17009</v>
      </c>
      <c r="AI20" s="220">
        <v>0.2</v>
      </c>
      <c r="AJ20" s="219">
        <v>0</v>
      </c>
      <c r="AK20" s="220">
        <v>0</v>
      </c>
      <c r="AL20" s="221">
        <v>46774</v>
      </c>
      <c r="AM20" s="222">
        <v>0.55000000000000004</v>
      </c>
      <c r="AN20" s="165" t="s">
        <v>601</v>
      </c>
      <c r="AO20" s="210" t="s">
        <v>601</v>
      </c>
      <c r="AP20" s="165" t="s">
        <v>601</v>
      </c>
      <c r="AQ20" s="165" t="s">
        <v>601</v>
      </c>
      <c r="AR20" s="214" t="s">
        <v>601</v>
      </c>
      <c r="AS20" s="215" t="s">
        <v>601</v>
      </c>
      <c r="AT20" s="216" t="s">
        <v>601</v>
      </c>
      <c r="AU20" s="217" t="s">
        <v>601</v>
      </c>
      <c r="AV20" s="213" t="s">
        <v>601</v>
      </c>
      <c r="AW20" s="218" t="s">
        <v>601</v>
      </c>
      <c r="AX20" s="219" t="s">
        <v>601</v>
      </c>
      <c r="AY20" s="220" t="s">
        <v>601</v>
      </c>
      <c r="AZ20" s="219" t="s">
        <v>601</v>
      </c>
      <c r="BA20" s="220" t="s">
        <v>601</v>
      </c>
      <c r="BB20" s="223" t="s">
        <v>601</v>
      </c>
      <c r="BC20" s="223" t="s">
        <v>601</v>
      </c>
    </row>
    <row r="21" spans="1:55" x14ac:dyDescent="0.25">
      <c r="A21" s="210" t="s">
        <v>600</v>
      </c>
      <c r="B21" s="210" t="s">
        <v>620</v>
      </c>
      <c r="C21" s="210" t="s">
        <v>962</v>
      </c>
      <c r="D21" s="211" t="s">
        <v>1192</v>
      </c>
      <c r="E21" s="210" t="s">
        <v>1188</v>
      </c>
      <c r="F21" s="210" t="s">
        <v>1183</v>
      </c>
      <c r="G21" s="210" t="s">
        <v>601</v>
      </c>
      <c r="H21" s="212">
        <v>48901</v>
      </c>
      <c r="I21" s="209">
        <f t="shared" si="0"/>
        <v>1</v>
      </c>
      <c r="J21" s="213">
        <v>3</v>
      </c>
      <c r="K21" s="171" t="s">
        <v>1185</v>
      </c>
      <c r="L21" s="214">
        <v>12225</v>
      </c>
      <c r="M21" s="215">
        <v>0.25</v>
      </c>
      <c r="N21" s="216">
        <v>9780</v>
      </c>
      <c r="O21" s="217">
        <v>0.2</v>
      </c>
      <c r="P21" s="213">
        <v>19560</v>
      </c>
      <c r="Q21" s="218">
        <v>0.4</v>
      </c>
      <c r="R21" s="219">
        <v>7335</v>
      </c>
      <c r="S21" s="220">
        <v>0.15</v>
      </c>
      <c r="T21" s="219">
        <v>0</v>
      </c>
      <c r="U21" s="220">
        <v>0</v>
      </c>
      <c r="V21" s="221">
        <v>26895</v>
      </c>
      <c r="W21" s="222">
        <v>0.55000000000000004</v>
      </c>
      <c r="X21" s="212">
        <v>48901</v>
      </c>
      <c r="Y21" s="209"/>
      <c r="Z21" s="213">
        <v>3</v>
      </c>
      <c r="AA21" s="171" t="s">
        <v>1186</v>
      </c>
      <c r="AB21" s="214">
        <v>9780</v>
      </c>
      <c r="AC21" s="215">
        <v>0.2</v>
      </c>
      <c r="AD21" s="216">
        <v>9780</v>
      </c>
      <c r="AE21" s="217">
        <v>0.2</v>
      </c>
      <c r="AF21" s="213">
        <v>22005</v>
      </c>
      <c r="AG21" s="218">
        <v>0.45</v>
      </c>
      <c r="AH21" s="219">
        <v>7335</v>
      </c>
      <c r="AI21" s="220">
        <v>0.15</v>
      </c>
      <c r="AJ21" s="219">
        <v>0</v>
      </c>
      <c r="AK21" s="220">
        <v>0</v>
      </c>
      <c r="AL21" s="224">
        <f>AM21 *X21</f>
        <v>29340.6</v>
      </c>
      <c r="AM21" s="225">
        <v>0.6</v>
      </c>
      <c r="AN21" s="165" t="s">
        <v>601</v>
      </c>
      <c r="AO21" s="210" t="s">
        <v>601</v>
      </c>
      <c r="AP21" s="165" t="s">
        <v>601</v>
      </c>
      <c r="AQ21" s="165" t="s">
        <v>601</v>
      </c>
      <c r="AR21" s="214" t="s">
        <v>601</v>
      </c>
      <c r="AS21" s="215" t="s">
        <v>601</v>
      </c>
      <c r="AT21" s="216" t="s">
        <v>601</v>
      </c>
      <c r="AU21" s="217" t="s">
        <v>601</v>
      </c>
      <c r="AV21" s="213" t="s">
        <v>601</v>
      </c>
      <c r="AW21" s="218" t="s">
        <v>601</v>
      </c>
      <c r="AX21" s="219" t="s">
        <v>601</v>
      </c>
      <c r="AY21" s="220" t="s">
        <v>601</v>
      </c>
      <c r="AZ21" s="219" t="s">
        <v>601</v>
      </c>
      <c r="BA21" s="220" t="s">
        <v>601</v>
      </c>
      <c r="BB21" s="223" t="s">
        <v>601</v>
      </c>
      <c r="BC21" s="223" t="s">
        <v>601</v>
      </c>
    </row>
    <row r="22" spans="1:55" x14ac:dyDescent="0.25">
      <c r="A22" s="210" t="s">
        <v>600</v>
      </c>
      <c r="B22" s="210" t="s">
        <v>620</v>
      </c>
      <c r="C22" s="210" t="s">
        <v>963</v>
      </c>
      <c r="D22" s="211" t="s">
        <v>1193</v>
      </c>
      <c r="E22" s="210" t="s">
        <v>1188</v>
      </c>
      <c r="F22" s="210" t="s">
        <v>1183</v>
      </c>
      <c r="G22" s="210" t="s">
        <v>601</v>
      </c>
      <c r="H22" s="212">
        <v>37357</v>
      </c>
      <c r="I22" s="209">
        <f t="shared" si="0"/>
        <v>1</v>
      </c>
      <c r="J22" s="219">
        <v>4</v>
      </c>
      <c r="K22" s="171" t="s">
        <v>1185</v>
      </c>
      <c r="L22" s="214">
        <v>7471</v>
      </c>
      <c r="M22" s="215">
        <v>0.2</v>
      </c>
      <c r="N22" s="216">
        <v>9339</v>
      </c>
      <c r="O22" s="217">
        <v>0.25</v>
      </c>
      <c r="P22" s="213">
        <v>13075</v>
      </c>
      <c r="Q22" s="218">
        <v>0.35</v>
      </c>
      <c r="R22" s="219">
        <v>7471</v>
      </c>
      <c r="S22" s="220">
        <v>0.2</v>
      </c>
      <c r="T22" s="219">
        <v>0</v>
      </c>
      <c r="U22" s="220">
        <v>0</v>
      </c>
      <c r="V22" s="221">
        <v>20546</v>
      </c>
      <c r="W22" s="222">
        <v>0.55000000000000004</v>
      </c>
      <c r="X22" s="212">
        <v>37357</v>
      </c>
      <c r="Y22" s="209"/>
      <c r="Z22" s="219">
        <v>4</v>
      </c>
      <c r="AA22" s="171" t="s">
        <v>1186</v>
      </c>
      <c r="AB22" s="214">
        <v>9339</v>
      </c>
      <c r="AC22" s="215">
        <v>0.25</v>
      </c>
      <c r="AD22" s="216">
        <v>9339</v>
      </c>
      <c r="AE22" s="217">
        <v>0.25</v>
      </c>
      <c r="AF22" s="213">
        <v>11207</v>
      </c>
      <c r="AG22" s="218">
        <v>0.3</v>
      </c>
      <c r="AH22" s="219">
        <v>7471</v>
      </c>
      <c r="AI22" s="220">
        <v>0.2</v>
      </c>
      <c r="AJ22" s="219">
        <v>0</v>
      </c>
      <c r="AK22" s="220">
        <v>0</v>
      </c>
      <c r="AL22" s="221">
        <v>18678</v>
      </c>
      <c r="AM22" s="222">
        <v>0.5</v>
      </c>
      <c r="AN22" s="165" t="s">
        <v>601</v>
      </c>
      <c r="AO22" s="210" t="s">
        <v>601</v>
      </c>
      <c r="AP22" s="165" t="s">
        <v>601</v>
      </c>
      <c r="AQ22" s="165" t="s">
        <v>601</v>
      </c>
      <c r="AR22" s="214" t="s">
        <v>601</v>
      </c>
      <c r="AS22" s="215" t="s">
        <v>601</v>
      </c>
      <c r="AT22" s="216" t="s">
        <v>601</v>
      </c>
      <c r="AU22" s="217" t="s">
        <v>601</v>
      </c>
      <c r="AV22" s="213" t="s">
        <v>601</v>
      </c>
      <c r="AW22" s="218" t="s">
        <v>601</v>
      </c>
      <c r="AX22" s="219" t="s">
        <v>601</v>
      </c>
      <c r="AY22" s="220" t="s">
        <v>601</v>
      </c>
      <c r="AZ22" s="219" t="s">
        <v>601</v>
      </c>
      <c r="BA22" s="220" t="s">
        <v>601</v>
      </c>
      <c r="BB22" s="223" t="s">
        <v>601</v>
      </c>
      <c r="BC22" s="223" t="s">
        <v>601</v>
      </c>
    </row>
    <row r="23" spans="1:55" x14ac:dyDescent="0.25">
      <c r="A23" s="210" t="s">
        <v>600</v>
      </c>
      <c r="B23" s="210" t="s">
        <v>620</v>
      </c>
      <c r="C23" s="210" t="s">
        <v>964</v>
      </c>
      <c r="D23" s="211" t="s">
        <v>1194</v>
      </c>
      <c r="E23" s="210" t="s">
        <v>1188</v>
      </c>
      <c r="F23" s="210" t="s">
        <v>1183</v>
      </c>
      <c r="G23" s="210" t="s">
        <v>601</v>
      </c>
      <c r="H23" s="212">
        <v>77754</v>
      </c>
      <c r="I23" s="209">
        <f t="shared" si="0"/>
        <v>1</v>
      </c>
      <c r="J23" s="213">
        <v>3</v>
      </c>
      <c r="K23" s="171" t="s">
        <v>1185</v>
      </c>
      <c r="L23" s="214">
        <v>23326</v>
      </c>
      <c r="M23" s="215">
        <v>0.3</v>
      </c>
      <c r="N23" s="216">
        <v>23326</v>
      </c>
      <c r="O23" s="217">
        <v>0.3</v>
      </c>
      <c r="P23" s="213">
        <v>19438</v>
      </c>
      <c r="Q23" s="218">
        <v>0.25</v>
      </c>
      <c r="R23" s="219">
        <v>11663</v>
      </c>
      <c r="S23" s="220">
        <v>0.15</v>
      </c>
      <c r="T23" s="219">
        <v>0</v>
      </c>
      <c r="U23" s="220">
        <v>0</v>
      </c>
      <c r="V23" s="221">
        <v>31101</v>
      </c>
      <c r="W23" s="222">
        <v>0.4</v>
      </c>
      <c r="X23" s="212">
        <v>77754</v>
      </c>
      <c r="Y23" s="209"/>
      <c r="Z23" s="213">
        <v>3</v>
      </c>
      <c r="AA23" s="171" t="s">
        <v>1186</v>
      </c>
      <c r="AB23" s="214">
        <v>27213</v>
      </c>
      <c r="AC23" s="215">
        <v>0.35</v>
      </c>
      <c r="AD23" s="216">
        <v>19438</v>
      </c>
      <c r="AE23" s="217">
        <v>0.25</v>
      </c>
      <c r="AF23" s="213">
        <v>19438</v>
      </c>
      <c r="AG23" s="218">
        <v>0.25</v>
      </c>
      <c r="AH23" s="219">
        <v>11663</v>
      </c>
      <c r="AI23" s="220">
        <v>0.15</v>
      </c>
      <c r="AJ23" s="219">
        <v>0</v>
      </c>
      <c r="AK23" s="220">
        <v>0</v>
      </c>
      <c r="AL23" s="221">
        <v>31101</v>
      </c>
      <c r="AM23" s="222">
        <v>0.4</v>
      </c>
      <c r="AN23" s="165" t="s">
        <v>601</v>
      </c>
      <c r="AO23" s="210" t="s">
        <v>601</v>
      </c>
      <c r="AP23" s="165" t="s">
        <v>601</v>
      </c>
      <c r="AQ23" s="165" t="s">
        <v>601</v>
      </c>
      <c r="AR23" s="214" t="s">
        <v>601</v>
      </c>
      <c r="AS23" s="215" t="s">
        <v>601</v>
      </c>
      <c r="AT23" s="216" t="s">
        <v>601</v>
      </c>
      <c r="AU23" s="217" t="s">
        <v>601</v>
      </c>
      <c r="AV23" s="213" t="s">
        <v>601</v>
      </c>
      <c r="AW23" s="218" t="s">
        <v>601</v>
      </c>
      <c r="AX23" s="219" t="s">
        <v>601</v>
      </c>
      <c r="AY23" s="220" t="s">
        <v>601</v>
      </c>
      <c r="AZ23" s="219" t="s">
        <v>601</v>
      </c>
      <c r="BA23" s="220" t="s">
        <v>601</v>
      </c>
      <c r="BB23" s="223" t="s">
        <v>601</v>
      </c>
      <c r="BC23" s="223" t="s">
        <v>601</v>
      </c>
    </row>
    <row r="24" spans="1:55" x14ac:dyDescent="0.25">
      <c r="A24" s="210" t="s">
        <v>600</v>
      </c>
      <c r="B24" s="210" t="s">
        <v>620</v>
      </c>
      <c r="C24" s="210" t="s">
        <v>965</v>
      </c>
      <c r="D24" s="211" t="s">
        <v>1195</v>
      </c>
      <c r="E24" s="210" t="s">
        <v>1188</v>
      </c>
      <c r="F24" s="210" t="s">
        <v>1183</v>
      </c>
      <c r="G24" s="210" t="s">
        <v>601</v>
      </c>
      <c r="H24" s="212">
        <v>30448</v>
      </c>
      <c r="I24" s="209">
        <f t="shared" si="0"/>
        <v>1</v>
      </c>
      <c r="J24" s="219">
        <v>4</v>
      </c>
      <c r="K24" s="171" t="s">
        <v>1185</v>
      </c>
      <c r="L24" s="214">
        <v>6090</v>
      </c>
      <c r="M24" s="215">
        <v>0.2</v>
      </c>
      <c r="N24" s="216">
        <v>9134</v>
      </c>
      <c r="O24" s="217">
        <v>0.3</v>
      </c>
      <c r="P24" s="213">
        <v>9134</v>
      </c>
      <c r="Q24" s="218">
        <v>0.3</v>
      </c>
      <c r="R24" s="219">
        <v>6090</v>
      </c>
      <c r="S24" s="220">
        <v>0.2</v>
      </c>
      <c r="T24" s="219">
        <v>0</v>
      </c>
      <c r="U24" s="220">
        <v>0</v>
      </c>
      <c r="V24" s="221">
        <v>15224</v>
      </c>
      <c r="W24" s="222">
        <v>0.5</v>
      </c>
      <c r="X24" s="212">
        <v>30448</v>
      </c>
      <c r="Y24" s="209"/>
      <c r="Z24" s="219">
        <v>4</v>
      </c>
      <c r="AA24" s="171" t="s">
        <v>1186</v>
      </c>
      <c r="AB24" s="214">
        <v>6090</v>
      </c>
      <c r="AC24" s="215">
        <v>0.2</v>
      </c>
      <c r="AD24" s="216">
        <v>7612</v>
      </c>
      <c r="AE24" s="217">
        <v>0.25</v>
      </c>
      <c r="AF24" s="213">
        <v>9134</v>
      </c>
      <c r="AG24" s="218">
        <v>0.3</v>
      </c>
      <c r="AH24" s="219">
        <v>7612</v>
      </c>
      <c r="AI24" s="220">
        <v>0.25</v>
      </c>
      <c r="AJ24" s="219">
        <v>0</v>
      </c>
      <c r="AK24" s="220">
        <v>0</v>
      </c>
      <c r="AL24" s="221">
        <v>16746</v>
      </c>
      <c r="AM24" s="222">
        <v>0.55000000000000004</v>
      </c>
      <c r="AN24" s="165" t="s">
        <v>601</v>
      </c>
      <c r="AO24" s="210" t="s">
        <v>601</v>
      </c>
      <c r="AP24" s="165" t="s">
        <v>601</v>
      </c>
      <c r="AQ24" s="165" t="s">
        <v>601</v>
      </c>
      <c r="AR24" s="214" t="s">
        <v>601</v>
      </c>
      <c r="AS24" s="215" t="s">
        <v>601</v>
      </c>
      <c r="AT24" s="216" t="s">
        <v>601</v>
      </c>
      <c r="AU24" s="217" t="s">
        <v>601</v>
      </c>
      <c r="AV24" s="213" t="s">
        <v>601</v>
      </c>
      <c r="AW24" s="218" t="s">
        <v>601</v>
      </c>
      <c r="AX24" s="219" t="s">
        <v>601</v>
      </c>
      <c r="AY24" s="220" t="s">
        <v>601</v>
      </c>
      <c r="AZ24" s="219" t="s">
        <v>601</v>
      </c>
      <c r="BA24" s="220" t="s">
        <v>601</v>
      </c>
      <c r="BB24" s="223" t="s">
        <v>601</v>
      </c>
      <c r="BC24" s="223" t="s">
        <v>601</v>
      </c>
    </row>
    <row r="25" spans="1:55" x14ac:dyDescent="0.25">
      <c r="A25" s="210" t="s">
        <v>600</v>
      </c>
      <c r="B25" s="210" t="s">
        <v>620</v>
      </c>
      <c r="C25" s="210" t="s">
        <v>966</v>
      </c>
      <c r="D25" s="211" t="s">
        <v>1196</v>
      </c>
      <c r="E25" s="210" t="s">
        <v>1188</v>
      </c>
      <c r="F25" s="210" t="s">
        <v>1183</v>
      </c>
      <c r="G25" s="210" t="s">
        <v>601</v>
      </c>
      <c r="H25" s="212">
        <v>47652</v>
      </c>
      <c r="I25" s="209">
        <f t="shared" si="0"/>
        <v>1</v>
      </c>
      <c r="J25" s="213">
        <v>3</v>
      </c>
      <c r="K25" s="171" t="s">
        <v>1185</v>
      </c>
      <c r="L25" s="214">
        <v>9530</v>
      </c>
      <c r="M25" s="215">
        <v>0.2</v>
      </c>
      <c r="N25" s="216">
        <v>11913</v>
      </c>
      <c r="O25" s="217">
        <v>0.25</v>
      </c>
      <c r="P25" s="228">
        <f>Q25*H25</f>
        <v>19060.8</v>
      </c>
      <c r="Q25" s="218">
        <v>0.4</v>
      </c>
      <c r="R25" s="229">
        <f>S25*H25</f>
        <v>7147.8</v>
      </c>
      <c r="S25" s="220">
        <v>0.15</v>
      </c>
      <c r="T25" s="219">
        <v>0</v>
      </c>
      <c r="U25" s="220">
        <v>0</v>
      </c>
      <c r="V25" s="224">
        <f>W25*H25</f>
        <v>26208.600000000002</v>
      </c>
      <c r="W25" s="222">
        <v>0.55000000000000004</v>
      </c>
      <c r="X25" s="212">
        <v>47652</v>
      </c>
      <c r="Y25" s="209"/>
      <c r="Z25" s="219">
        <v>4</v>
      </c>
      <c r="AA25" s="171" t="s">
        <v>1186</v>
      </c>
      <c r="AB25" s="214">
        <v>9530</v>
      </c>
      <c r="AC25" s="215">
        <v>0.2</v>
      </c>
      <c r="AD25" s="216">
        <v>14295</v>
      </c>
      <c r="AE25" s="217">
        <v>0.3</v>
      </c>
      <c r="AF25" s="213">
        <v>14295</v>
      </c>
      <c r="AG25" s="218">
        <v>0.3</v>
      </c>
      <c r="AH25" s="219">
        <v>9530</v>
      </c>
      <c r="AI25" s="220">
        <v>0.2</v>
      </c>
      <c r="AJ25" s="219">
        <v>0</v>
      </c>
      <c r="AK25" s="220">
        <v>0</v>
      </c>
      <c r="AL25" s="221">
        <v>23825</v>
      </c>
      <c r="AM25" s="222">
        <v>0.5</v>
      </c>
      <c r="AN25" s="165" t="s">
        <v>601</v>
      </c>
      <c r="AO25" s="210" t="s">
        <v>601</v>
      </c>
      <c r="AP25" s="165" t="s">
        <v>601</v>
      </c>
      <c r="AQ25" s="165" t="s">
        <v>601</v>
      </c>
      <c r="AR25" s="214" t="s">
        <v>601</v>
      </c>
      <c r="AS25" s="215" t="s">
        <v>601</v>
      </c>
      <c r="AT25" s="216" t="s">
        <v>601</v>
      </c>
      <c r="AU25" s="217" t="s">
        <v>601</v>
      </c>
      <c r="AV25" s="213" t="s">
        <v>601</v>
      </c>
      <c r="AW25" s="218" t="s">
        <v>601</v>
      </c>
      <c r="AX25" s="219" t="s">
        <v>601</v>
      </c>
      <c r="AY25" s="220" t="s">
        <v>601</v>
      </c>
      <c r="AZ25" s="219" t="s">
        <v>601</v>
      </c>
      <c r="BA25" s="220" t="s">
        <v>601</v>
      </c>
      <c r="BB25" s="223" t="s">
        <v>601</v>
      </c>
      <c r="BC25" s="223" t="s">
        <v>601</v>
      </c>
    </row>
    <row r="26" spans="1:55" x14ac:dyDescent="0.25">
      <c r="A26" s="432" t="s">
        <v>621</v>
      </c>
      <c r="B26" s="432"/>
      <c r="C26" s="432"/>
      <c r="D26" s="432"/>
      <c r="E26" s="432"/>
      <c r="F26" s="165" t="s">
        <v>1183</v>
      </c>
      <c r="G26" s="165" t="s">
        <v>601</v>
      </c>
      <c r="H26" s="10">
        <v>67230</v>
      </c>
      <c r="I26" s="209">
        <f t="shared" si="0"/>
        <v>1</v>
      </c>
      <c r="J26" s="171" t="s">
        <v>601</v>
      </c>
      <c r="K26" s="171" t="s">
        <v>1185</v>
      </c>
      <c r="L26" s="11">
        <v>8044</v>
      </c>
      <c r="M26" s="12">
        <v>0.12</v>
      </c>
      <c r="N26" s="13">
        <v>21490</v>
      </c>
      <c r="O26" s="14">
        <v>0.32</v>
      </c>
      <c r="P26" s="15">
        <v>25571</v>
      </c>
      <c r="Q26" s="16">
        <v>0.38</v>
      </c>
      <c r="R26" s="17">
        <v>12125</v>
      </c>
      <c r="S26" s="18">
        <v>0.18</v>
      </c>
      <c r="T26" s="17">
        <v>0</v>
      </c>
      <c r="U26" s="18">
        <v>0</v>
      </c>
      <c r="V26" s="19">
        <v>37697</v>
      </c>
      <c r="W26" s="20">
        <v>0.56000000000000005</v>
      </c>
      <c r="X26" s="10">
        <v>67230</v>
      </c>
      <c r="Y26" s="209"/>
      <c r="Z26" s="171" t="s">
        <v>601</v>
      </c>
      <c r="AA26" s="171" t="s">
        <v>1186</v>
      </c>
      <c r="AB26" s="11">
        <v>6723</v>
      </c>
      <c r="AC26" s="12">
        <v>0.1</v>
      </c>
      <c r="AD26" s="13">
        <v>19449</v>
      </c>
      <c r="AE26" s="14">
        <v>0.28999999999999998</v>
      </c>
      <c r="AF26" s="15">
        <v>25571</v>
      </c>
      <c r="AG26" s="16">
        <v>0.38</v>
      </c>
      <c r="AH26" s="17">
        <v>15487</v>
      </c>
      <c r="AI26" s="18">
        <v>0.23</v>
      </c>
      <c r="AJ26" s="17">
        <v>0</v>
      </c>
      <c r="AK26" s="18">
        <v>0</v>
      </c>
      <c r="AL26" s="19">
        <v>41058</v>
      </c>
      <c r="AM26" s="20">
        <v>0.61</v>
      </c>
      <c r="AN26" s="165" t="s">
        <v>601</v>
      </c>
      <c r="AO26" s="165" t="s">
        <v>601</v>
      </c>
      <c r="AP26" s="171" t="s">
        <v>601</v>
      </c>
      <c r="AQ26" s="171" t="s">
        <v>601</v>
      </c>
      <c r="AR26" s="204" t="s">
        <v>601</v>
      </c>
      <c r="AS26" s="204" t="s">
        <v>601</v>
      </c>
      <c r="AT26" s="205" t="s">
        <v>601</v>
      </c>
      <c r="AU26" s="205" t="s">
        <v>601</v>
      </c>
      <c r="AV26" s="206" t="s">
        <v>601</v>
      </c>
      <c r="AW26" s="206" t="s">
        <v>601</v>
      </c>
      <c r="AX26" s="207" t="s">
        <v>601</v>
      </c>
      <c r="AY26" s="207" t="s">
        <v>601</v>
      </c>
      <c r="AZ26" s="207" t="s">
        <v>601</v>
      </c>
      <c r="BA26" s="207" t="s">
        <v>601</v>
      </c>
      <c r="BB26" s="208" t="s">
        <v>601</v>
      </c>
      <c r="BC26" s="208" t="s">
        <v>601</v>
      </c>
    </row>
    <row r="27" spans="1:55" x14ac:dyDescent="0.25">
      <c r="A27" s="210" t="s">
        <v>600</v>
      </c>
      <c r="B27" s="210" t="s">
        <v>621</v>
      </c>
      <c r="C27" s="210" t="s">
        <v>967</v>
      </c>
      <c r="D27" s="211" t="s">
        <v>1197</v>
      </c>
      <c r="E27" s="210" t="s">
        <v>1188</v>
      </c>
      <c r="F27" s="210" t="s">
        <v>1183</v>
      </c>
      <c r="G27" s="210" t="s">
        <v>601</v>
      </c>
      <c r="H27" s="212">
        <v>40816</v>
      </c>
      <c r="I27" s="209">
        <f t="shared" si="0"/>
        <v>1</v>
      </c>
      <c r="J27" s="219">
        <v>4</v>
      </c>
      <c r="K27" s="171" t="s">
        <v>1185</v>
      </c>
      <c r="L27" s="214">
        <v>4081</v>
      </c>
      <c r="M27" s="215">
        <v>0.1</v>
      </c>
      <c r="N27" s="216">
        <v>12244</v>
      </c>
      <c r="O27" s="217">
        <v>0.3</v>
      </c>
      <c r="P27" s="213">
        <v>16326</v>
      </c>
      <c r="Q27" s="218">
        <v>0.4</v>
      </c>
      <c r="R27" s="219">
        <v>8163</v>
      </c>
      <c r="S27" s="220">
        <v>0.2</v>
      </c>
      <c r="T27" s="219">
        <v>0</v>
      </c>
      <c r="U27" s="220">
        <v>0</v>
      </c>
      <c r="V27" s="221">
        <v>24489</v>
      </c>
      <c r="W27" s="222">
        <v>0.6</v>
      </c>
      <c r="X27" s="212">
        <v>40816</v>
      </c>
      <c r="Y27" s="209"/>
      <c r="Z27" s="219">
        <v>4</v>
      </c>
      <c r="AA27" s="171" t="s">
        <v>1186</v>
      </c>
      <c r="AB27" s="214">
        <v>4081</v>
      </c>
      <c r="AC27" s="215">
        <v>0.1</v>
      </c>
      <c r="AD27" s="216">
        <v>10204</v>
      </c>
      <c r="AE27" s="217">
        <v>0.25</v>
      </c>
      <c r="AF27" s="213">
        <v>16326</v>
      </c>
      <c r="AG27" s="218">
        <v>0.4</v>
      </c>
      <c r="AH27" s="219">
        <v>10204</v>
      </c>
      <c r="AI27" s="220">
        <v>0.25</v>
      </c>
      <c r="AJ27" s="219">
        <v>0</v>
      </c>
      <c r="AK27" s="220">
        <v>0</v>
      </c>
      <c r="AL27" s="221">
        <v>26530</v>
      </c>
      <c r="AM27" s="222">
        <v>0.65</v>
      </c>
      <c r="AN27" s="165" t="s">
        <v>601</v>
      </c>
      <c r="AO27" s="210" t="s">
        <v>601</v>
      </c>
      <c r="AP27" s="165" t="s">
        <v>601</v>
      </c>
      <c r="AQ27" s="165" t="s">
        <v>601</v>
      </c>
      <c r="AR27" s="214" t="s">
        <v>601</v>
      </c>
      <c r="AS27" s="215" t="s">
        <v>601</v>
      </c>
      <c r="AT27" s="216" t="s">
        <v>601</v>
      </c>
      <c r="AU27" s="217" t="s">
        <v>601</v>
      </c>
      <c r="AV27" s="213" t="s">
        <v>601</v>
      </c>
      <c r="AW27" s="218" t="s">
        <v>601</v>
      </c>
      <c r="AX27" s="219" t="s">
        <v>601</v>
      </c>
      <c r="AY27" s="220" t="s">
        <v>601</v>
      </c>
      <c r="AZ27" s="219" t="s">
        <v>601</v>
      </c>
      <c r="BA27" s="220" t="s">
        <v>601</v>
      </c>
      <c r="BB27" s="223" t="s">
        <v>601</v>
      </c>
      <c r="BC27" s="223" t="s">
        <v>601</v>
      </c>
    </row>
    <row r="28" spans="1:55" x14ac:dyDescent="0.25">
      <c r="A28" s="210" t="s">
        <v>600</v>
      </c>
      <c r="B28" s="210" t="s">
        <v>621</v>
      </c>
      <c r="C28" s="210" t="s">
        <v>968</v>
      </c>
      <c r="D28" s="211" t="s">
        <v>1198</v>
      </c>
      <c r="E28" s="210" t="s">
        <v>1188</v>
      </c>
      <c r="F28" s="210" t="s">
        <v>1183</v>
      </c>
      <c r="G28" s="210" t="s">
        <v>601</v>
      </c>
      <c r="H28" s="212">
        <v>26414</v>
      </c>
      <c r="I28" s="209">
        <f t="shared" si="0"/>
        <v>1</v>
      </c>
      <c r="J28" s="213">
        <v>3</v>
      </c>
      <c r="K28" s="171" t="s">
        <v>1185</v>
      </c>
      <c r="L28" s="214">
        <v>3962</v>
      </c>
      <c r="M28" s="215">
        <v>0.15</v>
      </c>
      <c r="N28" s="216">
        <v>9244</v>
      </c>
      <c r="O28" s="217">
        <v>0.35</v>
      </c>
      <c r="P28" s="213">
        <v>9244</v>
      </c>
      <c r="Q28" s="218">
        <v>0.35</v>
      </c>
      <c r="R28" s="219">
        <v>3962</v>
      </c>
      <c r="S28" s="220">
        <v>0.15</v>
      </c>
      <c r="T28" s="219">
        <v>0</v>
      </c>
      <c r="U28" s="220">
        <v>0</v>
      </c>
      <c r="V28" s="221">
        <v>13206</v>
      </c>
      <c r="W28" s="222">
        <v>0.5</v>
      </c>
      <c r="X28" s="212">
        <v>26414</v>
      </c>
      <c r="Y28" s="209"/>
      <c r="Z28" s="219">
        <v>4</v>
      </c>
      <c r="AA28" s="171" t="s">
        <v>1186</v>
      </c>
      <c r="AB28" s="214">
        <v>2641</v>
      </c>
      <c r="AC28" s="215">
        <v>0.1</v>
      </c>
      <c r="AD28" s="216">
        <v>9244</v>
      </c>
      <c r="AE28" s="217">
        <v>0.35</v>
      </c>
      <c r="AF28" s="213">
        <v>9244</v>
      </c>
      <c r="AG28" s="218">
        <v>0.35</v>
      </c>
      <c r="AH28" s="219">
        <v>5282</v>
      </c>
      <c r="AI28" s="220">
        <v>0.2</v>
      </c>
      <c r="AJ28" s="219">
        <v>0</v>
      </c>
      <c r="AK28" s="220">
        <v>0</v>
      </c>
      <c r="AL28" s="221">
        <v>14526</v>
      </c>
      <c r="AM28" s="222">
        <v>0.55000000000000004</v>
      </c>
      <c r="AN28" s="165" t="s">
        <v>601</v>
      </c>
      <c r="AO28" s="210" t="s">
        <v>601</v>
      </c>
      <c r="AP28" s="165" t="s">
        <v>601</v>
      </c>
      <c r="AQ28" s="165" t="s">
        <v>601</v>
      </c>
      <c r="AR28" s="214" t="s">
        <v>601</v>
      </c>
      <c r="AS28" s="215" t="s">
        <v>601</v>
      </c>
      <c r="AT28" s="216" t="s">
        <v>601</v>
      </c>
      <c r="AU28" s="217" t="s">
        <v>601</v>
      </c>
      <c r="AV28" s="213" t="s">
        <v>601</v>
      </c>
      <c r="AW28" s="218" t="s">
        <v>601</v>
      </c>
      <c r="AX28" s="219" t="s">
        <v>601</v>
      </c>
      <c r="AY28" s="220" t="s">
        <v>601</v>
      </c>
      <c r="AZ28" s="219" t="s">
        <v>601</v>
      </c>
      <c r="BA28" s="220" t="s">
        <v>601</v>
      </c>
      <c r="BB28" s="223" t="s">
        <v>601</v>
      </c>
      <c r="BC28" s="223" t="s">
        <v>601</v>
      </c>
    </row>
    <row r="29" spans="1:55" x14ac:dyDescent="0.25">
      <c r="A29" s="432" t="s">
        <v>622</v>
      </c>
      <c r="B29" s="432"/>
      <c r="C29" s="432"/>
      <c r="D29" s="432"/>
      <c r="E29" s="432"/>
      <c r="F29" s="165" t="s">
        <v>1183</v>
      </c>
      <c r="G29" s="165" t="s">
        <v>601</v>
      </c>
      <c r="H29" s="10">
        <v>91568</v>
      </c>
      <c r="I29" s="209">
        <f t="shared" si="0"/>
        <v>1</v>
      </c>
      <c r="J29" s="171" t="s">
        <v>601</v>
      </c>
      <c r="K29" s="171" t="s">
        <v>1185</v>
      </c>
      <c r="L29" s="11">
        <v>13735</v>
      </c>
      <c r="M29" s="12">
        <v>0.15</v>
      </c>
      <c r="N29" s="13">
        <v>36627</v>
      </c>
      <c r="O29" s="14">
        <v>0.4</v>
      </c>
      <c r="P29" s="15">
        <v>27470</v>
      </c>
      <c r="Q29" s="16">
        <v>0.3</v>
      </c>
      <c r="R29" s="17">
        <v>13735</v>
      </c>
      <c r="S29" s="18">
        <v>0.15</v>
      </c>
      <c r="T29" s="17">
        <v>0</v>
      </c>
      <c r="U29" s="18">
        <v>0</v>
      </c>
      <c r="V29" s="19">
        <v>41206</v>
      </c>
      <c r="W29" s="20">
        <v>0.45</v>
      </c>
      <c r="X29" s="10">
        <v>91568</v>
      </c>
      <c r="Y29" s="209"/>
      <c r="Z29" s="171" t="s">
        <v>601</v>
      </c>
      <c r="AA29" s="171" t="s">
        <v>1186</v>
      </c>
      <c r="AB29" s="11">
        <v>9157</v>
      </c>
      <c r="AC29" s="12">
        <v>0.1</v>
      </c>
      <c r="AD29" s="13">
        <v>32049</v>
      </c>
      <c r="AE29" s="14">
        <v>0.35</v>
      </c>
      <c r="AF29" s="15">
        <v>36627</v>
      </c>
      <c r="AG29" s="16">
        <v>0.4</v>
      </c>
      <c r="AH29" s="17">
        <v>13735</v>
      </c>
      <c r="AI29" s="18">
        <v>0.15</v>
      </c>
      <c r="AJ29" s="17">
        <v>0</v>
      </c>
      <c r="AK29" s="18">
        <v>0</v>
      </c>
      <c r="AL29" s="19">
        <v>50362</v>
      </c>
      <c r="AM29" s="20">
        <v>0.55000000000000004</v>
      </c>
      <c r="AN29" s="165" t="s">
        <v>601</v>
      </c>
      <c r="AO29" s="165" t="s">
        <v>601</v>
      </c>
      <c r="AP29" s="171" t="s">
        <v>601</v>
      </c>
      <c r="AQ29" s="171" t="s">
        <v>601</v>
      </c>
      <c r="AR29" s="204" t="s">
        <v>601</v>
      </c>
      <c r="AS29" s="204" t="s">
        <v>601</v>
      </c>
      <c r="AT29" s="205" t="s">
        <v>601</v>
      </c>
      <c r="AU29" s="205" t="s">
        <v>601</v>
      </c>
      <c r="AV29" s="206" t="s">
        <v>601</v>
      </c>
      <c r="AW29" s="206" t="s">
        <v>601</v>
      </c>
      <c r="AX29" s="207" t="s">
        <v>601</v>
      </c>
      <c r="AY29" s="207" t="s">
        <v>601</v>
      </c>
      <c r="AZ29" s="207" t="s">
        <v>601</v>
      </c>
      <c r="BA29" s="207" t="s">
        <v>601</v>
      </c>
      <c r="BB29" s="208" t="s">
        <v>601</v>
      </c>
      <c r="BC29" s="208" t="s">
        <v>601</v>
      </c>
    </row>
    <row r="30" spans="1:55" x14ac:dyDescent="0.25">
      <c r="A30" s="210" t="s">
        <v>600</v>
      </c>
      <c r="B30" s="210" t="s">
        <v>622</v>
      </c>
      <c r="C30" s="210" t="s">
        <v>969</v>
      </c>
      <c r="D30" s="211" t="s">
        <v>1199</v>
      </c>
      <c r="E30" s="210" t="s">
        <v>1188</v>
      </c>
      <c r="F30" s="210" t="s">
        <v>1183</v>
      </c>
      <c r="G30" s="210" t="s">
        <v>601</v>
      </c>
      <c r="H30" s="212">
        <v>91568</v>
      </c>
      <c r="I30" s="209">
        <f t="shared" si="0"/>
        <v>1</v>
      </c>
      <c r="J30" s="213">
        <v>3</v>
      </c>
      <c r="K30" s="171" t="s">
        <v>1185</v>
      </c>
      <c r="L30" s="214">
        <v>13735</v>
      </c>
      <c r="M30" s="215">
        <v>0.15</v>
      </c>
      <c r="N30" s="216">
        <v>36627</v>
      </c>
      <c r="O30" s="217">
        <v>0.4</v>
      </c>
      <c r="P30" s="213">
        <v>27470</v>
      </c>
      <c r="Q30" s="218">
        <v>0.3</v>
      </c>
      <c r="R30" s="219">
        <v>13735</v>
      </c>
      <c r="S30" s="220">
        <v>0.15</v>
      </c>
      <c r="T30" s="219">
        <v>0</v>
      </c>
      <c r="U30" s="220">
        <v>0</v>
      </c>
      <c r="V30" s="221">
        <v>41205</v>
      </c>
      <c r="W30" s="222">
        <v>0.45</v>
      </c>
      <c r="X30" s="212">
        <v>91568</v>
      </c>
      <c r="Y30" s="209"/>
      <c r="Z30" s="213">
        <v>3</v>
      </c>
      <c r="AA30" s="171" t="s">
        <v>1186</v>
      </c>
      <c r="AB30" s="214">
        <v>9156</v>
      </c>
      <c r="AC30" s="215">
        <v>0.1</v>
      </c>
      <c r="AD30" s="216">
        <v>32048</v>
      </c>
      <c r="AE30" s="217">
        <v>0.35</v>
      </c>
      <c r="AF30" s="213">
        <v>36627</v>
      </c>
      <c r="AG30" s="218">
        <v>0.4</v>
      </c>
      <c r="AH30" s="219">
        <v>13735</v>
      </c>
      <c r="AI30" s="220">
        <v>0.15</v>
      </c>
      <c r="AJ30" s="219">
        <v>0</v>
      </c>
      <c r="AK30" s="220">
        <v>0</v>
      </c>
      <c r="AL30" s="221">
        <v>50362</v>
      </c>
      <c r="AM30" s="222">
        <v>0.55000000000000004</v>
      </c>
      <c r="AN30" s="165" t="s">
        <v>601</v>
      </c>
      <c r="AO30" s="210" t="s">
        <v>601</v>
      </c>
      <c r="AP30" s="165" t="s">
        <v>601</v>
      </c>
      <c r="AQ30" s="165" t="s">
        <v>601</v>
      </c>
      <c r="AR30" s="214" t="s">
        <v>601</v>
      </c>
      <c r="AS30" s="215" t="s">
        <v>601</v>
      </c>
      <c r="AT30" s="216" t="s">
        <v>601</v>
      </c>
      <c r="AU30" s="217" t="s">
        <v>601</v>
      </c>
      <c r="AV30" s="213" t="s">
        <v>601</v>
      </c>
      <c r="AW30" s="218" t="s">
        <v>601</v>
      </c>
      <c r="AX30" s="219" t="s">
        <v>601</v>
      </c>
      <c r="AY30" s="220" t="s">
        <v>601</v>
      </c>
      <c r="AZ30" s="219" t="s">
        <v>601</v>
      </c>
      <c r="BA30" s="220" t="s">
        <v>601</v>
      </c>
      <c r="BB30" s="223" t="s">
        <v>601</v>
      </c>
      <c r="BC30" s="223" t="s">
        <v>601</v>
      </c>
    </row>
    <row r="31" spans="1:55" x14ac:dyDescent="0.25">
      <c r="A31" s="432" t="s">
        <v>623</v>
      </c>
      <c r="B31" s="432"/>
      <c r="C31" s="432"/>
      <c r="D31" s="432"/>
      <c r="E31" s="432"/>
      <c r="F31" s="165" t="s">
        <v>1183</v>
      </c>
      <c r="G31" s="165" t="s">
        <v>601</v>
      </c>
      <c r="H31" s="10">
        <v>156041</v>
      </c>
      <c r="I31" s="209">
        <f t="shared" si="0"/>
        <v>0.9900000000000001</v>
      </c>
      <c r="J31" s="171" t="s">
        <v>601</v>
      </c>
      <c r="K31" s="171" t="s">
        <v>1185</v>
      </c>
      <c r="L31" s="11">
        <v>24047</v>
      </c>
      <c r="M31" s="12">
        <v>0.15</v>
      </c>
      <c r="N31" s="13">
        <v>62846</v>
      </c>
      <c r="O31" s="14">
        <v>0.4</v>
      </c>
      <c r="P31" s="15">
        <v>51619</v>
      </c>
      <c r="Q31" s="16">
        <v>0.33</v>
      </c>
      <c r="R31" s="17">
        <v>17529</v>
      </c>
      <c r="S31" s="18">
        <v>0.11</v>
      </c>
      <c r="T31" s="17">
        <v>0</v>
      </c>
      <c r="U31" s="18">
        <v>0</v>
      </c>
      <c r="V31" s="19">
        <v>69148</v>
      </c>
      <c r="W31" s="20">
        <v>0.44</v>
      </c>
      <c r="X31" s="10">
        <v>156041</v>
      </c>
      <c r="Y31" s="209"/>
      <c r="Z31" s="171" t="s">
        <v>601</v>
      </c>
      <c r="AA31" s="171" t="s">
        <v>1186</v>
      </c>
      <c r="AB31" s="11">
        <v>20524</v>
      </c>
      <c r="AC31" s="12">
        <v>0.13</v>
      </c>
      <c r="AD31" s="13">
        <v>46812</v>
      </c>
      <c r="AE31" s="14">
        <v>0.3</v>
      </c>
      <c r="AF31" s="15">
        <v>57497</v>
      </c>
      <c r="AG31" s="16">
        <v>0.37</v>
      </c>
      <c r="AH31" s="17">
        <v>31208</v>
      </c>
      <c r="AI31" s="18">
        <v>0.2</v>
      </c>
      <c r="AJ31" s="17">
        <v>0</v>
      </c>
      <c r="AK31" s="18">
        <v>0</v>
      </c>
      <c r="AL31" s="19">
        <v>88705</v>
      </c>
      <c r="AM31" s="20">
        <v>0.56999999999999995</v>
      </c>
      <c r="AN31" s="165" t="s">
        <v>601</v>
      </c>
      <c r="AO31" s="165" t="s">
        <v>601</v>
      </c>
      <c r="AP31" s="171" t="s">
        <v>601</v>
      </c>
      <c r="AQ31" s="171" t="s">
        <v>601</v>
      </c>
      <c r="AR31" s="204" t="s">
        <v>601</v>
      </c>
      <c r="AS31" s="204" t="s">
        <v>601</v>
      </c>
      <c r="AT31" s="205" t="s">
        <v>601</v>
      </c>
      <c r="AU31" s="205" t="s">
        <v>601</v>
      </c>
      <c r="AV31" s="206" t="s">
        <v>601</v>
      </c>
      <c r="AW31" s="206" t="s">
        <v>601</v>
      </c>
      <c r="AX31" s="207" t="s">
        <v>601</v>
      </c>
      <c r="AY31" s="207" t="s">
        <v>601</v>
      </c>
      <c r="AZ31" s="207" t="s">
        <v>601</v>
      </c>
      <c r="BA31" s="207" t="s">
        <v>601</v>
      </c>
      <c r="BB31" s="208" t="s">
        <v>601</v>
      </c>
      <c r="BC31" s="208" t="s">
        <v>601</v>
      </c>
    </row>
    <row r="32" spans="1:55" x14ac:dyDescent="0.25">
      <c r="A32" s="210" t="s">
        <v>600</v>
      </c>
      <c r="B32" s="210" t="s">
        <v>623</v>
      </c>
      <c r="C32" s="210" t="s">
        <v>970</v>
      </c>
      <c r="D32" s="211" t="s">
        <v>1200</v>
      </c>
      <c r="E32" s="210" t="s">
        <v>1188</v>
      </c>
      <c r="F32" s="210" t="s">
        <v>1183</v>
      </c>
      <c r="G32" s="210" t="s">
        <v>601</v>
      </c>
      <c r="H32" s="212">
        <v>47082</v>
      </c>
      <c r="I32" s="209">
        <f t="shared" si="0"/>
        <v>0.99999999999999989</v>
      </c>
      <c r="J32" s="213">
        <v>3</v>
      </c>
      <c r="K32" s="171" t="s">
        <v>1185</v>
      </c>
      <c r="L32" s="214">
        <v>7062</v>
      </c>
      <c r="M32" s="215">
        <v>0.15</v>
      </c>
      <c r="N32" s="216">
        <v>21186</v>
      </c>
      <c r="O32" s="217">
        <v>0.45</v>
      </c>
      <c r="P32" s="213">
        <v>14124</v>
      </c>
      <c r="Q32" s="218">
        <v>0.3</v>
      </c>
      <c r="R32" s="219">
        <v>4708</v>
      </c>
      <c r="S32" s="220">
        <v>0.1</v>
      </c>
      <c r="T32" s="219">
        <v>0</v>
      </c>
      <c r="U32" s="220">
        <v>0</v>
      </c>
      <c r="V32" s="221">
        <v>18832</v>
      </c>
      <c r="W32" s="222">
        <v>0.4</v>
      </c>
      <c r="X32" s="212">
        <v>47082</v>
      </c>
      <c r="Y32" s="209"/>
      <c r="Z32" s="219">
        <v>4</v>
      </c>
      <c r="AA32" s="171" t="s">
        <v>1186</v>
      </c>
      <c r="AB32" s="214">
        <v>7062</v>
      </c>
      <c r="AC32" s="215">
        <v>0.15</v>
      </c>
      <c r="AD32" s="216">
        <v>14125</v>
      </c>
      <c r="AE32" s="217">
        <v>0.3</v>
      </c>
      <c r="AF32" s="213">
        <v>16479</v>
      </c>
      <c r="AG32" s="218">
        <v>0.35</v>
      </c>
      <c r="AH32" s="219">
        <v>9416</v>
      </c>
      <c r="AI32" s="220">
        <v>0.2</v>
      </c>
      <c r="AJ32" s="219">
        <v>0</v>
      </c>
      <c r="AK32" s="220">
        <v>0</v>
      </c>
      <c r="AL32" s="224">
        <f>AM32*X32</f>
        <v>25895.100000000002</v>
      </c>
      <c r="AM32" s="225">
        <v>0.55000000000000004</v>
      </c>
      <c r="AN32" s="165" t="s">
        <v>601</v>
      </c>
      <c r="AO32" s="210" t="s">
        <v>601</v>
      </c>
      <c r="AP32" s="165" t="s">
        <v>601</v>
      </c>
      <c r="AQ32" s="165" t="s">
        <v>601</v>
      </c>
      <c r="AR32" s="214" t="s">
        <v>601</v>
      </c>
      <c r="AS32" s="215" t="s">
        <v>601</v>
      </c>
      <c r="AT32" s="216" t="s">
        <v>601</v>
      </c>
      <c r="AU32" s="217" t="s">
        <v>601</v>
      </c>
      <c r="AV32" s="213" t="s">
        <v>601</v>
      </c>
      <c r="AW32" s="218" t="s">
        <v>601</v>
      </c>
      <c r="AX32" s="219" t="s">
        <v>601</v>
      </c>
      <c r="AY32" s="220" t="s">
        <v>601</v>
      </c>
      <c r="AZ32" s="219" t="s">
        <v>601</v>
      </c>
      <c r="BA32" s="220" t="s">
        <v>601</v>
      </c>
      <c r="BB32" s="223" t="s">
        <v>601</v>
      </c>
      <c r="BC32" s="223" t="s">
        <v>601</v>
      </c>
    </row>
    <row r="33" spans="1:55" x14ac:dyDescent="0.25">
      <c r="A33" s="210" t="s">
        <v>600</v>
      </c>
      <c r="B33" s="210" t="s">
        <v>623</v>
      </c>
      <c r="C33" s="210" t="s">
        <v>971</v>
      </c>
      <c r="D33" s="211" t="s">
        <v>1201</v>
      </c>
      <c r="E33" s="210" t="s">
        <v>1188</v>
      </c>
      <c r="F33" s="210" t="s">
        <v>1183</v>
      </c>
      <c r="G33" s="210" t="s">
        <v>601</v>
      </c>
      <c r="H33" s="212">
        <v>19154</v>
      </c>
      <c r="I33" s="209">
        <f t="shared" si="0"/>
        <v>1</v>
      </c>
      <c r="J33" s="213">
        <v>3</v>
      </c>
      <c r="K33" s="171" t="s">
        <v>1185</v>
      </c>
      <c r="L33" s="214">
        <v>2873</v>
      </c>
      <c r="M33" s="215">
        <v>0.15</v>
      </c>
      <c r="N33" s="216">
        <v>7661</v>
      </c>
      <c r="O33" s="217">
        <v>0.4</v>
      </c>
      <c r="P33" s="213">
        <v>6703</v>
      </c>
      <c r="Q33" s="218">
        <v>0.35</v>
      </c>
      <c r="R33" s="219">
        <v>1915</v>
      </c>
      <c r="S33" s="220">
        <v>0.1</v>
      </c>
      <c r="T33" s="219">
        <v>0</v>
      </c>
      <c r="U33" s="220">
        <v>0</v>
      </c>
      <c r="V33" s="221">
        <v>8618</v>
      </c>
      <c r="W33" s="222">
        <v>0.45</v>
      </c>
      <c r="X33" s="212">
        <v>19154</v>
      </c>
      <c r="Y33" s="209"/>
      <c r="Z33" s="219">
        <v>4</v>
      </c>
      <c r="AA33" s="171" t="s">
        <v>1186</v>
      </c>
      <c r="AB33" s="214">
        <v>1915</v>
      </c>
      <c r="AC33" s="215">
        <v>0.1</v>
      </c>
      <c r="AD33" s="216">
        <v>5746</v>
      </c>
      <c r="AE33" s="217">
        <v>0.3</v>
      </c>
      <c r="AF33" s="213">
        <v>7661</v>
      </c>
      <c r="AG33" s="218">
        <v>0.4</v>
      </c>
      <c r="AH33" s="219">
        <v>3831</v>
      </c>
      <c r="AI33" s="220">
        <v>0.2</v>
      </c>
      <c r="AJ33" s="219">
        <v>0</v>
      </c>
      <c r="AK33" s="220">
        <v>0</v>
      </c>
      <c r="AL33" s="221">
        <v>11492</v>
      </c>
      <c r="AM33" s="222">
        <v>0.6</v>
      </c>
      <c r="AN33" s="165" t="s">
        <v>601</v>
      </c>
      <c r="AO33" s="210" t="s">
        <v>601</v>
      </c>
      <c r="AP33" s="165" t="s">
        <v>601</v>
      </c>
      <c r="AQ33" s="165" t="s">
        <v>601</v>
      </c>
      <c r="AR33" s="214" t="s">
        <v>601</v>
      </c>
      <c r="AS33" s="215" t="s">
        <v>601</v>
      </c>
      <c r="AT33" s="216" t="s">
        <v>601</v>
      </c>
      <c r="AU33" s="217" t="s">
        <v>601</v>
      </c>
      <c r="AV33" s="213" t="s">
        <v>601</v>
      </c>
      <c r="AW33" s="218" t="s">
        <v>601</v>
      </c>
      <c r="AX33" s="219" t="s">
        <v>601</v>
      </c>
      <c r="AY33" s="220" t="s">
        <v>601</v>
      </c>
      <c r="AZ33" s="219" t="s">
        <v>601</v>
      </c>
      <c r="BA33" s="220" t="s">
        <v>601</v>
      </c>
      <c r="BB33" s="223" t="s">
        <v>601</v>
      </c>
      <c r="BC33" s="223" t="s">
        <v>601</v>
      </c>
    </row>
    <row r="34" spans="1:55" x14ac:dyDescent="0.25">
      <c r="A34" s="210" t="s">
        <v>600</v>
      </c>
      <c r="B34" s="210" t="s">
        <v>623</v>
      </c>
      <c r="C34" s="210" t="s">
        <v>972</v>
      </c>
      <c r="D34" s="211" t="s">
        <v>1202</v>
      </c>
      <c r="E34" s="210" t="s">
        <v>1188</v>
      </c>
      <c r="F34" s="210" t="s">
        <v>1183</v>
      </c>
      <c r="G34" s="210" t="s">
        <v>601</v>
      </c>
      <c r="H34" s="212">
        <v>38490</v>
      </c>
      <c r="I34" s="209">
        <f t="shared" si="0"/>
        <v>1</v>
      </c>
      <c r="J34" s="213">
        <v>3</v>
      </c>
      <c r="K34" s="171" t="s">
        <v>1185</v>
      </c>
      <c r="L34" s="214">
        <v>3849</v>
      </c>
      <c r="M34" s="215">
        <v>0.1</v>
      </c>
      <c r="N34" s="216">
        <v>13471</v>
      </c>
      <c r="O34" s="217">
        <v>0.35</v>
      </c>
      <c r="P34" s="213">
        <v>15396</v>
      </c>
      <c r="Q34" s="218">
        <v>0.4</v>
      </c>
      <c r="R34" s="219">
        <v>5773</v>
      </c>
      <c r="S34" s="220">
        <v>0.15</v>
      </c>
      <c r="T34" s="219">
        <v>0</v>
      </c>
      <c r="U34" s="220">
        <v>0</v>
      </c>
      <c r="V34" s="221">
        <v>21169</v>
      </c>
      <c r="W34" s="222">
        <v>0.55000000000000004</v>
      </c>
      <c r="X34" s="212">
        <v>38490</v>
      </c>
      <c r="Y34" s="209"/>
      <c r="Z34" s="219">
        <v>4</v>
      </c>
      <c r="AA34" s="171" t="s">
        <v>1186</v>
      </c>
      <c r="AB34" s="214">
        <v>3849</v>
      </c>
      <c r="AC34" s="215">
        <v>0.1</v>
      </c>
      <c r="AD34" s="216">
        <v>11547</v>
      </c>
      <c r="AE34" s="217">
        <v>0.3</v>
      </c>
      <c r="AF34" s="213">
        <v>15396</v>
      </c>
      <c r="AG34" s="218">
        <v>0.4</v>
      </c>
      <c r="AH34" s="219">
        <v>7698</v>
      </c>
      <c r="AI34" s="220">
        <v>0.2</v>
      </c>
      <c r="AJ34" s="219">
        <v>0</v>
      </c>
      <c r="AK34" s="220">
        <v>0</v>
      </c>
      <c r="AL34" s="221">
        <v>23094</v>
      </c>
      <c r="AM34" s="222">
        <v>0.6</v>
      </c>
      <c r="AN34" s="165" t="s">
        <v>601</v>
      </c>
      <c r="AO34" s="210" t="s">
        <v>601</v>
      </c>
      <c r="AP34" s="165" t="s">
        <v>601</v>
      </c>
      <c r="AQ34" s="165" t="s">
        <v>601</v>
      </c>
      <c r="AR34" s="214" t="s">
        <v>601</v>
      </c>
      <c r="AS34" s="215" t="s">
        <v>601</v>
      </c>
      <c r="AT34" s="216" t="s">
        <v>601</v>
      </c>
      <c r="AU34" s="217" t="s">
        <v>601</v>
      </c>
      <c r="AV34" s="213" t="s">
        <v>601</v>
      </c>
      <c r="AW34" s="218" t="s">
        <v>601</v>
      </c>
      <c r="AX34" s="219" t="s">
        <v>601</v>
      </c>
      <c r="AY34" s="220" t="s">
        <v>601</v>
      </c>
      <c r="AZ34" s="219" t="s">
        <v>601</v>
      </c>
      <c r="BA34" s="220" t="s">
        <v>601</v>
      </c>
      <c r="BB34" s="223" t="s">
        <v>601</v>
      </c>
      <c r="BC34" s="223" t="s">
        <v>601</v>
      </c>
    </row>
    <row r="35" spans="1:55" x14ac:dyDescent="0.25">
      <c r="A35" s="210" t="s">
        <v>600</v>
      </c>
      <c r="B35" s="210" t="s">
        <v>623</v>
      </c>
      <c r="C35" s="210" t="s">
        <v>973</v>
      </c>
      <c r="D35" s="211" t="s">
        <v>1203</v>
      </c>
      <c r="E35" s="210" t="s">
        <v>1188</v>
      </c>
      <c r="F35" s="210" t="s">
        <v>1183</v>
      </c>
      <c r="G35" s="210" t="s">
        <v>601</v>
      </c>
      <c r="H35" s="212">
        <v>51315</v>
      </c>
      <c r="I35" s="209">
        <f t="shared" si="0"/>
        <v>1.0000000000000002</v>
      </c>
      <c r="J35" s="213">
        <v>3</v>
      </c>
      <c r="K35" s="171" t="s">
        <v>1185</v>
      </c>
      <c r="L35" s="214">
        <v>10263</v>
      </c>
      <c r="M35" s="215">
        <v>0.2</v>
      </c>
      <c r="N35" s="216">
        <v>20526</v>
      </c>
      <c r="O35" s="217">
        <v>0.4</v>
      </c>
      <c r="P35" s="213">
        <v>15394</v>
      </c>
      <c r="Q35" s="218">
        <v>0.3</v>
      </c>
      <c r="R35" s="219">
        <v>5131</v>
      </c>
      <c r="S35" s="220">
        <v>0.1</v>
      </c>
      <c r="T35" s="219">
        <v>0</v>
      </c>
      <c r="U35" s="220">
        <v>0</v>
      </c>
      <c r="V35" s="221">
        <v>20525</v>
      </c>
      <c r="W35" s="222">
        <v>0.4</v>
      </c>
      <c r="X35" s="212">
        <v>51315</v>
      </c>
      <c r="Y35" s="209"/>
      <c r="Z35" s="219">
        <v>4</v>
      </c>
      <c r="AA35" s="171" t="s">
        <v>1186</v>
      </c>
      <c r="AB35" s="214">
        <v>7697</v>
      </c>
      <c r="AC35" s="215">
        <v>0.15</v>
      </c>
      <c r="AD35" s="216">
        <v>15395</v>
      </c>
      <c r="AE35" s="217">
        <v>0.3</v>
      </c>
      <c r="AF35" s="213">
        <v>17960</v>
      </c>
      <c r="AG35" s="218">
        <v>0.35</v>
      </c>
      <c r="AH35" s="219">
        <v>10263</v>
      </c>
      <c r="AI35" s="220">
        <v>0.2</v>
      </c>
      <c r="AJ35" s="219">
        <v>0</v>
      </c>
      <c r="AK35" s="220">
        <v>0</v>
      </c>
      <c r="AL35" s="221">
        <v>28223</v>
      </c>
      <c r="AM35" s="222">
        <v>0.55000000000000004</v>
      </c>
      <c r="AN35" s="165" t="s">
        <v>601</v>
      </c>
      <c r="AO35" s="210" t="s">
        <v>601</v>
      </c>
      <c r="AP35" s="165" t="s">
        <v>601</v>
      </c>
      <c r="AQ35" s="165" t="s">
        <v>601</v>
      </c>
      <c r="AR35" s="214" t="s">
        <v>601</v>
      </c>
      <c r="AS35" s="215" t="s">
        <v>601</v>
      </c>
      <c r="AT35" s="216" t="s">
        <v>601</v>
      </c>
      <c r="AU35" s="217" t="s">
        <v>601</v>
      </c>
      <c r="AV35" s="213" t="s">
        <v>601</v>
      </c>
      <c r="AW35" s="218" t="s">
        <v>601</v>
      </c>
      <c r="AX35" s="219" t="s">
        <v>601</v>
      </c>
      <c r="AY35" s="220" t="s">
        <v>601</v>
      </c>
      <c r="AZ35" s="219" t="s">
        <v>601</v>
      </c>
      <c r="BA35" s="220" t="s">
        <v>601</v>
      </c>
      <c r="BB35" s="223" t="s">
        <v>601</v>
      </c>
      <c r="BC35" s="223" t="s">
        <v>601</v>
      </c>
    </row>
    <row r="36" spans="1:55" x14ac:dyDescent="0.25">
      <c r="A36" s="432" t="s">
        <v>624</v>
      </c>
      <c r="B36" s="432"/>
      <c r="C36" s="432"/>
      <c r="D36" s="432"/>
      <c r="E36" s="432"/>
      <c r="F36" s="165" t="s">
        <v>1183</v>
      </c>
      <c r="G36" s="165" t="s">
        <v>601</v>
      </c>
      <c r="H36" s="10">
        <v>326591</v>
      </c>
      <c r="I36" s="209">
        <f t="shared" si="0"/>
        <v>1.01</v>
      </c>
      <c r="J36" s="171" t="s">
        <v>601</v>
      </c>
      <c r="K36" s="171" t="s">
        <v>1185</v>
      </c>
      <c r="L36" s="11">
        <v>94229</v>
      </c>
      <c r="M36" s="12">
        <v>0.28999999999999998</v>
      </c>
      <c r="N36" s="13">
        <v>116230</v>
      </c>
      <c r="O36" s="14">
        <v>0.36</v>
      </c>
      <c r="P36" s="15">
        <v>83473</v>
      </c>
      <c r="Q36" s="16">
        <v>0.26</v>
      </c>
      <c r="R36" s="17">
        <v>32659</v>
      </c>
      <c r="S36" s="18">
        <v>0.1</v>
      </c>
      <c r="T36" s="17">
        <v>0</v>
      </c>
      <c r="U36" s="18">
        <v>0</v>
      </c>
      <c r="V36" s="19">
        <v>116132</v>
      </c>
      <c r="W36" s="20">
        <v>0.36</v>
      </c>
      <c r="X36" s="10">
        <v>326591</v>
      </c>
      <c r="Y36" s="209"/>
      <c r="Z36" s="171" t="s">
        <v>601</v>
      </c>
      <c r="AA36" s="171" t="s">
        <v>1186</v>
      </c>
      <c r="AB36" s="11">
        <v>86686</v>
      </c>
      <c r="AC36" s="12">
        <v>0.27</v>
      </c>
      <c r="AD36" s="13">
        <v>116854</v>
      </c>
      <c r="AE36" s="14">
        <v>0.36</v>
      </c>
      <c r="AF36" s="15">
        <v>88862</v>
      </c>
      <c r="AG36" s="16">
        <v>0.27</v>
      </c>
      <c r="AH36" s="17">
        <v>34188</v>
      </c>
      <c r="AI36" s="18">
        <v>0.1</v>
      </c>
      <c r="AJ36" s="17">
        <v>0</v>
      </c>
      <c r="AK36" s="18">
        <v>0</v>
      </c>
      <c r="AL36" s="19">
        <v>123051</v>
      </c>
      <c r="AM36" s="20">
        <v>0.37</v>
      </c>
      <c r="AN36" s="165" t="s">
        <v>601</v>
      </c>
      <c r="AO36" s="165" t="s">
        <v>601</v>
      </c>
      <c r="AP36" s="171" t="s">
        <v>601</v>
      </c>
      <c r="AQ36" s="171" t="s">
        <v>601</v>
      </c>
      <c r="AR36" s="204" t="s">
        <v>601</v>
      </c>
      <c r="AS36" s="204" t="s">
        <v>601</v>
      </c>
      <c r="AT36" s="205" t="s">
        <v>601</v>
      </c>
      <c r="AU36" s="205" t="s">
        <v>601</v>
      </c>
      <c r="AV36" s="206" t="s">
        <v>601</v>
      </c>
      <c r="AW36" s="206" t="s">
        <v>601</v>
      </c>
      <c r="AX36" s="207" t="s">
        <v>601</v>
      </c>
      <c r="AY36" s="207" t="s">
        <v>601</v>
      </c>
      <c r="AZ36" s="207" t="s">
        <v>601</v>
      </c>
      <c r="BA36" s="207" t="s">
        <v>601</v>
      </c>
      <c r="BB36" s="208" t="s">
        <v>601</v>
      </c>
      <c r="BC36" s="208" t="s">
        <v>601</v>
      </c>
    </row>
    <row r="37" spans="1:55" x14ac:dyDescent="0.25">
      <c r="A37" s="210" t="s">
        <v>600</v>
      </c>
      <c r="B37" s="210" t="s">
        <v>624</v>
      </c>
      <c r="C37" s="210" t="s">
        <v>974</v>
      </c>
      <c r="D37" s="211" t="s">
        <v>1204</v>
      </c>
      <c r="E37" s="210" t="s">
        <v>1188</v>
      </c>
      <c r="F37" s="210" t="s">
        <v>1183</v>
      </c>
      <c r="G37" s="210" t="s">
        <v>601</v>
      </c>
      <c r="H37" s="212">
        <v>50939</v>
      </c>
      <c r="I37" s="209">
        <f t="shared" si="0"/>
        <v>0.99999999999999989</v>
      </c>
      <c r="J37" s="213">
        <v>3</v>
      </c>
      <c r="K37" s="171" t="s">
        <v>1185</v>
      </c>
      <c r="L37" s="214">
        <v>17828</v>
      </c>
      <c r="M37" s="215">
        <v>0.35</v>
      </c>
      <c r="N37" s="216">
        <v>17828</v>
      </c>
      <c r="O37" s="217">
        <v>0.35</v>
      </c>
      <c r="P37" s="213">
        <v>10187</v>
      </c>
      <c r="Q37" s="218">
        <v>0.2</v>
      </c>
      <c r="R37" s="219">
        <v>5093</v>
      </c>
      <c r="S37" s="220">
        <v>0.1</v>
      </c>
      <c r="T37" s="219">
        <v>0</v>
      </c>
      <c r="U37" s="220">
        <v>0</v>
      </c>
      <c r="V37" s="221">
        <v>15280</v>
      </c>
      <c r="W37" s="222">
        <v>0.3</v>
      </c>
      <c r="X37" s="212">
        <v>50939</v>
      </c>
      <c r="Y37" s="209"/>
      <c r="Z37" s="213">
        <v>3</v>
      </c>
      <c r="AA37" s="171" t="s">
        <v>1186</v>
      </c>
      <c r="AB37" s="214">
        <v>12734</v>
      </c>
      <c r="AC37" s="215">
        <v>0.25</v>
      </c>
      <c r="AD37" s="216">
        <v>20375</v>
      </c>
      <c r="AE37" s="217">
        <v>0.4</v>
      </c>
      <c r="AF37" s="213">
        <v>12734</v>
      </c>
      <c r="AG37" s="218">
        <v>0.25</v>
      </c>
      <c r="AH37" s="219">
        <v>5093</v>
      </c>
      <c r="AI37" s="220">
        <v>0.1</v>
      </c>
      <c r="AJ37" s="219">
        <v>0</v>
      </c>
      <c r="AK37" s="220">
        <v>0</v>
      </c>
      <c r="AL37" s="221">
        <v>17827</v>
      </c>
      <c r="AM37" s="222">
        <v>0.35</v>
      </c>
      <c r="AN37" s="165" t="s">
        <v>601</v>
      </c>
      <c r="AO37" s="210" t="s">
        <v>601</v>
      </c>
      <c r="AP37" s="165" t="s">
        <v>601</v>
      </c>
      <c r="AQ37" s="165" t="s">
        <v>601</v>
      </c>
      <c r="AR37" s="214" t="s">
        <v>601</v>
      </c>
      <c r="AS37" s="215" t="s">
        <v>601</v>
      </c>
      <c r="AT37" s="216" t="s">
        <v>601</v>
      </c>
      <c r="AU37" s="217" t="s">
        <v>601</v>
      </c>
      <c r="AV37" s="213" t="s">
        <v>601</v>
      </c>
      <c r="AW37" s="218" t="s">
        <v>601</v>
      </c>
      <c r="AX37" s="219" t="s">
        <v>601</v>
      </c>
      <c r="AY37" s="220" t="s">
        <v>601</v>
      </c>
      <c r="AZ37" s="219" t="s">
        <v>601</v>
      </c>
      <c r="BA37" s="220" t="s">
        <v>601</v>
      </c>
      <c r="BB37" s="223" t="s">
        <v>601</v>
      </c>
      <c r="BC37" s="223" t="s">
        <v>601</v>
      </c>
    </row>
    <row r="38" spans="1:55" x14ac:dyDescent="0.25">
      <c r="A38" s="210" t="s">
        <v>600</v>
      </c>
      <c r="B38" s="210" t="s">
        <v>624</v>
      </c>
      <c r="C38" s="210" t="s">
        <v>975</v>
      </c>
      <c r="D38" s="211" t="s">
        <v>1205</v>
      </c>
      <c r="E38" s="210" t="s">
        <v>1188</v>
      </c>
      <c r="F38" s="210" t="s">
        <v>1183</v>
      </c>
      <c r="G38" s="210" t="s">
        <v>601</v>
      </c>
      <c r="H38" s="212">
        <v>38470</v>
      </c>
      <c r="I38" s="209">
        <f t="shared" si="0"/>
        <v>1.0000000000000002</v>
      </c>
      <c r="J38" s="213">
        <v>3</v>
      </c>
      <c r="K38" s="171" t="s">
        <v>1185</v>
      </c>
      <c r="L38" s="214">
        <v>7694</v>
      </c>
      <c r="M38" s="215">
        <v>0.2</v>
      </c>
      <c r="N38" s="216">
        <v>15388</v>
      </c>
      <c r="O38" s="217">
        <v>0.4</v>
      </c>
      <c r="P38" s="213">
        <v>11541</v>
      </c>
      <c r="Q38" s="218">
        <v>0.3</v>
      </c>
      <c r="R38" s="219">
        <v>3847</v>
      </c>
      <c r="S38" s="220">
        <v>0.1</v>
      </c>
      <c r="T38" s="219">
        <v>0</v>
      </c>
      <c r="U38" s="220">
        <v>0</v>
      </c>
      <c r="V38" s="221">
        <v>15388</v>
      </c>
      <c r="W38" s="222">
        <v>0.4</v>
      </c>
      <c r="X38" s="212">
        <v>38470</v>
      </c>
      <c r="Y38" s="209"/>
      <c r="Z38" s="213">
        <v>3</v>
      </c>
      <c r="AA38" s="171" t="s">
        <v>1186</v>
      </c>
      <c r="AB38" s="214">
        <v>7694</v>
      </c>
      <c r="AC38" s="215">
        <v>0.2</v>
      </c>
      <c r="AD38" s="216">
        <v>13464</v>
      </c>
      <c r="AE38" s="217">
        <v>0.35</v>
      </c>
      <c r="AF38" s="213">
        <v>13464</v>
      </c>
      <c r="AG38" s="218">
        <v>0.35</v>
      </c>
      <c r="AH38" s="219">
        <v>3847</v>
      </c>
      <c r="AI38" s="220">
        <v>0.1</v>
      </c>
      <c r="AJ38" s="219">
        <v>0</v>
      </c>
      <c r="AK38" s="220">
        <v>0</v>
      </c>
      <c r="AL38" s="221">
        <v>17311</v>
      </c>
      <c r="AM38" s="222">
        <v>0.45</v>
      </c>
      <c r="AN38" s="165" t="s">
        <v>601</v>
      </c>
      <c r="AO38" s="210" t="s">
        <v>601</v>
      </c>
      <c r="AP38" s="165" t="s">
        <v>601</v>
      </c>
      <c r="AQ38" s="165" t="s">
        <v>601</v>
      </c>
      <c r="AR38" s="214" t="s">
        <v>601</v>
      </c>
      <c r="AS38" s="215" t="s">
        <v>601</v>
      </c>
      <c r="AT38" s="216" t="s">
        <v>601</v>
      </c>
      <c r="AU38" s="217" t="s">
        <v>601</v>
      </c>
      <c r="AV38" s="213" t="s">
        <v>601</v>
      </c>
      <c r="AW38" s="218" t="s">
        <v>601</v>
      </c>
      <c r="AX38" s="219" t="s">
        <v>601</v>
      </c>
      <c r="AY38" s="220" t="s">
        <v>601</v>
      </c>
      <c r="AZ38" s="219" t="s">
        <v>601</v>
      </c>
      <c r="BA38" s="220" t="s">
        <v>601</v>
      </c>
      <c r="BB38" s="223" t="s">
        <v>601</v>
      </c>
      <c r="BC38" s="223" t="s">
        <v>601</v>
      </c>
    </row>
    <row r="39" spans="1:55" x14ac:dyDescent="0.25">
      <c r="A39" s="210" t="s">
        <v>600</v>
      </c>
      <c r="B39" s="210" t="s">
        <v>624</v>
      </c>
      <c r="C39" s="210" t="s">
        <v>976</v>
      </c>
      <c r="D39" s="211" t="s">
        <v>1206</v>
      </c>
      <c r="E39" s="210" t="s">
        <v>1188</v>
      </c>
      <c r="F39" s="210" t="s">
        <v>1183</v>
      </c>
      <c r="G39" s="210" t="s">
        <v>601</v>
      </c>
      <c r="H39" s="212">
        <v>18384</v>
      </c>
      <c r="I39" s="209">
        <f t="shared" si="0"/>
        <v>0.99999999999999989</v>
      </c>
      <c r="J39" s="213">
        <v>3</v>
      </c>
      <c r="K39" s="171" t="s">
        <v>1185</v>
      </c>
      <c r="L39" s="214">
        <v>4596</v>
      </c>
      <c r="M39" s="215">
        <v>0.25</v>
      </c>
      <c r="N39" s="216">
        <v>6434</v>
      </c>
      <c r="O39" s="217">
        <v>0.35</v>
      </c>
      <c r="P39" s="213">
        <v>5515</v>
      </c>
      <c r="Q39" s="218">
        <v>0.3</v>
      </c>
      <c r="R39" s="219">
        <v>1838</v>
      </c>
      <c r="S39" s="220">
        <v>0.1</v>
      </c>
      <c r="T39" s="219">
        <v>0</v>
      </c>
      <c r="U39" s="220">
        <v>0</v>
      </c>
      <c r="V39" s="221">
        <v>7353</v>
      </c>
      <c r="W39" s="222">
        <v>0.4</v>
      </c>
      <c r="X39" s="212">
        <v>18384</v>
      </c>
      <c r="Y39" s="209"/>
      <c r="Z39" s="213">
        <v>3</v>
      </c>
      <c r="AA39" s="171" t="s">
        <v>1186</v>
      </c>
      <c r="AB39" s="214">
        <v>3676</v>
      </c>
      <c r="AC39" s="215">
        <v>0.2</v>
      </c>
      <c r="AD39" s="216">
        <v>6434</v>
      </c>
      <c r="AE39" s="217">
        <v>0.35</v>
      </c>
      <c r="AF39" s="213">
        <v>6434</v>
      </c>
      <c r="AG39" s="218">
        <v>0.35</v>
      </c>
      <c r="AH39" s="219">
        <v>1838</v>
      </c>
      <c r="AI39" s="220">
        <v>0.1</v>
      </c>
      <c r="AJ39" s="219">
        <v>0</v>
      </c>
      <c r="AK39" s="220">
        <v>0</v>
      </c>
      <c r="AL39" s="221">
        <v>8272</v>
      </c>
      <c r="AM39" s="222">
        <v>0.45</v>
      </c>
      <c r="AN39" s="165" t="s">
        <v>601</v>
      </c>
      <c r="AO39" s="210" t="s">
        <v>601</v>
      </c>
      <c r="AP39" s="165" t="s">
        <v>601</v>
      </c>
      <c r="AQ39" s="165" t="s">
        <v>601</v>
      </c>
      <c r="AR39" s="214" t="s">
        <v>601</v>
      </c>
      <c r="AS39" s="215" t="s">
        <v>601</v>
      </c>
      <c r="AT39" s="216" t="s">
        <v>601</v>
      </c>
      <c r="AU39" s="217" t="s">
        <v>601</v>
      </c>
      <c r="AV39" s="213" t="s">
        <v>601</v>
      </c>
      <c r="AW39" s="218" t="s">
        <v>601</v>
      </c>
      <c r="AX39" s="219" t="s">
        <v>601</v>
      </c>
      <c r="AY39" s="220" t="s">
        <v>601</v>
      </c>
      <c r="AZ39" s="219" t="s">
        <v>601</v>
      </c>
      <c r="BA39" s="220" t="s">
        <v>601</v>
      </c>
      <c r="BB39" s="223" t="s">
        <v>601</v>
      </c>
      <c r="BC39" s="223" t="s">
        <v>601</v>
      </c>
    </row>
    <row r="40" spans="1:55" x14ac:dyDescent="0.25">
      <c r="A40" s="210" t="s">
        <v>600</v>
      </c>
      <c r="B40" s="210" t="s">
        <v>624</v>
      </c>
      <c r="C40" s="210" t="s">
        <v>977</v>
      </c>
      <c r="D40" s="211" t="s">
        <v>1207</v>
      </c>
      <c r="E40" s="210" t="s">
        <v>1188</v>
      </c>
      <c r="F40" s="210" t="s">
        <v>1183</v>
      </c>
      <c r="G40" s="210" t="s">
        <v>601</v>
      </c>
      <c r="H40" s="212">
        <v>188212</v>
      </c>
      <c r="I40" s="209">
        <f t="shared" si="0"/>
        <v>0.99999999999999989</v>
      </c>
      <c r="J40" s="213">
        <v>3</v>
      </c>
      <c r="K40" s="171" t="s">
        <v>1185</v>
      </c>
      <c r="L40" s="214">
        <v>56463</v>
      </c>
      <c r="M40" s="215">
        <v>0.3</v>
      </c>
      <c r="N40" s="216">
        <v>65874</v>
      </c>
      <c r="O40" s="217">
        <v>0.35</v>
      </c>
      <c r="P40" s="213">
        <v>47053</v>
      </c>
      <c r="Q40" s="218">
        <v>0.25</v>
      </c>
      <c r="R40" s="219">
        <v>18821</v>
      </c>
      <c r="S40" s="220">
        <v>0.1</v>
      </c>
      <c r="T40" s="219">
        <v>0</v>
      </c>
      <c r="U40" s="220">
        <v>0</v>
      </c>
      <c r="V40" s="221">
        <v>65874</v>
      </c>
      <c r="W40" s="222">
        <v>0.35</v>
      </c>
      <c r="X40" s="212">
        <v>188212</v>
      </c>
      <c r="Y40" s="209"/>
      <c r="Z40" s="213">
        <v>3</v>
      </c>
      <c r="AA40" s="171" t="s">
        <v>1186</v>
      </c>
      <c r="AB40" s="214">
        <v>56463</v>
      </c>
      <c r="AC40" s="215">
        <v>0.3</v>
      </c>
      <c r="AD40" s="216">
        <v>65874</v>
      </c>
      <c r="AE40" s="217">
        <v>0.35</v>
      </c>
      <c r="AF40" s="213">
        <v>47053</v>
      </c>
      <c r="AG40" s="218">
        <v>0.25</v>
      </c>
      <c r="AH40" s="219">
        <v>18821</v>
      </c>
      <c r="AI40" s="220">
        <v>0.1</v>
      </c>
      <c r="AJ40" s="219">
        <v>0</v>
      </c>
      <c r="AK40" s="220">
        <v>0</v>
      </c>
      <c r="AL40" s="221">
        <v>65874</v>
      </c>
      <c r="AM40" s="222">
        <v>0.35</v>
      </c>
      <c r="AN40" s="165" t="s">
        <v>601</v>
      </c>
      <c r="AO40" s="210" t="s">
        <v>601</v>
      </c>
      <c r="AP40" s="165" t="s">
        <v>601</v>
      </c>
      <c r="AQ40" s="165" t="s">
        <v>601</v>
      </c>
      <c r="AR40" s="214" t="s">
        <v>601</v>
      </c>
      <c r="AS40" s="215" t="s">
        <v>601</v>
      </c>
      <c r="AT40" s="216" t="s">
        <v>601</v>
      </c>
      <c r="AU40" s="217" t="s">
        <v>601</v>
      </c>
      <c r="AV40" s="213" t="s">
        <v>601</v>
      </c>
      <c r="AW40" s="218" t="s">
        <v>601</v>
      </c>
      <c r="AX40" s="219" t="s">
        <v>601</v>
      </c>
      <c r="AY40" s="220" t="s">
        <v>601</v>
      </c>
      <c r="AZ40" s="219" t="s">
        <v>601</v>
      </c>
      <c r="BA40" s="220" t="s">
        <v>601</v>
      </c>
      <c r="BB40" s="223" t="s">
        <v>601</v>
      </c>
      <c r="BC40" s="223" t="s">
        <v>601</v>
      </c>
    </row>
    <row r="41" spans="1:55" x14ac:dyDescent="0.25">
      <c r="A41" s="210" t="s">
        <v>600</v>
      </c>
      <c r="B41" s="210" t="s">
        <v>624</v>
      </c>
      <c r="C41" s="210" t="s">
        <v>978</v>
      </c>
      <c r="D41" s="211" t="s">
        <v>1208</v>
      </c>
      <c r="E41" s="210" t="s">
        <v>1188</v>
      </c>
      <c r="F41" s="210" t="s">
        <v>1183</v>
      </c>
      <c r="G41" s="210" t="s">
        <v>601</v>
      </c>
      <c r="H41" s="212">
        <v>30586</v>
      </c>
      <c r="I41" s="209">
        <f t="shared" si="0"/>
        <v>0.99999999999999989</v>
      </c>
      <c r="J41" s="213">
        <v>3</v>
      </c>
      <c r="K41" s="171" t="s">
        <v>1185</v>
      </c>
      <c r="L41" s="214">
        <v>7646</v>
      </c>
      <c r="M41" s="215">
        <v>0.25</v>
      </c>
      <c r="N41" s="216">
        <v>10705</v>
      </c>
      <c r="O41" s="217">
        <v>0.35</v>
      </c>
      <c r="P41" s="213">
        <v>9175</v>
      </c>
      <c r="Q41" s="218">
        <v>0.3</v>
      </c>
      <c r="R41" s="219">
        <v>3058</v>
      </c>
      <c r="S41" s="220">
        <v>0.1</v>
      </c>
      <c r="T41" s="219">
        <v>0</v>
      </c>
      <c r="U41" s="220">
        <v>0</v>
      </c>
      <c r="V41" s="221">
        <v>12233</v>
      </c>
      <c r="W41" s="222">
        <v>0.4</v>
      </c>
      <c r="X41" s="212">
        <v>30586</v>
      </c>
      <c r="Y41" s="209"/>
      <c r="Z41" s="213">
        <v>3</v>
      </c>
      <c r="AA41" s="171" t="s">
        <v>1186</v>
      </c>
      <c r="AB41" s="214">
        <v>6117</v>
      </c>
      <c r="AC41" s="215">
        <v>0.2</v>
      </c>
      <c r="AD41" s="216">
        <v>10705</v>
      </c>
      <c r="AE41" s="217">
        <v>0.35</v>
      </c>
      <c r="AF41" s="213">
        <v>9175</v>
      </c>
      <c r="AG41" s="218">
        <v>0.3</v>
      </c>
      <c r="AH41" s="219">
        <v>4587</v>
      </c>
      <c r="AI41" s="220">
        <v>0.15</v>
      </c>
      <c r="AJ41" s="219">
        <v>0</v>
      </c>
      <c r="AK41" s="220">
        <v>0</v>
      </c>
      <c r="AL41" s="221">
        <v>13762</v>
      </c>
      <c r="AM41" s="222">
        <v>0.45</v>
      </c>
      <c r="AN41" s="165" t="s">
        <v>601</v>
      </c>
      <c r="AO41" s="210" t="s">
        <v>601</v>
      </c>
      <c r="AP41" s="165" t="s">
        <v>601</v>
      </c>
      <c r="AQ41" s="165" t="s">
        <v>601</v>
      </c>
      <c r="AR41" s="214" t="s">
        <v>601</v>
      </c>
      <c r="AS41" s="215" t="s">
        <v>601</v>
      </c>
      <c r="AT41" s="216" t="s">
        <v>601</v>
      </c>
      <c r="AU41" s="217" t="s">
        <v>601</v>
      </c>
      <c r="AV41" s="213" t="s">
        <v>601</v>
      </c>
      <c r="AW41" s="218" t="s">
        <v>601</v>
      </c>
      <c r="AX41" s="219" t="s">
        <v>601</v>
      </c>
      <c r="AY41" s="220" t="s">
        <v>601</v>
      </c>
      <c r="AZ41" s="219" t="s">
        <v>601</v>
      </c>
      <c r="BA41" s="220" t="s">
        <v>601</v>
      </c>
      <c r="BB41" s="223" t="s">
        <v>601</v>
      </c>
      <c r="BC41" s="223" t="s">
        <v>601</v>
      </c>
    </row>
    <row r="42" spans="1:55" x14ac:dyDescent="0.25">
      <c r="A42" s="432" t="s">
        <v>625</v>
      </c>
      <c r="B42" s="432"/>
      <c r="C42" s="432"/>
      <c r="D42" s="432"/>
      <c r="E42" s="432"/>
      <c r="F42" s="165" t="s">
        <v>1183</v>
      </c>
      <c r="G42" s="165" t="s">
        <v>601</v>
      </c>
      <c r="H42" s="10">
        <v>466963</v>
      </c>
      <c r="I42" s="209">
        <f t="shared" si="0"/>
        <v>0.99999999999999989</v>
      </c>
      <c r="J42" s="171" t="s">
        <v>601</v>
      </c>
      <c r="K42" s="171" t="s">
        <v>1185</v>
      </c>
      <c r="L42" s="11">
        <v>154185</v>
      </c>
      <c r="M42" s="12">
        <v>0.33</v>
      </c>
      <c r="N42" s="13">
        <v>173866</v>
      </c>
      <c r="O42" s="14">
        <v>0.37</v>
      </c>
      <c r="P42" s="15">
        <v>98058</v>
      </c>
      <c r="Q42" s="16">
        <v>0.21</v>
      </c>
      <c r="R42" s="17">
        <v>40855</v>
      </c>
      <c r="S42" s="18">
        <v>0.09</v>
      </c>
      <c r="T42" s="17">
        <v>0</v>
      </c>
      <c r="U42" s="18">
        <v>0</v>
      </c>
      <c r="V42" s="19">
        <v>138913</v>
      </c>
      <c r="W42" s="20">
        <v>0.3</v>
      </c>
      <c r="X42" s="10">
        <v>466963</v>
      </c>
      <c r="Y42" s="209"/>
      <c r="Z42" s="171" t="s">
        <v>601</v>
      </c>
      <c r="AA42" s="171" t="s">
        <v>1186</v>
      </c>
      <c r="AB42" s="11">
        <v>132335</v>
      </c>
      <c r="AC42" s="12">
        <v>0.28000000000000003</v>
      </c>
      <c r="AD42" s="13">
        <v>162527</v>
      </c>
      <c r="AE42" s="14">
        <v>0.35</v>
      </c>
      <c r="AF42" s="15">
        <v>131246</v>
      </c>
      <c r="AG42" s="16">
        <v>0.28000000000000003</v>
      </c>
      <c r="AH42" s="17">
        <v>40855</v>
      </c>
      <c r="AI42" s="18">
        <v>0.09</v>
      </c>
      <c r="AJ42" s="17">
        <v>0</v>
      </c>
      <c r="AK42" s="18">
        <v>0</v>
      </c>
      <c r="AL42" s="19">
        <v>172101</v>
      </c>
      <c r="AM42" s="20">
        <v>0.37</v>
      </c>
      <c r="AN42" s="165" t="s">
        <v>601</v>
      </c>
      <c r="AO42" s="165" t="s">
        <v>601</v>
      </c>
      <c r="AP42" s="171" t="s">
        <v>601</v>
      </c>
      <c r="AQ42" s="171" t="s">
        <v>601</v>
      </c>
      <c r="AR42" s="204" t="s">
        <v>601</v>
      </c>
      <c r="AS42" s="204" t="s">
        <v>601</v>
      </c>
      <c r="AT42" s="205" t="s">
        <v>601</v>
      </c>
      <c r="AU42" s="205" t="s">
        <v>601</v>
      </c>
      <c r="AV42" s="206" t="s">
        <v>601</v>
      </c>
      <c r="AW42" s="206" t="s">
        <v>601</v>
      </c>
      <c r="AX42" s="207" t="s">
        <v>601</v>
      </c>
      <c r="AY42" s="207" t="s">
        <v>601</v>
      </c>
      <c r="AZ42" s="207" t="s">
        <v>601</v>
      </c>
      <c r="BA42" s="207" t="s">
        <v>601</v>
      </c>
      <c r="BB42" s="208" t="s">
        <v>601</v>
      </c>
      <c r="BC42" s="208" t="s">
        <v>601</v>
      </c>
    </row>
    <row r="43" spans="1:55" x14ac:dyDescent="0.25">
      <c r="A43" s="210" t="s">
        <v>600</v>
      </c>
      <c r="B43" s="210" t="s">
        <v>625</v>
      </c>
      <c r="C43" s="210" t="s">
        <v>979</v>
      </c>
      <c r="D43" s="211" t="s">
        <v>1209</v>
      </c>
      <c r="E43" s="210" t="s">
        <v>1188</v>
      </c>
      <c r="F43" s="210" t="s">
        <v>1183</v>
      </c>
      <c r="G43" s="210" t="s">
        <v>601</v>
      </c>
      <c r="H43" s="212">
        <v>22054</v>
      </c>
      <c r="I43" s="209">
        <f t="shared" si="0"/>
        <v>1</v>
      </c>
      <c r="J43" s="213">
        <v>3</v>
      </c>
      <c r="K43" s="171" t="s">
        <v>1185</v>
      </c>
      <c r="L43" s="214">
        <v>6616</v>
      </c>
      <c r="M43" s="215">
        <v>0.3</v>
      </c>
      <c r="N43" s="216">
        <v>9924</v>
      </c>
      <c r="O43" s="217">
        <v>0.45</v>
      </c>
      <c r="P43" s="213">
        <v>3308</v>
      </c>
      <c r="Q43" s="218">
        <v>0.15</v>
      </c>
      <c r="R43" s="219">
        <v>2205</v>
      </c>
      <c r="S43" s="220">
        <v>0.1</v>
      </c>
      <c r="T43" s="219">
        <v>0</v>
      </c>
      <c r="U43" s="220">
        <v>0</v>
      </c>
      <c r="V43" s="221">
        <v>5513</v>
      </c>
      <c r="W43" s="222">
        <v>0.25</v>
      </c>
      <c r="X43" s="212">
        <v>22054</v>
      </c>
      <c r="Y43" s="209"/>
      <c r="Z43" s="213">
        <v>3</v>
      </c>
      <c r="AA43" s="171" t="s">
        <v>1186</v>
      </c>
      <c r="AB43" s="214">
        <v>6616</v>
      </c>
      <c r="AC43" s="215">
        <v>0.3</v>
      </c>
      <c r="AD43" s="216">
        <v>9924</v>
      </c>
      <c r="AE43" s="217">
        <v>0.45</v>
      </c>
      <c r="AF43" s="213">
        <v>3308</v>
      </c>
      <c r="AG43" s="218">
        <v>0.15</v>
      </c>
      <c r="AH43" s="219">
        <v>2205</v>
      </c>
      <c r="AI43" s="220">
        <v>0.1</v>
      </c>
      <c r="AJ43" s="219">
        <v>0</v>
      </c>
      <c r="AK43" s="220">
        <v>0</v>
      </c>
      <c r="AL43" s="221">
        <v>5513</v>
      </c>
      <c r="AM43" s="222">
        <v>0.25</v>
      </c>
      <c r="AN43" s="165" t="s">
        <v>601</v>
      </c>
      <c r="AO43" s="210" t="s">
        <v>601</v>
      </c>
      <c r="AP43" s="165" t="s">
        <v>601</v>
      </c>
      <c r="AQ43" s="165" t="s">
        <v>601</v>
      </c>
      <c r="AR43" s="214" t="s">
        <v>601</v>
      </c>
      <c r="AS43" s="215" t="s">
        <v>601</v>
      </c>
      <c r="AT43" s="216" t="s">
        <v>601</v>
      </c>
      <c r="AU43" s="217" t="s">
        <v>601</v>
      </c>
      <c r="AV43" s="213" t="s">
        <v>601</v>
      </c>
      <c r="AW43" s="218" t="s">
        <v>601</v>
      </c>
      <c r="AX43" s="219" t="s">
        <v>601</v>
      </c>
      <c r="AY43" s="220" t="s">
        <v>601</v>
      </c>
      <c r="AZ43" s="219" t="s">
        <v>601</v>
      </c>
      <c r="BA43" s="220" t="s">
        <v>601</v>
      </c>
      <c r="BB43" s="223" t="s">
        <v>601</v>
      </c>
      <c r="BC43" s="223" t="s">
        <v>601</v>
      </c>
    </row>
    <row r="44" spans="1:55" x14ac:dyDescent="0.25">
      <c r="A44" s="210" t="s">
        <v>600</v>
      </c>
      <c r="B44" s="210" t="s">
        <v>625</v>
      </c>
      <c r="C44" s="210" t="s">
        <v>980</v>
      </c>
      <c r="D44" s="211" t="s">
        <v>1210</v>
      </c>
      <c r="E44" s="210" t="s">
        <v>1188</v>
      </c>
      <c r="F44" s="210" t="s">
        <v>1183</v>
      </c>
      <c r="G44" s="210" t="s">
        <v>601</v>
      </c>
      <c r="H44" s="212">
        <v>173716</v>
      </c>
      <c r="I44" s="209">
        <f t="shared" si="0"/>
        <v>0.99999999999999989</v>
      </c>
      <c r="J44" s="213">
        <v>3</v>
      </c>
      <c r="K44" s="171" t="s">
        <v>1185</v>
      </c>
      <c r="L44" s="214">
        <v>52114</v>
      </c>
      <c r="M44" s="215">
        <v>0.3</v>
      </c>
      <c r="N44" s="216">
        <v>69486</v>
      </c>
      <c r="O44" s="217">
        <v>0.4</v>
      </c>
      <c r="P44" s="213">
        <v>34743</v>
      </c>
      <c r="Q44" s="218">
        <v>0.2</v>
      </c>
      <c r="R44" s="219">
        <v>17371</v>
      </c>
      <c r="S44" s="220">
        <v>0.1</v>
      </c>
      <c r="T44" s="219">
        <v>0</v>
      </c>
      <c r="U44" s="220">
        <v>0</v>
      </c>
      <c r="V44" s="221">
        <v>52114</v>
      </c>
      <c r="W44" s="222">
        <v>0.3</v>
      </c>
      <c r="X44" s="212">
        <v>173716</v>
      </c>
      <c r="Y44" s="209"/>
      <c r="Z44" s="213">
        <v>3</v>
      </c>
      <c r="AA44" s="171" t="s">
        <v>1186</v>
      </c>
      <c r="AB44" s="214">
        <v>43429</v>
      </c>
      <c r="AC44" s="215">
        <v>0.25</v>
      </c>
      <c r="AD44" s="216">
        <v>60800</v>
      </c>
      <c r="AE44" s="217">
        <v>0.35</v>
      </c>
      <c r="AF44" s="213">
        <v>52114</v>
      </c>
      <c r="AG44" s="218">
        <v>0.3</v>
      </c>
      <c r="AH44" s="219">
        <v>17371</v>
      </c>
      <c r="AI44" s="220">
        <v>0.1</v>
      </c>
      <c r="AJ44" s="219">
        <v>0</v>
      </c>
      <c r="AK44" s="220">
        <v>0</v>
      </c>
      <c r="AL44" s="221">
        <v>69485</v>
      </c>
      <c r="AM44" s="222">
        <v>0.4</v>
      </c>
      <c r="AN44" s="165" t="s">
        <v>601</v>
      </c>
      <c r="AO44" s="210" t="s">
        <v>601</v>
      </c>
      <c r="AP44" s="165" t="s">
        <v>601</v>
      </c>
      <c r="AQ44" s="165" t="s">
        <v>601</v>
      </c>
      <c r="AR44" s="214" t="s">
        <v>601</v>
      </c>
      <c r="AS44" s="215" t="s">
        <v>601</v>
      </c>
      <c r="AT44" s="216" t="s">
        <v>601</v>
      </c>
      <c r="AU44" s="217" t="s">
        <v>601</v>
      </c>
      <c r="AV44" s="213" t="s">
        <v>601</v>
      </c>
      <c r="AW44" s="218" t="s">
        <v>601</v>
      </c>
      <c r="AX44" s="219" t="s">
        <v>601</v>
      </c>
      <c r="AY44" s="220" t="s">
        <v>601</v>
      </c>
      <c r="AZ44" s="219" t="s">
        <v>601</v>
      </c>
      <c r="BA44" s="220" t="s">
        <v>601</v>
      </c>
      <c r="BB44" s="223" t="s">
        <v>601</v>
      </c>
      <c r="BC44" s="223" t="s">
        <v>601</v>
      </c>
    </row>
    <row r="45" spans="1:55" x14ac:dyDescent="0.25">
      <c r="A45" s="210" t="s">
        <v>600</v>
      </c>
      <c r="B45" s="210" t="s">
        <v>625</v>
      </c>
      <c r="C45" s="210" t="s">
        <v>981</v>
      </c>
      <c r="D45" s="211" t="s">
        <v>1211</v>
      </c>
      <c r="E45" s="210" t="s">
        <v>1188</v>
      </c>
      <c r="F45" s="210" t="s">
        <v>1183</v>
      </c>
      <c r="G45" s="210" t="s">
        <v>601</v>
      </c>
      <c r="H45" s="212">
        <v>116832</v>
      </c>
      <c r="I45" s="209">
        <f t="shared" si="0"/>
        <v>1</v>
      </c>
      <c r="J45" s="213">
        <v>3</v>
      </c>
      <c r="K45" s="171" t="s">
        <v>1185</v>
      </c>
      <c r="L45" s="214">
        <v>46732</v>
      </c>
      <c r="M45" s="215">
        <v>0.4</v>
      </c>
      <c r="N45" s="216">
        <v>40891</v>
      </c>
      <c r="O45" s="217">
        <v>0.35</v>
      </c>
      <c r="P45" s="213">
        <v>23366</v>
      </c>
      <c r="Q45" s="218">
        <v>0.2</v>
      </c>
      <c r="R45" s="219">
        <v>5841</v>
      </c>
      <c r="S45" s="220">
        <v>0.05</v>
      </c>
      <c r="T45" s="219">
        <v>0</v>
      </c>
      <c r="U45" s="220">
        <v>0</v>
      </c>
      <c r="V45" s="221">
        <v>29207</v>
      </c>
      <c r="W45" s="222">
        <v>0.25</v>
      </c>
      <c r="X45" s="212">
        <v>116832</v>
      </c>
      <c r="Y45" s="209"/>
      <c r="Z45" s="213">
        <v>3</v>
      </c>
      <c r="AA45" s="171" t="s">
        <v>1186</v>
      </c>
      <c r="AB45" s="214">
        <v>40891</v>
      </c>
      <c r="AC45" s="215">
        <v>0.35</v>
      </c>
      <c r="AD45" s="216">
        <v>40891</v>
      </c>
      <c r="AE45" s="217">
        <v>0.35</v>
      </c>
      <c r="AF45" s="213">
        <v>29208</v>
      </c>
      <c r="AG45" s="218">
        <v>0.25</v>
      </c>
      <c r="AH45" s="219">
        <v>5841</v>
      </c>
      <c r="AI45" s="220">
        <v>0.05</v>
      </c>
      <c r="AJ45" s="219">
        <v>0</v>
      </c>
      <c r="AK45" s="220">
        <v>0</v>
      </c>
      <c r="AL45" s="221">
        <v>35049</v>
      </c>
      <c r="AM45" s="222">
        <v>0.3</v>
      </c>
      <c r="AN45" s="165" t="s">
        <v>601</v>
      </c>
      <c r="AO45" s="210" t="s">
        <v>601</v>
      </c>
      <c r="AP45" s="165" t="s">
        <v>601</v>
      </c>
      <c r="AQ45" s="165" t="s">
        <v>601</v>
      </c>
      <c r="AR45" s="214" t="s">
        <v>601</v>
      </c>
      <c r="AS45" s="215" t="s">
        <v>601</v>
      </c>
      <c r="AT45" s="216" t="s">
        <v>601</v>
      </c>
      <c r="AU45" s="217" t="s">
        <v>601</v>
      </c>
      <c r="AV45" s="213" t="s">
        <v>601</v>
      </c>
      <c r="AW45" s="218" t="s">
        <v>601</v>
      </c>
      <c r="AX45" s="219" t="s">
        <v>601</v>
      </c>
      <c r="AY45" s="220" t="s">
        <v>601</v>
      </c>
      <c r="AZ45" s="219" t="s">
        <v>601</v>
      </c>
      <c r="BA45" s="220" t="s">
        <v>601</v>
      </c>
      <c r="BB45" s="223" t="s">
        <v>601</v>
      </c>
      <c r="BC45" s="223" t="s">
        <v>601</v>
      </c>
    </row>
    <row r="46" spans="1:55" x14ac:dyDescent="0.25">
      <c r="A46" s="210" t="s">
        <v>600</v>
      </c>
      <c r="B46" s="210" t="s">
        <v>625</v>
      </c>
      <c r="C46" s="210" t="s">
        <v>982</v>
      </c>
      <c r="D46" s="211" t="s">
        <v>1212</v>
      </c>
      <c r="E46" s="210" t="s">
        <v>1188</v>
      </c>
      <c r="F46" s="210" t="s">
        <v>1183</v>
      </c>
      <c r="G46" s="210" t="s">
        <v>601</v>
      </c>
      <c r="H46" s="212">
        <v>27197</v>
      </c>
      <c r="I46" s="209">
        <f t="shared" si="0"/>
        <v>0.99999999999999989</v>
      </c>
      <c r="J46" s="213">
        <v>3</v>
      </c>
      <c r="K46" s="171" t="s">
        <v>1185</v>
      </c>
      <c r="L46" s="214">
        <v>9518</v>
      </c>
      <c r="M46" s="215">
        <v>0.35</v>
      </c>
      <c r="N46" s="216">
        <v>8159</v>
      </c>
      <c r="O46" s="217">
        <v>0.3</v>
      </c>
      <c r="P46" s="213">
        <v>6799</v>
      </c>
      <c r="Q46" s="218">
        <v>0.25</v>
      </c>
      <c r="R46" s="219">
        <v>2719</v>
      </c>
      <c r="S46" s="220">
        <v>0.1</v>
      </c>
      <c r="T46" s="219">
        <v>0</v>
      </c>
      <c r="U46" s="220">
        <v>0</v>
      </c>
      <c r="V46" s="221">
        <v>9518</v>
      </c>
      <c r="W46" s="222">
        <v>0.35</v>
      </c>
      <c r="X46" s="212">
        <v>27197</v>
      </c>
      <c r="Y46" s="209"/>
      <c r="Z46" s="213">
        <v>3</v>
      </c>
      <c r="AA46" s="171" t="s">
        <v>1186</v>
      </c>
      <c r="AB46" s="214">
        <v>6799</v>
      </c>
      <c r="AC46" s="215">
        <v>0.25</v>
      </c>
      <c r="AD46" s="216">
        <v>8159</v>
      </c>
      <c r="AE46" s="217">
        <v>0.3</v>
      </c>
      <c r="AF46" s="213">
        <v>9518</v>
      </c>
      <c r="AG46" s="218">
        <v>0.35</v>
      </c>
      <c r="AH46" s="219">
        <v>2719</v>
      </c>
      <c r="AI46" s="220">
        <v>0.1</v>
      </c>
      <c r="AJ46" s="219">
        <v>0</v>
      </c>
      <c r="AK46" s="220">
        <v>0</v>
      </c>
      <c r="AL46" s="221">
        <v>12237</v>
      </c>
      <c r="AM46" s="222">
        <v>0.45</v>
      </c>
      <c r="AN46" s="165" t="s">
        <v>601</v>
      </c>
      <c r="AO46" s="210" t="s">
        <v>601</v>
      </c>
      <c r="AP46" s="165" t="s">
        <v>601</v>
      </c>
      <c r="AQ46" s="165" t="s">
        <v>601</v>
      </c>
      <c r="AR46" s="214" t="s">
        <v>601</v>
      </c>
      <c r="AS46" s="215" t="s">
        <v>601</v>
      </c>
      <c r="AT46" s="216" t="s">
        <v>601</v>
      </c>
      <c r="AU46" s="217" t="s">
        <v>601</v>
      </c>
      <c r="AV46" s="213" t="s">
        <v>601</v>
      </c>
      <c r="AW46" s="218" t="s">
        <v>601</v>
      </c>
      <c r="AX46" s="219" t="s">
        <v>601</v>
      </c>
      <c r="AY46" s="220" t="s">
        <v>601</v>
      </c>
      <c r="AZ46" s="219" t="s">
        <v>601</v>
      </c>
      <c r="BA46" s="220" t="s">
        <v>601</v>
      </c>
      <c r="BB46" s="223" t="s">
        <v>601</v>
      </c>
      <c r="BC46" s="223" t="s">
        <v>601</v>
      </c>
    </row>
    <row r="47" spans="1:55" x14ac:dyDescent="0.25">
      <c r="A47" s="210" t="s">
        <v>600</v>
      </c>
      <c r="B47" s="210" t="s">
        <v>625</v>
      </c>
      <c r="C47" s="210" t="s">
        <v>983</v>
      </c>
      <c r="D47" s="211" t="s">
        <v>1213</v>
      </c>
      <c r="E47" s="210" t="s">
        <v>1188</v>
      </c>
      <c r="F47" s="210" t="s">
        <v>1183</v>
      </c>
      <c r="G47" s="210" t="s">
        <v>601</v>
      </c>
      <c r="H47" s="212">
        <v>74108</v>
      </c>
      <c r="I47" s="209">
        <f t="shared" si="0"/>
        <v>0.99999999999999989</v>
      </c>
      <c r="J47" s="213">
        <v>3</v>
      </c>
      <c r="K47" s="171" t="s">
        <v>1185</v>
      </c>
      <c r="L47" s="214">
        <v>25937</v>
      </c>
      <c r="M47" s="215">
        <v>0.35</v>
      </c>
      <c r="N47" s="216">
        <v>25937</v>
      </c>
      <c r="O47" s="217">
        <v>0.35</v>
      </c>
      <c r="P47" s="213">
        <v>14821</v>
      </c>
      <c r="Q47" s="218">
        <v>0.2</v>
      </c>
      <c r="R47" s="219">
        <v>7410</v>
      </c>
      <c r="S47" s="220">
        <v>0.1</v>
      </c>
      <c r="T47" s="219">
        <v>0</v>
      </c>
      <c r="U47" s="220">
        <v>0</v>
      </c>
      <c r="V47" s="221">
        <v>22231</v>
      </c>
      <c r="W47" s="222">
        <v>0.3</v>
      </c>
      <c r="X47" s="212">
        <v>74108</v>
      </c>
      <c r="Y47" s="209"/>
      <c r="Z47" s="213">
        <v>3</v>
      </c>
      <c r="AA47" s="171" t="s">
        <v>1186</v>
      </c>
      <c r="AB47" s="214">
        <v>22232</v>
      </c>
      <c r="AC47" s="215">
        <v>0.3</v>
      </c>
      <c r="AD47" s="216">
        <v>25937</v>
      </c>
      <c r="AE47" s="217">
        <v>0.35</v>
      </c>
      <c r="AF47" s="213">
        <v>18527</v>
      </c>
      <c r="AG47" s="218">
        <v>0.25</v>
      </c>
      <c r="AH47" s="219">
        <v>7410</v>
      </c>
      <c r="AI47" s="220">
        <v>0.1</v>
      </c>
      <c r="AJ47" s="219">
        <v>0</v>
      </c>
      <c r="AK47" s="220">
        <v>0</v>
      </c>
      <c r="AL47" s="221">
        <v>25937</v>
      </c>
      <c r="AM47" s="222">
        <v>0.35</v>
      </c>
      <c r="AN47" s="165" t="s">
        <v>601</v>
      </c>
      <c r="AO47" s="210" t="s">
        <v>601</v>
      </c>
      <c r="AP47" s="165" t="s">
        <v>601</v>
      </c>
      <c r="AQ47" s="165" t="s">
        <v>601</v>
      </c>
      <c r="AR47" s="214" t="s">
        <v>601</v>
      </c>
      <c r="AS47" s="215" t="s">
        <v>601</v>
      </c>
      <c r="AT47" s="216" t="s">
        <v>601</v>
      </c>
      <c r="AU47" s="217" t="s">
        <v>601</v>
      </c>
      <c r="AV47" s="213" t="s">
        <v>601</v>
      </c>
      <c r="AW47" s="218" t="s">
        <v>601</v>
      </c>
      <c r="AX47" s="219" t="s">
        <v>601</v>
      </c>
      <c r="AY47" s="220" t="s">
        <v>601</v>
      </c>
      <c r="AZ47" s="219" t="s">
        <v>601</v>
      </c>
      <c r="BA47" s="220" t="s">
        <v>601</v>
      </c>
      <c r="BB47" s="223" t="s">
        <v>601</v>
      </c>
      <c r="BC47" s="223" t="s">
        <v>601</v>
      </c>
    </row>
    <row r="48" spans="1:55" x14ac:dyDescent="0.25">
      <c r="A48" s="210" t="s">
        <v>600</v>
      </c>
      <c r="B48" s="210" t="s">
        <v>625</v>
      </c>
      <c r="C48" s="210" t="s">
        <v>984</v>
      </c>
      <c r="D48" s="211" t="s">
        <v>1214</v>
      </c>
      <c r="E48" s="210" t="s">
        <v>1188</v>
      </c>
      <c r="F48" s="210" t="s">
        <v>1183</v>
      </c>
      <c r="G48" s="210" t="s">
        <v>601</v>
      </c>
      <c r="H48" s="212">
        <v>35114</v>
      </c>
      <c r="I48" s="209">
        <f t="shared" si="0"/>
        <v>0.99999999999999989</v>
      </c>
      <c r="J48" s="213">
        <v>3</v>
      </c>
      <c r="K48" s="171" t="s">
        <v>1185</v>
      </c>
      <c r="L48" s="214">
        <v>8778</v>
      </c>
      <c r="M48" s="215">
        <v>0.25</v>
      </c>
      <c r="N48" s="216">
        <v>12289</v>
      </c>
      <c r="O48" s="217">
        <v>0.35</v>
      </c>
      <c r="P48" s="213">
        <v>10534</v>
      </c>
      <c r="Q48" s="218">
        <v>0.3</v>
      </c>
      <c r="R48" s="219">
        <v>3511</v>
      </c>
      <c r="S48" s="220">
        <v>0.1</v>
      </c>
      <c r="T48" s="219">
        <v>0</v>
      </c>
      <c r="U48" s="220">
        <v>0</v>
      </c>
      <c r="V48" s="221">
        <v>14045</v>
      </c>
      <c r="W48" s="222">
        <v>0.4</v>
      </c>
      <c r="X48" s="212">
        <v>35114</v>
      </c>
      <c r="Y48" s="209"/>
      <c r="Z48" s="213">
        <v>3</v>
      </c>
      <c r="AA48" s="171" t="s">
        <v>1186</v>
      </c>
      <c r="AB48" s="214">
        <v>8778</v>
      </c>
      <c r="AC48" s="215">
        <v>0.25</v>
      </c>
      <c r="AD48" s="216">
        <v>10534</v>
      </c>
      <c r="AE48" s="217">
        <v>0.3</v>
      </c>
      <c r="AF48" s="213">
        <v>12289</v>
      </c>
      <c r="AG48" s="218">
        <v>0.35</v>
      </c>
      <c r="AH48" s="219">
        <v>3511</v>
      </c>
      <c r="AI48" s="220">
        <v>0.1</v>
      </c>
      <c r="AJ48" s="219">
        <v>0</v>
      </c>
      <c r="AK48" s="220">
        <v>0</v>
      </c>
      <c r="AL48" s="221">
        <v>15800</v>
      </c>
      <c r="AM48" s="222">
        <v>0.45</v>
      </c>
      <c r="AN48" s="165" t="s">
        <v>601</v>
      </c>
      <c r="AO48" s="210" t="s">
        <v>601</v>
      </c>
      <c r="AP48" s="165" t="s">
        <v>601</v>
      </c>
      <c r="AQ48" s="165" t="s">
        <v>601</v>
      </c>
      <c r="AR48" s="214" t="s">
        <v>601</v>
      </c>
      <c r="AS48" s="215" t="s">
        <v>601</v>
      </c>
      <c r="AT48" s="216" t="s">
        <v>601</v>
      </c>
      <c r="AU48" s="217" t="s">
        <v>601</v>
      </c>
      <c r="AV48" s="213" t="s">
        <v>601</v>
      </c>
      <c r="AW48" s="218" t="s">
        <v>601</v>
      </c>
      <c r="AX48" s="219" t="s">
        <v>601</v>
      </c>
      <c r="AY48" s="220" t="s">
        <v>601</v>
      </c>
      <c r="AZ48" s="219" t="s">
        <v>601</v>
      </c>
      <c r="BA48" s="220" t="s">
        <v>601</v>
      </c>
      <c r="BB48" s="223" t="s">
        <v>601</v>
      </c>
      <c r="BC48" s="223" t="s">
        <v>601</v>
      </c>
    </row>
    <row r="49" spans="1:55" x14ac:dyDescent="0.25">
      <c r="A49" s="210" t="s">
        <v>600</v>
      </c>
      <c r="B49" s="210" t="s">
        <v>625</v>
      </c>
      <c r="C49" s="210" t="s">
        <v>985</v>
      </c>
      <c r="D49" s="211" t="s">
        <v>1215</v>
      </c>
      <c r="E49" s="210" t="s">
        <v>1188</v>
      </c>
      <c r="F49" s="210" t="s">
        <v>1183</v>
      </c>
      <c r="G49" s="210" t="s">
        <v>601</v>
      </c>
      <c r="H49" s="212">
        <v>17942</v>
      </c>
      <c r="I49" s="209">
        <f t="shared" si="0"/>
        <v>1</v>
      </c>
      <c r="J49" s="213">
        <v>3</v>
      </c>
      <c r="K49" s="171" t="s">
        <v>1185</v>
      </c>
      <c r="L49" s="214">
        <v>4485</v>
      </c>
      <c r="M49" s="215">
        <v>0.25</v>
      </c>
      <c r="N49" s="216">
        <v>7176</v>
      </c>
      <c r="O49" s="217">
        <v>0.4</v>
      </c>
      <c r="P49" s="213">
        <v>4485</v>
      </c>
      <c r="Q49" s="218">
        <v>0.25</v>
      </c>
      <c r="R49" s="219">
        <v>1794</v>
      </c>
      <c r="S49" s="220">
        <v>0.1</v>
      </c>
      <c r="T49" s="219">
        <v>0</v>
      </c>
      <c r="U49" s="220">
        <v>0</v>
      </c>
      <c r="V49" s="221">
        <v>6279</v>
      </c>
      <c r="W49" s="222">
        <v>0.35</v>
      </c>
      <c r="X49" s="212">
        <v>17942</v>
      </c>
      <c r="Y49" s="209"/>
      <c r="Z49" s="213">
        <v>3</v>
      </c>
      <c r="AA49" s="171" t="s">
        <v>1186</v>
      </c>
      <c r="AB49" s="214">
        <v>3588</v>
      </c>
      <c r="AC49" s="215">
        <v>0.2</v>
      </c>
      <c r="AD49" s="216">
        <v>6279</v>
      </c>
      <c r="AE49" s="217">
        <v>0.35</v>
      </c>
      <c r="AF49" s="213">
        <v>6279</v>
      </c>
      <c r="AG49" s="218">
        <v>0.35</v>
      </c>
      <c r="AH49" s="219">
        <v>1794</v>
      </c>
      <c r="AI49" s="220">
        <v>0.1</v>
      </c>
      <c r="AJ49" s="219">
        <v>0</v>
      </c>
      <c r="AK49" s="220">
        <v>0</v>
      </c>
      <c r="AL49" s="221">
        <v>8073</v>
      </c>
      <c r="AM49" s="222">
        <v>0.45</v>
      </c>
      <c r="AN49" s="165" t="s">
        <v>601</v>
      </c>
      <c r="AO49" s="210" t="s">
        <v>601</v>
      </c>
      <c r="AP49" s="165" t="s">
        <v>601</v>
      </c>
      <c r="AQ49" s="165" t="s">
        <v>601</v>
      </c>
      <c r="AR49" s="214" t="s">
        <v>601</v>
      </c>
      <c r="AS49" s="215" t="s">
        <v>601</v>
      </c>
      <c r="AT49" s="216" t="s">
        <v>601</v>
      </c>
      <c r="AU49" s="217" t="s">
        <v>601</v>
      </c>
      <c r="AV49" s="213" t="s">
        <v>601</v>
      </c>
      <c r="AW49" s="218" t="s">
        <v>601</v>
      </c>
      <c r="AX49" s="219" t="s">
        <v>601</v>
      </c>
      <c r="AY49" s="220" t="s">
        <v>601</v>
      </c>
      <c r="AZ49" s="219" t="s">
        <v>601</v>
      </c>
      <c r="BA49" s="220" t="s">
        <v>601</v>
      </c>
      <c r="BB49" s="223" t="s">
        <v>601</v>
      </c>
      <c r="BC49" s="223" t="s">
        <v>601</v>
      </c>
    </row>
    <row r="50" spans="1:55" x14ac:dyDescent="0.25">
      <c r="A50" s="432" t="s">
        <v>626</v>
      </c>
      <c r="B50" s="432"/>
      <c r="C50" s="432"/>
      <c r="D50" s="432"/>
      <c r="E50" s="432"/>
      <c r="F50" s="165" t="s">
        <v>1183</v>
      </c>
      <c r="G50" s="165" t="s">
        <v>601</v>
      </c>
      <c r="H50" s="10">
        <v>216456</v>
      </c>
      <c r="I50" s="209">
        <f t="shared" si="0"/>
        <v>1</v>
      </c>
      <c r="J50" s="171" t="s">
        <v>601</v>
      </c>
      <c r="K50" s="171" t="s">
        <v>1185</v>
      </c>
      <c r="L50" s="11">
        <v>35410</v>
      </c>
      <c r="M50" s="12">
        <v>0.16</v>
      </c>
      <c r="N50" s="13">
        <v>71475</v>
      </c>
      <c r="O50" s="14">
        <v>0.33</v>
      </c>
      <c r="P50" s="15">
        <v>83758</v>
      </c>
      <c r="Q50" s="16">
        <v>0.39</v>
      </c>
      <c r="R50" s="17">
        <v>25813</v>
      </c>
      <c r="S50" s="18">
        <v>0.12</v>
      </c>
      <c r="T50" s="17">
        <v>0</v>
      </c>
      <c r="U50" s="18">
        <v>0</v>
      </c>
      <c r="V50" s="19">
        <v>109572</v>
      </c>
      <c r="W50" s="20">
        <v>0.51</v>
      </c>
      <c r="X50" s="10">
        <v>216456</v>
      </c>
      <c r="Y50" s="209"/>
      <c r="Z50" s="171" t="s">
        <v>601</v>
      </c>
      <c r="AA50" s="171" t="s">
        <v>1186</v>
      </c>
      <c r="AB50" s="11">
        <v>31579</v>
      </c>
      <c r="AC50" s="12">
        <v>0.15</v>
      </c>
      <c r="AD50" s="13">
        <v>60652</v>
      </c>
      <c r="AE50" s="14">
        <v>0.28000000000000003</v>
      </c>
      <c r="AF50" s="15">
        <v>93155</v>
      </c>
      <c r="AG50" s="16">
        <v>0.43</v>
      </c>
      <c r="AH50" s="17">
        <v>31071</v>
      </c>
      <c r="AI50" s="18">
        <v>0.14000000000000001</v>
      </c>
      <c r="AJ50" s="17">
        <v>0</v>
      </c>
      <c r="AK50" s="18">
        <v>0</v>
      </c>
      <c r="AL50" s="19">
        <v>124225</v>
      </c>
      <c r="AM50" s="20">
        <v>0.56999999999999995</v>
      </c>
      <c r="AN50" s="165" t="s">
        <v>601</v>
      </c>
      <c r="AO50" s="165" t="s">
        <v>601</v>
      </c>
      <c r="AP50" s="171" t="s">
        <v>601</v>
      </c>
      <c r="AQ50" s="171" t="s">
        <v>601</v>
      </c>
      <c r="AR50" s="204" t="s">
        <v>601</v>
      </c>
      <c r="AS50" s="204" t="s">
        <v>601</v>
      </c>
      <c r="AT50" s="205" t="s">
        <v>601</v>
      </c>
      <c r="AU50" s="205" t="s">
        <v>601</v>
      </c>
      <c r="AV50" s="206" t="s">
        <v>601</v>
      </c>
      <c r="AW50" s="206" t="s">
        <v>601</v>
      </c>
      <c r="AX50" s="207" t="s">
        <v>601</v>
      </c>
      <c r="AY50" s="207" t="s">
        <v>601</v>
      </c>
      <c r="AZ50" s="207" t="s">
        <v>601</v>
      </c>
      <c r="BA50" s="207" t="s">
        <v>601</v>
      </c>
      <c r="BB50" s="208" t="s">
        <v>601</v>
      </c>
      <c r="BC50" s="208" t="s">
        <v>601</v>
      </c>
    </row>
    <row r="51" spans="1:55" x14ac:dyDescent="0.25">
      <c r="A51" s="210" t="s">
        <v>600</v>
      </c>
      <c r="B51" s="210" t="s">
        <v>626</v>
      </c>
      <c r="C51" s="210" t="s">
        <v>986</v>
      </c>
      <c r="D51" s="211" t="s">
        <v>1216</v>
      </c>
      <c r="E51" s="210" t="s">
        <v>1188</v>
      </c>
      <c r="F51" s="210" t="s">
        <v>1183</v>
      </c>
      <c r="G51" s="210" t="s">
        <v>601</v>
      </c>
      <c r="H51" s="212">
        <v>28531</v>
      </c>
      <c r="I51" s="209">
        <f t="shared" si="0"/>
        <v>1</v>
      </c>
      <c r="J51" s="213">
        <v>3</v>
      </c>
      <c r="K51" s="171" t="s">
        <v>1185</v>
      </c>
      <c r="L51" s="214">
        <v>4279</v>
      </c>
      <c r="M51" s="215">
        <v>0.15</v>
      </c>
      <c r="N51" s="216">
        <v>9985</v>
      </c>
      <c r="O51" s="217">
        <v>0.35</v>
      </c>
      <c r="P51" s="213">
        <v>11412</v>
      </c>
      <c r="Q51" s="218">
        <v>0.4</v>
      </c>
      <c r="R51" s="219">
        <v>2853</v>
      </c>
      <c r="S51" s="220">
        <v>0.1</v>
      </c>
      <c r="T51" s="219">
        <v>0</v>
      </c>
      <c r="U51" s="220">
        <v>0</v>
      </c>
      <c r="V51" s="221">
        <v>14265</v>
      </c>
      <c r="W51" s="222">
        <v>0.5</v>
      </c>
      <c r="X51" s="212">
        <v>28531</v>
      </c>
      <c r="Y51" s="209"/>
      <c r="Z51" s="219">
        <v>4</v>
      </c>
      <c r="AA51" s="171" t="s">
        <v>1186</v>
      </c>
      <c r="AB51" s="214">
        <v>2853</v>
      </c>
      <c r="AC51" s="215">
        <v>0.1</v>
      </c>
      <c r="AD51" s="216">
        <v>8559</v>
      </c>
      <c r="AE51" s="217">
        <v>0.3</v>
      </c>
      <c r="AF51" s="213">
        <v>11412</v>
      </c>
      <c r="AG51" s="218">
        <v>0.4</v>
      </c>
      <c r="AH51" s="219">
        <v>5706</v>
      </c>
      <c r="AI51" s="220">
        <v>0.2</v>
      </c>
      <c r="AJ51" s="219">
        <v>0</v>
      </c>
      <c r="AK51" s="220">
        <v>0</v>
      </c>
      <c r="AL51" s="221">
        <v>17118</v>
      </c>
      <c r="AM51" s="222">
        <v>0.6</v>
      </c>
      <c r="AN51" s="165" t="s">
        <v>601</v>
      </c>
      <c r="AO51" s="210" t="s">
        <v>601</v>
      </c>
      <c r="AP51" s="165" t="s">
        <v>601</v>
      </c>
      <c r="AQ51" s="165" t="s">
        <v>601</v>
      </c>
      <c r="AR51" s="214" t="s">
        <v>601</v>
      </c>
      <c r="AS51" s="215" t="s">
        <v>601</v>
      </c>
      <c r="AT51" s="216" t="s">
        <v>601</v>
      </c>
      <c r="AU51" s="217" t="s">
        <v>601</v>
      </c>
      <c r="AV51" s="213" t="s">
        <v>601</v>
      </c>
      <c r="AW51" s="218" t="s">
        <v>601</v>
      </c>
      <c r="AX51" s="219" t="s">
        <v>601</v>
      </c>
      <c r="AY51" s="220" t="s">
        <v>601</v>
      </c>
      <c r="AZ51" s="219" t="s">
        <v>601</v>
      </c>
      <c r="BA51" s="220" t="s">
        <v>601</v>
      </c>
      <c r="BB51" s="223" t="s">
        <v>601</v>
      </c>
      <c r="BC51" s="223" t="s">
        <v>601</v>
      </c>
    </row>
    <row r="52" spans="1:55" x14ac:dyDescent="0.25">
      <c r="A52" s="210" t="s">
        <v>600</v>
      </c>
      <c r="B52" s="210" t="s">
        <v>626</v>
      </c>
      <c r="C52" s="210" t="s">
        <v>987</v>
      </c>
      <c r="D52" s="211" t="s">
        <v>1217</v>
      </c>
      <c r="E52" s="210" t="s">
        <v>1188</v>
      </c>
      <c r="F52" s="210" t="s">
        <v>1183</v>
      </c>
      <c r="G52" s="210" t="s">
        <v>601</v>
      </c>
      <c r="H52" s="212">
        <v>85699</v>
      </c>
      <c r="I52" s="209">
        <f t="shared" si="0"/>
        <v>1</v>
      </c>
      <c r="J52" s="213">
        <v>3</v>
      </c>
      <c r="K52" s="171" t="s">
        <v>1185</v>
      </c>
      <c r="L52" s="214">
        <v>17139</v>
      </c>
      <c r="M52" s="215">
        <v>0.2</v>
      </c>
      <c r="N52" s="216">
        <v>25709</v>
      </c>
      <c r="O52" s="217">
        <v>0.3</v>
      </c>
      <c r="P52" s="213">
        <v>34279</v>
      </c>
      <c r="Q52" s="218">
        <v>0.4</v>
      </c>
      <c r="R52" s="219">
        <v>8569</v>
      </c>
      <c r="S52" s="220">
        <v>0.1</v>
      </c>
      <c r="T52" s="219">
        <v>0</v>
      </c>
      <c r="U52" s="220">
        <v>0</v>
      </c>
      <c r="V52" s="221">
        <v>42848</v>
      </c>
      <c r="W52" s="222">
        <v>0.5</v>
      </c>
      <c r="X52" s="212">
        <v>85699</v>
      </c>
      <c r="Y52" s="209"/>
      <c r="Z52" s="213">
        <v>3</v>
      </c>
      <c r="AA52" s="171" t="s">
        <v>1186</v>
      </c>
      <c r="AB52" s="214">
        <v>12854</v>
      </c>
      <c r="AC52" s="215">
        <v>0.15</v>
      </c>
      <c r="AD52" s="216">
        <v>21424</v>
      </c>
      <c r="AE52" s="217">
        <v>0.25</v>
      </c>
      <c r="AF52" s="213">
        <v>38564</v>
      </c>
      <c r="AG52" s="218">
        <v>0.45</v>
      </c>
      <c r="AH52" s="219">
        <v>12854</v>
      </c>
      <c r="AI52" s="220">
        <v>0.15</v>
      </c>
      <c r="AJ52" s="219">
        <v>0</v>
      </c>
      <c r="AK52" s="220">
        <v>0</v>
      </c>
      <c r="AL52" s="221">
        <v>51418</v>
      </c>
      <c r="AM52" s="222">
        <v>0.6</v>
      </c>
      <c r="AN52" s="165" t="s">
        <v>601</v>
      </c>
      <c r="AO52" s="210" t="s">
        <v>601</v>
      </c>
      <c r="AP52" s="165" t="s">
        <v>601</v>
      </c>
      <c r="AQ52" s="165" t="s">
        <v>601</v>
      </c>
      <c r="AR52" s="214" t="s">
        <v>601</v>
      </c>
      <c r="AS52" s="215" t="s">
        <v>601</v>
      </c>
      <c r="AT52" s="216" t="s">
        <v>601</v>
      </c>
      <c r="AU52" s="217" t="s">
        <v>601</v>
      </c>
      <c r="AV52" s="213" t="s">
        <v>601</v>
      </c>
      <c r="AW52" s="218" t="s">
        <v>601</v>
      </c>
      <c r="AX52" s="219" t="s">
        <v>601</v>
      </c>
      <c r="AY52" s="220" t="s">
        <v>601</v>
      </c>
      <c r="AZ52" s="219" t="s">
        <v>601</v>
      </c>
      <c r="BA52" s="220" t="s">
        <v>601</v>
      </c>
      <c r="BB52" s="223" t="s">
        <v>601</v>
      </c>
      <c r="BC52" s="223" t="s">
        <v>601</v>
      </c>
    </row>
    <row r="53" spans="1:55" x14ac:dyDescent="0.25">
      <c r="A53" s="210" t="s">
        <v>600</v>
      </c>
      <c r="B53" s="210" t="s">
        <v>626</v>
      </c>
      <c r="C53" s="210" t="s">
        <v>988</v>
      </c>
      <c r="D53" s="211" t="s">
        <v>1218</v>
      </c>
      <c r="E53" s="210" t="s">
        <v>1188</v>
      </c>
      <c r="F53" s="210" t="s">
        <v>1183</v>
      </c>
      <c r="G53" s="210" t="s">
        <v>601</v>
      </c>
      <c r="H53" s="212">
        <v>26874</v>
      </c>
      <c r="I53" s="209">
        <f t="shared" si="0"/>
        <v>1</v>
      </c>
      <c r="J53" s="213">
        <v>3</v>
      </c>
      <c r="K53" s="171" t="s">
        <v>1185</v>
      </c>
      <c r="L53" s="214">
        <v>2687</v>
      </c>
      <c r="M53" s="215">
        <v>0.1</v>
      </c>
      <c r="N53" s="216">
        <v>9405</v>
      </c>
      <c r="O53" s="217">
        <v>0.35</v>
      </c>
      <c r="P53" s="213">
        <v>10749</v>
      </c>
      <c r="Q53" s="218">
        <v>0.4</v>
      </c>
      <c r="R53" s="219">
        <v>4031</v>
      </c>
      <c r="S53" s="220">
        <v>0.15</v>
      </c>
      <c r="T53" s="219">
        <v>0</v>
      </c>
      <c r="U53" s="220">
        <v>0</v>
      </c>
      <c r="V53" s="221">
        <v>14780</v>
      </c>
      <c r="W53" s="222">
        <v>0.55000000000000004</v>
      </c>
      <c r="X53" s="212">
        <v>26874</v>
      </c>
      <c r="Y53" s="209"/>
      <c r="Z53" s="213">
        <v>3</v>
      </c>
      <c r="AA53" s="171" t="s">
        <v>1186</v>
      </c>
      <c r="AB53" s="214">
        <v>2687</v>
      </c>
      <c r="AC53" s="215">
        <v>0.1</v>
      </c>
      <c r="AD53" s="216">
        <v>8062</v>
      </c>
      <c r="AE53" s="217">
        <v>0.3</v>
      </c>
      <c r="AF53" s="213">
        <v>12093</v>
      </c>
      <c r="AG53" s="218">
        <v>0.45</v>
      </c>
      <c r="AH53" s="219">
        <v>4031</v>
      </c>
      <c r="AI53" s="220">
        <v>0.15</v>
      </c>
      <c r="AJ53" s="219">
        <v>0</v>
      </c>
      <c r="AK53" s="220">
        <v>0</v>
      </c>
      <c r="AL53" s="221">
        <v>16124</v>
      </c>
      <c r="AM53" s="222">
        <v>0.6</v>
      </c>
      <c r="AN53" s="165" t="s">
        <v>601</v>
      </c>
      <c r="AO53" s="210" t="s">
        <v>601</v>
      </c>
      <c r="AP53" s="165" t="s">
        <v>601</v>
      </c>
      <c r="AQ53" s="165" t="s">
        <v>601</v>
      </c>
      <c r="AR53" s="214" t="s">
        <v>601</v>
      </c>
      <c r="AS53" s="215" t="s">
        <v>601</v>
      </c>
      <c r="AT53" s="216" t="s">
        <v>601</v>
      </c>
      <c r="AU53" s="217" t="s">
        <v>601</v>
      </c>
      <c r="AV53" s="213" t="s">
        <v>601</v>
      </c>
      <c r="AW53" s="218" t="s">
        <v>601</v>
      </c>
      <c r="AX53" s="219" t="s">
        <v>601</v>
      </c>
      <c r="AY53" s="220" t="s">
        <v>601</v>
      </c>
      <c r="AZ53" s="219" t="s">
        <v>601</v>
      </c>
      <c r="BA53" s="220" t="s">
        <v>601</v>
      </c>
      <c r="BB53" s="223" t="s">
        <v>601</v>
      </c>
      <c r="BC53" s="223" t="s">
        <v>601</v>
      </c>
    </row>
    <row r="54" spans="1:55" x14ac:dyDescent="0.25">
      <c r="A54" s="210" t="s">
        <v>600</v>
      </c>
      <c r="B54" s="210" t="s">
        <v>626</v>
      </c>
      <c r="C54" s="210" t="s">
        <v>989</v>
      </c>
      <c r="D54" s="211" t="s">
        <v>1219</v>
      </c>
      <c r="E54" s="210" t="s">
        <v>1188</v>
      </c>
      <c r="F54" s="210" t="s">
        <v>1183</v>
      </c>
      <c r="G54" s="210" t="s">
        <v>601</v>
      </c>
      <c r="H54" s="212">
        <v>56482</v>
      </c>
      <c r="I54" s="209">
        <f t="shared" si="0"/>
        <v>1</v>
      </c>
      <c r="J54" s="213">
        <v>3</v>
      </c>
      <c r="K54" s="171" t="s">
        <v>1185</v>
      </c>
      <c r="L54" s="214">
        <v>8472</v>
      </c>
      <c r="M54" s="215">
        <v>0.15</v>
      </c>
      <c r="N54" s="216">
        <v>19768</v>
      </c>
      <c r="O54" s="217">
        <v>0.35</v>
      </c>
      <c r="P54" s="213">
        <v>19768</v>
      </c>
      <c r="Q54" s="218">
        <v>0.35</v>
      </c>
      <c r="R54" s="219">
        <v>8472</v>
      </c>
      <c r="S54" s="220">
        <v>0.15</v>
      </c>
      <c r="T54" s="219">
        <v>0</v>
      </c>
      <c r="U54" s="220">
        <v>0</v>
      </c>
      <c r="V54" s="221">
        <v>28240</v>
      </c>
      <c r="W54" s="222">
        <v>0.5</v>
      </c>
      <c r="X54" s="212">
        <v>56482</v>
      </c>
      <c r="Y54" s="209"/>
      <c r="Z54" s="213">
        <v>3</v>
      </c>
      <c r="AA54" s="171" t="s">
        <v>1186</v>
      </c>
      <c r="AB54" s="214">
        <v>11296</v>
      </c>
      <c r="AC54" s="215">
        <v>0.2</v>
      </c>
      <c r="AD54" s="216">
        <v>16944</v>
      </c>
      <c r="AE54" s="217">
        <v>0.3</v>
      </c>
      <c r="AF54" s="213">
        <v>22592</v>
      </c>
      <c r="AG54" s="218">
        <v>0.4</v>
      </c>
      <c r="AH54" s="219">
        <v>5648</v>
      </c>
      <c r="AI54" s="220">
        <v>0.1</v>
      </c>
      <c r="AJ54" s="219">
        <v>0</v>
      </c>
      <c r="AK54" s="220">
        <v>0</v>
      </c>
      <c r="AL54" s="221">
        <v>28240</v>
      </c>
      <c r="AM54" s="222">
        <v>0.5</v>
      </c>
      <c r="AN54" s="165" t="s">
        <v>601</v>
      </c>
      <c r="AO54" s="210" t="s">
        <v>601</v>
      </c>
      <c r="AP54" s="165" t="s">
        <v>601</v>
      </c>
      <c r="AQ54" s="165" t="s">
        <v>601</v>
      </c>
      <c r="AR54" s="214" t="s">
        <v>601</v>
      </c>
      <c r="AS54" s="215" t="s">
        <v>601</v>
      </c>
      <c r="AT54" s="216" t="s">
        <v>601</v>
      </c>
      <c r="AU54" s="217" t="s">
        <v>601</v>
      </c>
      <c r="AV54" s="213" t="s">
        <v>601</v>
      </c>
      <c r="AW54" s="218" t="s">
        <v>601</v>
      </c>
      <c r="AX54" s="219" t="s">
        <v>601</v>
      </c>
      <c r="AY54" s="220" t="s">
        <v>601</v>
      </c>
      <c r="AZ54" s="219" t="s">
        <v>601</v>
      </c>
      <c r="BA54" s="220" t="s">
        <v>601</v>
      </c>
      <c r="BB54" s="223" t="s">
        <v>601</v>
      </c>
      <c r="BC54" s="223" t="s">
        <v>601</v>
      </c>
    </row>
    <row r="55" spans="1:55" x14ac:dyDescent="0.25">
      <c r="A55" s="210" t="s">
        <v>600</v>
      </c>
      <c r="B55" s="210" t="s">
        <v>626</v>
      </c>
      <c r="C55" s="210" t="s">
        <v>990</v>
      </c>
      <c r="D55" s="211" t="s">
        <v>1220</v>
      </c>
      <c r="E55" s="210" t="s">
        <v>1188</v>
      </c>
      <c r="F55" s="210" t="s">
        <v>1183</v>
      </c>
      <c r="G55" s="210" t="s">
        <v>601</v>
      </c>
      <c r="H55" s="212">
        <v>18870</v>
      </c>
      <c r="I55" s="209">
        <f t="shared" si="0"/>
        <v>1</v>
      </c>
      <c r="J55" s="213">
        <v>3</v>
      </c>
      <c r="K55" s="171" t="s">
        <v>1185</v>
      </c>
      <c r="L55" s="214">
        <v>2830</v>
      </c>
      <c r="M55" s="215">
        <v>0.15</v>
      </c>
      <c r="N55" s="216">
        <v>6604</v>
      </c>
      <c r="O55" s="217">
        <v>0.35</v>
      </c>
      <c r="P55" s="213">
        <v>7548</v>
      </c>
      <c r="Q55" s="218">
        <v>0.4</v>
      </c>
      <c r="R55" s="219">
        <v>1887</v>
      </c>
      <c r="S55" s="220">
        <v>0.1</v>
      </c>
      <c r="T55" s="219">
        <v>0</v>
      </c>
      <c r="U55" s="220">
        <v>0</v>
      </c>
      <c r="V55" s="221">
        <v>9435</v>
      </c>
      <c r="W55" s="222">
        <v>0.5</v>
      </c>
      <c r="X55" s="212">
        <v>18870</v>
      </c>
      <c r="Y55" s="209"/>
      <c r="Z55" s="213">
        <v>3</v>
      </c>
      <c r="AA55" s="171" t="s">
        <v>1186</v>
      </c>
      <c r="AB55" s="214">
        <v>1887</v>
      </c>
      <c r="AC55" s="215">
        <v>0.1</v>
      </c>
      <c r="AD55" s="216">
        <v>5661</v>
      </c>
      <c r="AE55" s="217">
        <v>0.3</v>
      </c>
      <c r="AF55" s="213">
        <v>8491</v>
      </c>
      <c r="AG55" s="218">
        <v>0.45</v>
      </c>
      <c r="AH55" s="219">
        <v>2830</v>
      </c>
      <c r="AI55" s="220">
        <v>0.15</v>
      </c>
      <c r="AJ55" s="219">
        <v>0</v>
      </c>
      <c r="AK55" s="220">
        <v>0</v>
      </c>
      <c r="AL55" s="221">
        <v>11321</v>
      </c>
      <c r="AM55" s="222">
        <v>0.6</v>
      </c>
      <c r="AN55" s="165" t="s">
        <v>601</v>
      </c>
      <c r="AO55" s="210" t="s">
        <v>601</v>
      </c>
      <c r="AP55" s="165" t="s">
        <v>601</v>
      </c>
      <c r="AQ55" s="165" t="s">
        <v>601</v>
      </c>
      <c r="AR55" s="214" t="s">
        <v>601</v>
      </c>
      <c r="AS55" s="215" t="s">
        <v>601</v>
      </c>
      <c r="AT55" s="216" t="s">
        <v>601</v>
      </c>
      <c r="AU55" s="217" t="s">
        <v>601</v>
      </c>
      <c r="AV55" s="213" t="s">
        <v>601</v>
      </c>
      <c r="AW55" s="218" t="s">
        <v>601</v>
      </c>
      <c r="AX55" s="219" t="s">
        <v>601</v>
      </c>
      <c r="AY55" s="220" t="s">
        <v>601</v>
      </c>
      <c r="AZ55" s="219" t="s">
        <v>601</v>
      </c>
      <c r="BA55" s="220" t="s">
        <v>601</v>
      </c>
      <c r="BB55" s="223" t="s">
        <v>601</v>
      </c>
      <c r="BC55" s="223" t="s">
        <v>601</v>
      </c>
    </row>
    <row r="56" spans="1:55" x14ac:dyDescent="0.25">
      <c r="A56" s="432" t="s">
        <v>627</v>
      </c>
      <c r="B56" s="432"/>
      <c r="C56" s="432"/>
      <c r="D56" s="432"/>
      <c r="E56" s="432"/>
      <c r="F56" s="165" t="s">
        <v>1183</v>
      </c>
      <c r="G56" s="165" t="s">
        <v>601</v>
      </c>
      <c r="H56" s="10">
        <v>150313</v>
      </c>
      <c r="I56" s="209">
        <f t="shared" si="0"/>
        <v>1.0000000000000002</v>
      </c>
      <c r="J56" s="171" t="s">
        <v>601</v>
      </c>
      <c r="K56" s="171" t="s">
        <v>1185</v>
      </c>
      <c r="L56" s="11">
        <v>30063</v>
      </c>
      <c r="M56" s="12">
        <v>0.2</v>
      </c>
      <c r="N56" s="13">
        <v>57456</v>
      </c>
      <c r="O56" s="14">
        <v>0.38</v>
      </c>
      <c r="P56" s="15">
        <v>47763</v>
      </c>
      <c r="Q56" s="16">
        <v>0.32</v>
      </c>
      <c r="R56" s="17">
        <v>15031</v>
      </c>
      <c r="S56" s="18">
        <v>0.1</v>
      </c>
      <c r="T56" s="17">
        <v>0</v>
      </c>
      <c r="U56" s="18">
        <v>0</v>
      </c>
      <c r="V56" s="19">
        <v>62794</v>
      </c>
      <c r="W56" s="20">
        <v>0.42</v>
      </c>
      <c r="X56" s="10">
        <v>150313</v>
      </c>
      <c r="Y56" s="209"/>
      <c r="Z56" s="171" t="s">
        <v>601</v>
      </c>
      <c r="AA56" s="171" t="s">
        <v>1186</v>
      </c>
      <c r="AB56" s="11">
        <v>22547</v>
      </c>
      <c r="AC56" s="12">
        <v>0.15</v>
      </c>
      <c r="AD56" s="13">
        <v>43760</v>
      </c>
      <c r="AE56" s="14">
        <v>0.28999999999999998</v>
      </c>
      <c r="AF56" s="15">
        <v>61460</v>
      </c>
      <c r="AG56" s="16">
        <v>0.41</v>
      </c>
      <c r="AH56" s="17">
        <v>22547</v>
      </c>
      <c r="AI56" s="18">
        <v>0.15</v>
      </c>
      <c r="AJ56" s="17">
        <v>0</v>
      </c>
      <c r="AK56" s="18">
        <v>0</v>
      </c>
      <c r="AL56" s="19">
        <v>84007</v>
      </c>
      <c r="AM56" s="20">
        <v>0.56000000000000005</v>
      </c>
      <c r="AN56" s="165" t="s">
        <v>601</v>
      </c>
      <c r="AO56" s="165" t="s">
        <v>601</v>
      </c>
      <c r="AP56" s="171" t="s">
        <v>601</v>
      </c>
      <c r="AQ56" s="171" t="s">
        <v>601</v>
      </c>
      <c r="AR56" s="204" t="s">
        <v>601</v>
      </c>
      <c r="AS56" s="204" t="s">
        <v>601</v>
      </c>
      <c r="AT56" s="205" t="s">
        <v>601</v>
      </c>
      <c r="AU56" s="205" t="s">
        <v>601</v>
      </c>
      <c r="AV56" s="206" t="s">
        <v>601</v>
      </c>
      <c r="AW56" s="206" t="s">
        <v>601</v>
      </c>
      <c r="AX56" s="207" t="s">
        <v>601</v>
      </c>
      <c r="AY56" s="207" t="s">
        <v>601</v>
      </c>
      <c r="AZ56" s="207" t="s">
        <v>601</v>
      </c>
      <c r="BA56" s="207" t="s">
        <v>601</v>
      </c>
      <c r="BB56" s="208" t="s">
        <v>601</v>
      </c>
      <c r="BC56" s="208" t="s">
        <v>601</v>
      </c>
    </row>
    <row r="57" spans="1:55" x14ac:dyDescent="0.25">
      <c r="A57" s="210" t="s">
        <v>600</v>
      </c>
      <c r="B57" s="210" t="s">
        <v>627</v>
      </c>
      <c r="C57" s="210" t="s">
        <v>991</v>
      </c>
      <c r="D57" s="211" t="s">
        <v>1221</v>
      </c>
      <c r="E57" s="210" t="s">
        <v>1188</v>
      </c>
      <c r="F57" s="210" t="s">
        <v>1183</v>
      </c>
      <c r="G57" s="210" t="s">
        <v>601</v>
      </c>
      <c r="H57" s="212">
        <v>123625</v>
      </c>
      <c r="I57" s="209">
        <f t="shared" si="0"/>
        <v>1.0000000000000002</v>
      </c>
      <c r="J57" s="213">
        <v>3</v>
      </c>
      <c r="K57" s="171" t="s">
        <v>1185</v>
      </c>
      <c r="L57" s="214">
        <v>24725</v>
      </c>
      <c r="M57" s="215">
        <v>0.2</v>
      </c>
      <c r="N57" s="216">
        <v>49450</v>
      </c>
      <c r="O57" s="217">
        <v>0.4</v>
      </c>
      <c r="P57" s="213">
        <v>37087</v>
      </c>
      <c r="Q57" s="218">
        <v>0.3</v>
      </c>
      <c r="R57" s="219">
        <v>12362</v>
      </c>
      <c r="S57" s="220">
        <v>0.1</v>
      </c>
      <c r="T57" s="219">
        <v>0</v>
      </c>
      <c r="U57" s="220">
        <v>0</v>
      </c>
      <c r="V57" s="221">
        <v>49449</v>
      </c>
      <c r="W57" s="222">
        <v>0.4</v>
      </c>
      <c r="X57" s="212">
        <v>123625</v>
      </c>
      <c r="Y57" s="209"/>
      <c r="Z57" s="213">
        <v>3</v>
      </c>
      <c r="AA57" s="171" t="s">
        <v>1186</v>
      </c>
      <c r="AB57" s="214">
        <v>18543</v>
      </c>
      <c r="AC57" s="215">
        <v>0.15</v>
      </c>
      <c r="AD57" s="216">
        <v>37087</v>
      </c>
      <c r="AE57" s="217">
        <v>0.3</v>
      </c>
      <c r="AF57" s="213">
        <v>49450</v>
      </c>
      <c r="AG57" s="218">
        <v>0.4</v>
      </c>
      <c r="AH57" s="219">
        <v>18543</v>
      </c>
      <c r="AI57" s="220">
        <v>0.15</v>
      </c>
      <c r="AJ57" s="219">
        <v>0</v>
      </c>
      <c r="AK57" s="220">
        <v>0</v>
      </c>
      <c r="AL57" s="221">
        <v>67993</v>
      </c>
      <c r="AM57" s="222">
        <v>0.55000000000000004</v>
      </c>
      <c r="AN57" s="165" t="s">
        <v>601</v>
      </c>
      <c r="AO57" s="210" t="s">
        <v>601</v>
      </c>
      <c r="AP57" s="165" t="s">
        <v>601</v>
      </c>
      <c r="AQ57" s="165" t="s">
        <v>601</v>
      </c>
      <c r="AR57" s="214" t="s">
        <v>601</v>
      </c>
      <c r="AS57" s="215" t="s">
        <v>601</v>
      </c>
      <c r="AT57" s="216" t="s">
        <v>601</v>
      </c>
      <c r="AU57" s="217" t="s">
        <v>601</v>
      </c>
      <c r="AV57" s="213" t="s">
        <v>601</v>
      </c>
      <c r="AW57" s="218" t="s">
        <v>601</v>
      </c>
      <c r="AX57" s="219" t="s">
        <v>601</v>
      </c>
      <c r="AY57" s="220" t="s">
        <v>601</v>
      </c>
      <c r="AZ57" s="219" t="s">
        <v>601</v>
      </c>
      <c r="BA57" s="220" t="s">
        <v>601</v>
      </c>
      <c r="BB57" s="223" t="s">
        <v>601</v>
      </c>
      <c r="BC57" s="223" t="s">
        <v>601</v>
      </c>
    </row>
    <row r="58" spans="1:55" x14ac:dyDescent="0.25">
      <c r="A58" s="210" t="s">
        <v>600</v>
      </c>
      <c r="B58" s="210" t="s">
        <v>627</v>
      </c>
      <c r="C58" s="210" t="s">
        <v>992</v>
      </c>
      <c r="D58" s="211" t="s">
        <v>1222</v>
      </c>
      <c r="E58" s="210" t="s">
        <v>1188</v>
      </c>
      <c r="F58" s="210" t="s">
        <v>1183</v>
      </c>
      <c r="G58" s="210" t="s">
        <v>601</v>
      </c>
      <c r="H58" s="212">
        <v>26688</v>
      </c>
      <c r="I58" s="209">
        <f t="shared" si="0"/>
        <v>1</v>
      </c>
      <c r="J58" s="213">
        <v>3</v>
      </c>
      <c r="K58" s="171" t="s">
        <v>1185</v>
      </c>
      <c r="L58" s="214">
        <v>5337</v>
      </c>
      <c r="M58" s="215">
        <v>0.2</v>
      </c>
      <c r="N58" s="216">
        <v>8006</v>
      </c>
      <c r="O58" s="217">
        <v>0.3</v>
      </c>
      <c r="P58" s="213">
        <v>10675</v>
      </c>
      <c r="Q58" s="218">
        <v>0.4</v>
      </c>
      <c r="R58" s="219">
        <v>2668</v>
      </c>
      <c r="S58" s="220">
        <v>0.1</v>
      </c>
      <c r="T58" s="219">
        <v>0</v>
      </c>
      <c r="U58" s="220">
        <v>0</v>
      </c>
      <c r="V58" s="221">
        <v>13343</v>
      </c>
      <c r="W58" s="222">
        <v>0.5</v>
      </c>
      <c r="X58" s="212">
        <v>26688</v>
      </c>
      <c r="Y58" s="209"/>
      <c r="Z58" s="213">
        <v>3</v>
      </c>
      <c r="AA58" s="171" t="s">
        <v>1186</v>
      </c>
      <c r="AB58" s="214">
        <v>4003</v>
      </c>
      <c r="AC58" s="215">
        <v>0.15</v>
      </c>
      <c r="AD58" s="216">
        <v>6672</v>
      </c>
      <c r="AE58" s="217">
        <v>0.25</v>
      </c>
      <c r="AF58" s="213">
        <v>12009</v>
      </c>
      <c r="AG58" s="218">
        <v>0.45</v>
      </c>
      <c r="AH58" s="219">
        <v>4003</v>
      </c>
      <c r="AI58" s="220">
        <v>0.15</v>
      </c>
      <c r="AJ58" s="219">
        <v>0</v>
      </c>
      <c r="AK58" s="220">
        <v>0</v>
      </c>
      <c r="AL58" s="221">
        <v>16012</v>
      </c>
      <c r="AM58" s="222">
        <v>0.6</v>
      </c>
      <c r="AN58" s="165" t="s">
        <v>601</v>
      </c>
      <c r="AO58" s="210" t="s">
        <v>601</v>
      </c>
      <c r="AP58" s="165" t="s">
        <v>601</v>
      </c>
      <c r="AQ58" s="165" t="s">
        <v>601</v>
      </c>
      <c r="AR58" s="214" t="s">
        <v>601</v>
      </c>
      <c r="AS58" s="215" t="s">
        <v>601</v>
      </c>
      <c r="AT58" s="216" t="s">
        <v>601</v>
      </c>
      <c r="AU58" s="217" t="s">
        <v>601</v>
      </c>
      <c r="AV58" s="213" t="s">
        <v>601</v>
      </c>
      <c r="AW58" s="218" t="s">
        <v>601</v>
      </c>
      <c r="AX58" s="219" t="s">
        <v>601</v>
      </c>
      <c r="AY58" s="220" t="s">
        <v>601</v>
      </c>
      <c r="AZ58" s="219" t="s">
        <v>601</v>
      </c>
      <c r="BA58" s="220" t="s">
        <v>601</v>
      </c>
      <c r="BB58" s="223" t="s">
        <v>601</v>
      </c>
      <c r="BC58" s="223" t="s">
        <v>601</v>
      </c>
    </row>
    <row r="59" spans="1:55" x14ac:dyDescent="0.25">
      <c r="A59" s="432" t="s">
        <v>628</v>
      </c>
      <c r="B59" s="432"/>
      <c r="C59" s="432"/>
      <c r="D59" s="432"/>
      <c r="E59" s="432"/>
      <c r="F59" s="165" t="s">
        <v>1183</v>
      </c>
      <c r="G59" s="165" t="s">
        <v>601</v>
      </c>
      <c r="H59" s="10">
        <v>218794</v>
      </c>
      <c r="I59" s="209">
        <f t="shared" si="0"/>
        <v>1</v>
      </c>
      <c r="J59" s="171" t="s">
        <v>601</v>
      </c>
      <c r="K59" s="171" t="s">
        <v>1185</v>
      </c>
      <c r="L59" s="11">
        <v>69054</v>
      </c>
      <c r="M59" s="12">
        <v>0.32</v>
      </c>
      <c r="N59" s="13">
        <v>72476</v>
      </c>
      <c r="O59" s="14">
        <v>0.33</v>
      </c>
      <c r="P59" s="15">
        <v>55385</v>
      </c>
      <c r="Q59" s="16">
        <v>0.25</v>
      </c>
      <c r="R59" s="17">
        <v>21879</v>
      </c>
      <c r="S59" s="18">
        <v>0.1</v>
      </c>
      <c r="T59" s="17">
        <v>0</v>
      </c>
      <c r="U59" s="18">
        <v>0</v>
      </c>
      <c r="V59" s="19">
        <v>77264</v>
      </c>
      <c r="W59" s="20">
        <v>0.35</v>
      </c>
      <c r="X59" s="10">
        <v>218794</v>
      </c>
      <c r="Y59" s="209"/>
      <c r="Z59" s="171" t="s">
        <v>601</v>
      </c>
      <c r="AA59" s="171" t="s">
        <v>1186</v>
      </c>
      <c r="AB59" s="11">
        <v>61281</v>
      </c>
      <c r="AC59" s="12">
        <v>0.28000000000000003</v>
      </c>
      <c r="AD59" s="13">
        <v>70765</v>
      </c>
      <c r="AE59" s="14">
        <v>0.32</v>
      </c>
      <c r="AF59" s="15">
        <v>64869</v>
      </c>
      <c r="AG59" s="16">
        <v>0.3</v>
      </c>
      <c r="AH59" s="17">
        <v>21879</v>
      </c>
      <c r="AI59" s="18">
        <v>0.1</v>
      </c>
      <c r="AJ59" s="17">
        <v>0</v>
      </c>
      <c r="AK59" s="18">
        <v>0</v>
      </c>
      <c r="AL59" s="19">
        <v>86748</v>
      </c>
      <c r="AM59" s="20">
        <v>0.4</v>
      </c>
      <c r="AN59" s="165" t="s">
        <v>601</v>
      </c>
      <c r="AO59" s="165" t="s">
        <v>601</v>
      </c>
      <c r="AP59" s="171" t="s">
        <v>601</v>
      </c>
      <c r="AQ59" s="171" t="s">
        <v>601</v>
      </c>
      <c r="AR59" s="204" t="s">
        <v>601</v>
      </c>
      <c r="AS59" s="204" t="s">
        <v>601</v>
      </c>
      <c r="AT59" s="205" t="s">
        <v>601</v>
      </c>
      <c r="AU59" s="205" t="s">
        <v>601</v>
      </c>
      <c r="AV59" s="206" t="s">
        <v>601</v>
      </c>
      <c r="AW59" s="206" t="s">
        <v>601</v>
      </c>
      <c r="AX59" s="207" t="s">
        <v>601</v>
      </c>
      <c r="AY59" s="207" t="s">
        <v>601</v>
      </c>
      <c r="AZ59" s="207" t="s">
        <v>601</v>
      </c>
      <c r="BA59" s="207" t="s">
        <v>601</v>
      </c>
      <c r="BB59" s="208" t="s">
        <v>601</v>
      </c>
      <c r="BC59" s="208" t="s">
        <v>601</v>
      </c>
    </row>
    <row r="60" spans="1:55" x14ac:dyDescent="0.25">
      <c r="A60" s="210" t="s">
        <v>600</v>
      </c>
      <c r="B60" s="210" t="s">
        <v>628</v>
      </c>
      <c r="C60" s="210" t="s">
        <v>993</v>
      </c>
      <c r="D60" s="211" t="s">
        <v>1223</v>
      </c>
      <c r="E60" s="210" t="s">
        <v>1188</v>
      </c>
      <c r="F60" s="210" t="s">
        <v>1183</v>
      </c>
      <c r="G60" s="210" t="s">
        <v>601</v>
      </c>
      <c r="H60" s="212">
        <v>29106</v>
      </c>
      <c r="I60" s="209">
        <f t="shared" si="0"/>
        <v>0.99999999999999989</v>
      </c>
      <c r="J60" s="213">
        <v>3</v>
      </c>
      <c r="K60" s="171" t="s">
        <v>1185</v>
      </c>
      <c r="L60" s="214">
        <v>8731</v>
      </c>
      <c r="M60" s="215">
        <v>0.3</v>
      </c>
      <c r="N60" s="216">
        <v>8731</v>
      </c>
      <c r="O60" s="217">
        <v>0.3</v>
      </c>
      <c r="P60" s="213">
        <v>8731</v>
      </c>
      <c r="Q60" s="218">
        <v>0.3</v>
      </c>
      <c r="R60" s="219">
        <v>2910</v>
      </c>
      <c r="S60" s="220">
        <v>0.1</v>
      </c>
      <c r="T60" s="219">
        <v>0</v>
      </c>
      <c r="U60" s="220">
        <v>0</v>
      </c>
      <c r="V60" s="221">
        <v>11641</v>
      </c>
      <c r="W60" s="222">
        <v>0.4</v>
      </c>
      <c r="X60" s="212">
        <v>29106</v>
      </c>
      <c r="Y60" s="209"/>
      <c r="Z60" s="213">
        <v>3</v>
      </c>
      <c r="AA60" s="171" t="s">
        <v>1186</v>
      </c>
      <c r="AB60" s="214">
        <v>8731</v>
      </c>
      <c r="AC60" s="215">
        <v>0.3</v>
      </c>
      <c r="AD60" s="216">
        <v>8731</v>
      </c>
      <c r="AE60" s="217">
        <v>0.3</v>
      </c>
      <c r="AF60" s="213">
        <v>8731</v>
      </c>
      <c r="AG60" s="218">
        <v>0.3</v>
      </c>
      <c r="AH60" s="219">
        <v>2910</v>
      </c>
      <c r="AI60" s="220">
        <v>0.1</v>
      </c>
      <c r="AJ60" s="219">
        <v>0</v>
      </c>
      <c r="AK60" s="220">
        <v>0</v>
      </c>
      <c r="AL60" s="221">
        <v>11641</v>
      </c>
      <c r="AM60" s="222">
        <v>0.4</v>
      </c>
      <c r="AN60" s="165" t="s">
        <v>601</v>
      </c>
      <c r="AO60" s="210" t="s">
        <v>601</v>
      </c>
      <c r="AP60" s="165" t="s">
        <v>601</v>
      </c>
      <c r="AQ60" s="165" t="s">
        <v>601</v>
      </c>
      <c r="AR60" s="214" t="s">
        <v>601</v>
      </c>
      <c r="AS60" s="215" t="s">
        <v>601</v>
      </c>
      <c r="AT60" s="216" t="s">
        <v>601</v>
      </c>
      <c r="AU60" s="217" t="s">
        <v>601</v>
      </c>
      <c r="AV60" s="213" t="s">
        <v>601</v>
      </c>
      <c r="AW60" s="218" t="s">
        <v>601</v>
      </c>
      <c r="AX60" s="219" t="s">
        <v>601</v>
      </c>
      <c r="AY60" s="220" t="s">
        <v>601</v>
      </c>
      <c r="AZ60" s="219" t="s">
        <v>601</v>
      </c>
      <c r="BA60" s="220" t="s">
        <v>601</v>
      </c>
      <c r="BB60" s="223" t="s">
        <v>601</v>
      </c>
      <c r="BC60" s="223" t="s">
        <v>601</v>
      </c>
    </row>
    <row r="61" spans="1:55" x14ac:dyDescent="0.25">
      <c r="A61" s="210" t="s">
        <v>600</v>
      </c>
      <c r="B61" s="210" t="s">
        <v>628</v>
      </c>
      <c r="C61" s="210" t="s">
        <v>994</v>
      </c>
      <c r="D61" s="211" t="s">
        <v>1224</v>
      </c>
      <c r="E61" s="210" t="s">
        <v>1188</v>
      </c>
      <c r="F61" s="210" t="s">
        <v>1183</v>
      </c>
      <c r="G61" s="210" t="s">
        <v>601</v>
      </c>
      <c r="H61" s="212">
        <v>52930</v>
      </c>
      <c r="I61" s="209">
        <f t="shared" si="0"/>
        <v>0.99999999999999989</v>
      </c>
      <c r="J61" s="213">
        <v>3</v>
      </c>
      <c r="K61" s="171" t="s">
        <v>1185</v>
      </c>
      <c r="L61" s="214">
        <v>15879</v>
      </c>
      <c r="M61" s="215">
        <v>0.3</v>
      </c>
      <c r="N61" s="216">
        <v>15879</v>
      </c>
      <c r="O61" s="217">
        <v>0.3</v>
      </c>
      <c r="P61" s="213">
        <v>15879</v>
      </c>
      <c r="Q61" s="218">
        <v>0.3</v>
      </c>
      <c r="R61" s="219">
        <v>5293</v>
      </c>
      <c r="S61" s="220">
        <v>0.1</v>
      </c>
      <c r="T61" s="219">
        <v>0</v>
      </c>
      <c r="U61" s="220">
        <v>0</v>
      </c>
      <c r="V61" s="221">
        <v>21172</v>
      </c>
      <c r="W61" s="222">
        <v>0.4</v>
      </c>
      <c r="X61" s="212">
        <v>52930</v>
      </c>
      <c r="Y61" s="209"/>
      <c r="Z61" s="213">
        <v>3</v>
      </c>
      <c r="AA61" s="171" t="s">
        <v>1186</v>
      </c>
      <c r="AB61" s="214">
        <v>13232</v>
      </c>
      <c r="AC61" s="215">
        <v>0.25</v>
      </c>
      <c r="AD61" s="216">
        <v>15879</v>
      </c>
      <c r="AE61" s="217">
        <v>0.3</v>
      </c>
      <c r="AF61" s="213">
        <v>18525</v>
      </c>
      <c r="AG61" s="218">
        <v>0.35</v>
      </c>
      <c r="AH61" s="219">
        <v>5293</v>
      </c>
      <c r="AI61" s="220">
        <v>0.1</v>
      </c>
      <c r="AJ61" s="219">
        <v>0</v>
      </c>
      <c r="AK61" s="220">
        <v>0</v>
      </c>
      <c r="AL61" s="221">
        <v>23818</v>
      </c>
      <c r="AM61" s="222">
        <v>0.45</v>
      </c>
      <c r="AN61" s="165" t="s">
        <v>601</v>
      </c>
      <c r="AO61" s="210" t="s">
        <v>601</v>
      </c>
      <c r="AP61" s="165" t="s">
        <v>601</v>
      </c>
      <c r="AQ61" s="165" t="s">
        <v>601</v>
      </c>
      <c r="AR61" s="214" t="s">
        <v>601</v>
      </c>
      <c r="AS61" s="215" t="s">
        <v>601</v>
      </c>
      <c r="AT61" s="216" t="s">
        <v>601</v>
      </c>
      <c r="AU61" s="217" t="s">
        <v>601</v>
      </c>
      <c r="AV61" s="213" t="s">
        <v>601</v>
      </c>
      <c r="AW61" s="218" t="s">
        <v>601</v>
      </c>
      <c r="AX61" s="219" t="s">
        <v>601</v>
      </c>
      <c r="AY61" s="220" t="s">
        <v>601</v>
      </c>
      <c r="AZ61" s="219" t="s">
        <v>601</v>
      </c>
      <c r="BA61" s="220" t="s">
        <v>601</v>
      </c>
      <c r="BB61" s="223" t="s">
        <v>601</v>
      </c>
      <c r="BC61" s="223" t="s">
        <v>601</v>
      </c>
    </row>
    <row r="62" spans="1:55" x14ac:dyDescent="0.25">
      <c r="A62" s="210" t="s">
        <v>600</v>
      </c>
      <c r="B62" s="210" t="s">
        <v>628</v>
      </c>
      <c r="C62" s="210" t="s">
        <v>995</v>
      </c>
      <c r="D62" s="211" t="s">
        <v>1225</v>
      </c>
      <c r="E62" s="210" t="s">
        <v>1188</v>
      </c>
      <c r="F62" s="210" t="s">
        <v>1183</v>
      </c>
      <c r="G62" s="210" t="s">
        <v>601</v>
      </c>
      <c r="H62" s="212">
        <v>34221</v>
      </c>
      <c r="I62" s="209">
        <f t="shared" si="0"/>
        <v>0.99999999999999989</v>
      </c>
      <c r="J62" s="213">
        <v>3</v>
      </c>
      <c r="K62" s="171" t="s">
        <v>1185</v>
      </c>
      <c r="L62" s="214">
        <v>8555</v>
      </c>
      <c r="M62" s="215">
        <v>0.25</v>
      </c>
      <c r="N62" s="216">
        <v>11977</v>
      </c>
      <c r="O62" s="217">
        <v>0.35</v>
      </c>
      <c r="P62" s="213">
        <v>10266</v>
      </c>
      <c r="Q62" s="218">
        <v>0.3</v>
      </c>
      <c r="R62" s="219">
        <v>3422</v>
      </c>
      <c r="S62" s="220">
        <v>0.1</v>
      </c>
      <c r="T62" s="219">
        <v>0</v>
      </c>
      <c r="U62" s="220">
        <v>0</v>
      </c>
      <c r="V62" s="221">
        <v>13688</v>
      </c>
      <c r="W62" s="222">
        <v>0.4</v>
      </c>
      <c r="X62" s="212">
        <v>34221</v>
      </c>
      <c r="Y62" s="209"/>
      <c r="Z62" s="213">
        <v>3</v>
      </c>
      <c r="AA62" s="171" t="s">
        <v>1186</v>
      </c>
      <c r="AB62" s="214">
        <v>8555</v>
      </c>
      <c r="AC62" s="215">
        <v>0.25</v>
      </c>
      <c r="AD62" s="216">
        <v>10266</v>
      </c>
      <c r="AE62" s="217">
        <v>0.3</v>
      </c>
      <c r="AF62" s="213">
        <v>11977</v>
      </c>
      <c r="AG62" s="218">
        <v>0.35</v>
      </c>
      <c r="AH62" s="219">
        <v>3422</v>
      </c>
      <c r="AI62" s="220">
        <v>0.1</v>
      </c>
      <c r="AJ62" s="219">
        <v>0</v>
      </c>
      <c r="AK62" s="220">
        <v>0</v>
      </c>
      <c r="AL62" s="221">
        <v>15399</v>
      </c>
      <c r="AM62" s="222">
        <v>0.45</v>
      </c>
      <c r="AN62" s="165" t="s">
        <v>601</v>
      </c>
      <c r="AO62" s="210" t="s">
        <v>601</v>
      </c>
      <c r="AP62" s="165" t="s">
        <v>601</v>
      </c>
      <c r="AQ62" s="165" t="s">
        <v>601</v>
      </c>
      <c r="AR62" s="214" t="s">
        <v>601</v>
      </c>
      <c r="AS62" s="215" t="s">
        <v>601</v>
      </c>
      <c r="AT62" s="216" t="s">
        <v>601</v>
      </c>
      <c r="AU62" s="217" t="s">
        <v>601</v>
      </c>
      <c r="AV62" s="213" t="s">
        <v>601</v>
      </c>
      <c r="AW62" s="218" t="s">
        <v>601</v>
      </c>
      <c r="AX62" s="219" t="s">
        <v>601</v>
      </c>
      <c r="AY62" s="220" t="s">
        <v>601</v>
      </c>
      <c r="AZ62" s="219" t="s">
        <v>601</v>
      </c>
      <c r="BA62" s="220" t="s">
        <v>601</v>
      </c>
      <c r="BB62" s="223" t="s">
        <v>601</v>
      </c>
      <c r="BC62" s="223" t="s">
        <v>601</v>
      </c>
    </row>
    <row r="63" spans="1:55" x14ac:dyDescent="0.25">
      <c r="A63" s="210" t="s">
        <v>600</v>
      </c>
      <c r="B63" s="210" t="s">
        <v>628</v>
      </c>
      <c r="C63" s="210" t="s">
        <v>996</v>
      </c>
      <c r="D63" s="211" t="s">
        <v>1226</v>
      </c>
      <c r="E63" s="210" t="s">
        <v>1188</v>
      </c>
      <c r="F63" s="210" t="s">
        <v>1183</v>
      </c>
      <c r="G63" s="210" t="s">
        <v>601</v>
      </c>
      <c r="H63" s="212">
        <v>102537</v>
      </c>
      <c r="I63" s="209">
        <f t="shared" si="0"/>
        <v>0.99999999999999989</v>
      </c>
      <c r="J63" s="213">
        <v>3</v>
      </c>
      <c r="K63" s="171" t="s">
        <v>1185</v>
      </c>
      <c r="L63" s="214">
        <v>35887</v>
      </c>
      <c r="M63" s="215">
        <v>0.35</v>
      </c>
      <c r="N63" s="216">
        <v>35887</v>
      </c>
      <c r="O63" s="217">
        <v>0.35</v>
      </c>
      <c r="P63" s="213">
        <v>20507</v>
      </c>
      <c r="Q63" s="218">
        <v>0.2</v>
      </c>
      <c r="R63" s="219">
        <v>10253</v>
      </c>
      <c r="S63" s="220">
        <v>0.1</v>
      </c>
      <c r="T63" s="219">
        <v>0</v>
      </c>
      <c r="U63" s="220">
        <v>0</v>
      </c>
      <c r="V63" s="221">
        <v>30760</v>
      </c>
      <c r="W63" s="222">
        <v>0.3</v>
      </c>
      <c r="X63" s="212">
        <v>102537</v>
      </c>
      <c r="Y63" s="209"/>
      <c r="Z63" s="213">
        <v>3</v>
      </c>
      <c r="AA63" s="171" t="s">
        <v>1186</v>
      </c>
      <c r="AB63" s="214">
        <v>30761</v>
      </c>
      <c r="AC63" s="215">
        <v>0.3</v>
      </c>
      <c r="AD63" s="216">
        <v>35887</v>
      </c>
      <c r="AE63" s="217">
        <v>0.35</v>
      </c>
      <c r="AF63" s="213">
        <v>25634</v>
      </c>
      <c r="AG63" s="218">
        <v>0.25</v>
      </c>
      <c r="AH63" s="219">
        <v>10253</v>
      </c>
      <c r="AI63" s="220">
        <v>0.1</v>
      </c>
      <c r="AJ63" s="219">
        <v>0</v>
      </c>
      <c r="AK63" s="220">
        <v>0</v>
      </c>
      <c r="AL63" s="221">
        <v>35887</v>
      </c>
      <c r="AM63" s="222">
        <v>0.35</v>
      </c>
      <c r="AN63" s="165" t="s">
        <v>601</v>
      </c>
      <c r="AO63" s="210" t="s">
        <v>601</v>
      </c>
      <c r="AP63" s="165" t="s">
        <v>601</v>
      </c>
      <c r="AQ63" s="165" t="s">
        <v>601</v>
      </c>
      <c r="AR63" s="214" t="s">
        <v>601</v>
      </c>
      <c r="AS63" s="215" t="s">
        <v>601</v>
      </c>
      <c r="AT63" s="216" t="s">
        <v>601</v>
      </c>
      <c r="AU63" s="217" t="s">
        <v>601</v>
      </c>
      <c r="AV63" s="213" t="s">
        <v>601</v>
      </c>
      <c r="AW63" s="218" t="s">
        <v>601</v>
      </c>
      <c r="AX63" s="219" t="s">
        <v>601</v>
      </c>
      <c r="AY63" s="220" t="s">
        <v>601</v>
      </c>
      <c r="AZ63" s="219" t="s">
        <v>601</v>
      </c>
      <c r="BA63" s="220" t="s">
        <v>601</v>
      </c>
      <c r="BB63" s="223" t="s">
        <v>601</v>
      </c>
      <c r="BC63" s="223" t="s">
        <v>601</v>
      </c>
    </row>
    <row r="64" spans="1:55" x14ac:dyDescent="0.25">
      <c r="A64" s="432" t="s">
        <v>629</v>
      </c>
      <c r="B64" s="432"/>
      <c r="C64" s="432"/>
      <c r="D64" s="432"/>
      <c r="E64" s="432"/>
      <c r="F64" s="165" t="s">
        <v>1183</v>
      </c>
      <c r="G64" s="165" t="s">
        <v>601</v>
      </c>
      <c r="H64" s="10">
        <v>441315</v>
      </c>
      <c r="I64" s="209">
        <f t="shared" si="0"/>
        <v>1</v>
      </c>
      <c r="J64" s="171" t="s">
        <v>601</v>
      </c>
      <c r="K64" s="171" t="s">
        <v>1185</v>
      </c>
      <c r="L64" s="11">
        <v>104248</v>
      </c>
      <c r="M64" s="12">
        <v>0.24</v>
      </c>
      <c r="N64" s="13">
        <v>137968</v>
      </c>
      <c r="O64" s="14">
        <v>0.31</v>
      </c>
      <c r="P64" s="15">
        <v>152905</v>
      </c>
      <c r="Q64" s="16">
        <v>0.35</v>
      </c>
      <c r="R64" s="17">
        <v>46194</v>
      </c>
      <c r="S64" s="18">
        <v>0.1</v>
      </c>
      <c r="T64" s="17">
        <v>0</v>
      </c>
      <c r="U64" s="18">
        <v>0</v>
      </c>
      <c r="V64" s="19">
        <v>199099</v>
      </c>
      <c r="W64" s="20">
        <v>0.45</v>
      </c>
      <c r="X64" s="10">
        <v>441315</v>
      </c>
      <c r="Y64" s="209"/>
      <c r="Z64" s="171" t="s">
        <v>601</v>
      </c>
      <c r="AA64" s="171" t="s">
        <v>1186</v>
      </c>
      <c r="AB64" s="11">
        <v>90684</v>
      </c>
      <c r="AC64" s="12">
        <v>0.21</v>
      </c>
      <c r="AD64" s="13">
        <v>133870</v>
      </c>
      <c r="AE64" s="14">
        <v>0.3</v>
      </c>
      <c r="AF64" s="15">
        <v>154635</v>
      </c>
      <c r="AG64" s="16">
        <v>0.35</v>
      </c>
      <c r="AH64" s="17">
        <v>62125</v>
      </c>
      <c r="AI64" s="18">
        <v>0.14000000000000001</v>
      </c>
      <c r="AJ64" s="17">
        <v>0</v>
      </c>
      <c r="AK64" s="18">
        <v>0</v>
      </c>
      <c r="AL64" s="19">
        <v>216761</v>
      </c>
      <c r="AM64" s="20">
        <v>0.49</v>
      </c>
      <c r="AN64" s="165" t="s">
        <v>601</v>
      </c>
      <c r="AO64" s="165" t="s">
        <v>601</v>
      </c>
      <c r="AP64" s="171" t="s">
        <v>601</v>
      </c>
      <c r="AQ64" s="171" t="s">
        <v>601</v>
      </c>
      <c r="AR64" s="204" t="s">
        <v>601</v>
      </c>
      <c r="AS64" s="204" t="s">
        <v>601</v>
      </c>
      <c r="AT64" s="205" t="s">
        <v>601</v>
      </c>
      <c r="AU64" s="205" t="s">
        <v>601</v>
      </c>
      <c r="AV64" s="206" t="s">
        <v>601</v>
      </c>
      <c r="AW64" s="206" t="s">
        <v>601</v>
      </c>
      <c r="AX64" s="207" t="s">
        <v>601</v>
      </c>
      <c r="AY64" s="207" t="s">
        <v>601</v>
      </c>
      <c r="AZ64" s="207" t="s">
        <v>601</v>
      </c>
      <c r="BA64" s="207" t="s">
        <v>601</v>
      </c>
      <c r="BB64" s="208" t="s">
        <v>601</v>
      </c>
      <c r="BC64" s="208" t="s">
        <v>601</v>
      </c>
    </row>
    <row r="65" spans="1:55" x14ac:dyDescent="0.25">
      <c r="A65" s="210" t="s">
        <v>600</v>
      </c>
      <c r="B65" s="210" t="s">
        <v>629</v>
      </c>
      <c r="C65" s="210" t="s">
        <v>997</v>
      </c>
      <c r="D65" s="211" t="s">
        <v>1227</v>
      </c>
      <c r="E65" s="210" t="s">
        <v>1188</v>
      </c>
      <c r="F65" s="210" t="s">
        <v>1183</v>
      </c>
      <c r="G65" s="210" t="s">
        <v>601</v>
      </c>
      <c r="H65" s="212">
        <v>279403</v>
      </c>
      <c r="I65" s="209">
        <f t="shared" si="0"/>
        <v>1</v>
      </c>
      <c r="J65" s="213">
        <v>3</v>
      </c>
      <c r="K65" s="171" t="s">
        <v>1185</v>
      </c>
      <c r="L65" s="214">
        <v>69850</v>
      </c>
      <c r="M65" s="215">
        <v>0.25</v>
      </c>
      <c r="N65" s="216">
        <v>83820</v>
      </c>
      <c r="O65" s="217">
        <v>0.3</v>
      </c>
      <c r="P65" s="213">
        <v>97791</v>
      </c>
      <c r="Q65" s="218">
        <v>0.35</v>
      </c>
      <c r="R65" s="219">
        <v>27940</v>
      </c>
      <c r="S65" s="220">
        <v>0.1</v>
      </c>
      <c r="T65" s="219">
        <v>0</v>
      </c>
      <c r="U65" s="220">
        <v>0</v>
      </c>
      <c r="V65" s="221">
        <v>125731</v>
      </c>
      <c r="W65" s="222">
        <v>0.45</v>
      </c>
      <c r="X65" s="212">
        <v>279403</v>
      </c>
      <c r="Y65" s="209"/>
      <c r="Z65" s="213">
        <v>3</v>
      </c>
      <c r="AA65" s="171" t="s">
        <v>1186</v>
      </c>
      <c r="AB65" s="214">
        <v>55880</v>
      </c>
      <c r="AC65" s="215">
        <v>0.2</v>
      </c>
      <c r="AD65" s="216">
        <v>83820</v>
      </c>
      <c r="AE65" s="217">
        <v>0.3</v>
      </c>
      <c r="AF65" s="213">
        <v>97791</v>
      </c>
      <c r="AG65" s="218">
        <v>0.35</v>
      </c>
      <c r="AH65" s="219">
        <v>41910</v>
      </c>
      <c r="AI65" s="220">
        <v>0.15</v>
      </c>
      <c r="AJ65" s="219">
        <v>0</v>
      </c>
      <c r="AK65" s="220">
        <v>0</v>
      </c>
      <c r="AL65" s="221">
        <v>139701</v>
      </c>
      <c r="AM65" s="222">
        <v>0.5</v>
      </c>
      <c r="AN65" s="165" t="s">
        <v>601</v>
      </c>
      <c r="AO65" s="210" t="s">
        <v>601</v>
      </c>
      <c r="AP65" s="165" t="s">
        <v>601</v>
      </c>
      <c r="AQ65" s="165" t="s">
        <v>601</v>
      </c>
      <c r="AR65" s="214" t="s">
        <v>601</v>
      </c>
      <c r="AS65" s="215" t="s">
        <v>601</v>
      </c>
      <c r="AT65" s="216" t="s">
        <v>601</v>
      </c>
      <c r="AU65" s="217" t="s">
        <v>601</v>
      </c>
      <c r="AV65" s="213" t="s">
        <v>601</v>
      </c>
      <c r="AW65" s="218" t="s">
        <v>601</v>
      </c>
      <c r="AX65" s="219" t="s">
        <v>601</v>
      </c>
      <c r="AY65" s="220" t="s">
        <v>601</v>
      </c>
      <c r="AZ65" s="219" t="s">
        <v>601</v>
      </c>
      <c r="BA65" s="220" t="s">
        <v>601</v>
      </c>
      <c r="BB65" s="223" t="s">
        <v>601</v>
      </c>
      <c r="BC65" s="223" t="s">
        <v>601</v>
      </c>
    </row>
    <row r="66" spans="1:55" x14ac:dyDescent="0.25">
      <c r="A66" s="210" t="s">
        <v>600</v>
      </c>
      <c r="B66" s="210" t="s">
        <v>629</v>
      </c>
      <c r="C66" s="210" t="s">
        <v>998</v>
      </c>
      <c r="D66" s="211" t="s">
        <v>1228</v>
      </c>
      <c r="E66" s="210" t="s">
        <v>1188</v>
      </c>
      <c r="F66" s="210" t="s">
        <v>1183</v>
      </c>
      <c r="G66" s="210" t="s">
        <v>601</v>
      </c>
      <c r="H66" s="212">
        <v>31524</v>
      </c>
      <c r="I66" s="209">
        <f t="shared" si="0"/>
        <v>1</v>
      </c>
      <c r="J66" s="213">
        <v>3</v>
      </c>
      <c r="K66" s="171" t="s">
        <v>1185</v>
      </c>
      <c r="L66" s="214">
        <v>6304</v>
      </c>
      <c r="M66" s="215">
        <v>0.2</v>
      </c>
      <c r="N66" s="216">
        <v>11033</v>
      </c>
      <c r="O66" s="217">
        <v>0.35</v>
      </c>
      <c r="P66" s="213">
        <v>9457</v>
      </c>
      <c r="Q66" s="218">
        <v>0.3</v>
      </c>
      <c r="R66" s="219">
        <v>4728</v>
      </c>
      <c r="S66" s="220">
        <v>0.15</v>
      </c>
      <c r="T66" s="219">
        <v>0</v>
      </c>
      <c r="U66" s="220">
        <v>0</v>
      </c>
      <c r="V66" s="221">
        <v>14185</v>
      </c>
      <c r="W66" s="222">
        <v>0.45</v>
      </c>
      <c r="X66" s="212">
        <v>31524</v>
      </c>
      <c r="Y66" s="209"/>
      <c r="Z66" s="213">
        <v>3</v>
      </c>
      <c r="AA66" s="171" t="s">
        <v>1186</v>
      </c>
      <c r="AB66" s="214">
        <v>4728</v>
      </c>
      <c r="AC66" s="215">
        <v>0.15</v>
      </c>
      <c r="AD66" s="216">
        <v>9457</v>
      </c>
      <c r="AE66" s="217">
        <v>0.3</v>
      </c>
      <c r="AF66" s="213">
        <v>12609</v>
      </c>
      <c r="AG66" s="218">
        <v>0.4</v>
      </c>
      <c r="AH66" s="219">
        <v>4728</v>
      </c>
      <c r="AI66" s="220">
        <v>0.15</v>
      </c>
      <c r="AJ66" s="219">
        <v>0</v>
      </c>
      <c r="AK66" s="220">
        <v>0</v>
      </c>
      <c r="AL66" s="221">
        <v>17337</v>
      </c>
      <c r="AM66" s="222">
        <v>0.55000000000000004</v>
      </c>
      <c r="AN66" s="165" t="s">
        <v>601</v>
      </c>
      <c r="AO66" s="210" t="s">
        <v>601</v>
      </c>
      <c r="AP66" s="165" t="s">
        <v>601</v>
      </c>
      <c r="AQ66" s="165" t="s">
        <v>601</v>
      </c>
      <c r="AR66" s="214" t="s">
        <v>601</v>
      </c>
      <c r="AS66" s="215" t="s">
        <v>601</v>
      </c>
      <c r="AT66" s="216" t="s">
        <v>601</v>
      </c>
      <c r="AU66" s="217" t="s">
        <v>601</v>
      </c>
      <c r="AV66" s="213" t="s">
        <v>601</v>
      </c>
      <c r="AW66" s="218" t="s">
        <v>601</v>
      </c>
      <c r="AX66" s="219" t="s">
        <v>601</v>
      </c>
      <c r="AY66" s="220" t="s">
        <v>601</v>
      </c>
      <c r="AZ66" s="219" t="s">
        <v>601</v>
      </c>
      <c r="BA66" s="220" t="s">
        <v>601</v>
      </c>
      <c r="BB66" s="223" t="s">
        <v>601</v>
      </c>
      <c r="BC66" s="223" t="s">
        <v>601</v>
      </c>
    </row>
    <row r="67" spans="1:55" x14ac:dyDescent="0.25">
      <c r="A67" s="210" t="s">
        <v>600</v>
      </c>
      <c r="B67" s="210" t="s">
        <v>629</v>
      </c>
      <c r="C67" s="210" t="s">
        <v>999</v>
      </c>
      <c r="D67" s="211" t="s">
        <v>1229</v>
      </c>
      <c r="E67" s="210" t="s">
        <v>1188</v>
      </c>
      <c r="F67" s="210" t="s">
        <v>1183</v>
      </c>
      <c r="G67" s="210" t="s">
        <v>601</v>
      </c>
      <c r="H67" s="212">
        <v>10787</v>
      </c>
      <c r="I67" s="209">
        <f t="shared" si="0"/>
        <v>1</v>
      </c>
      <c r="J67" s="213">
        <v>3</v>
      </c>
      <c r="K67" s="171" t="s">
        <v>1185</v>
      </c>
      <c r="L67" s="214">
        <v>2157</v>
      </c>
      <c r="M67" s="215">
        <v>0.2</v>
      </c>
      <c r="N67" s="216">
        <v>3236</v>
      </c>
      <c r="O67" s="217">
        <v>0.3</v>
      </c>
      <c r="P67" s="213">
        <v>3775</v>
      </c>
      <c r="Q67" s="218">
        <v>0.35</v>
      </c>
      <c r="R67" s="219">
        <v>1618</v>
      </c>
      <c r="S67" s="220">
        <v>0.15</v>
      </c>
      <c r="T67" s="219">
        <v>0</v>
      </c>
      <c r="U67" s="220">
        <v>0</v>
      </c>
      <c r="V67" s="224">
        <f>W67*H67</f>
        <v>5393.5</v>
      </c>
      <c r="W67" s="225">
        <v>0.5</v>
      </c>
      <c r="X67" s="212">
        <v>10787</v>
      </c>
      <c r="Y67" s="209"/>
      <c r="Z67" s="213">
        <v>3</v>
      </c>
      <c r="AA67" s="171" t="s">
        <v>1186</v>
      </c>
      <c r="AB67" s="214">
        <v>2157</v>
      </c>
      <c r="AC67" s="215">
        <v>0.2</v>
      </c>
      <c r="AD67" s="216">
        <v>2696</v>
      </c>
      <c r="AE67" s="217">
        <v>0.25</v>
      </c>
      <c r="AF67" s="213">
        <v>4314</v>
      </c>
      <c r="AG67" s="218">
        <v>0.4</v>
      </c>
      <c r="AH67" s="219">
        <v>1618</v>
      </c>
      <c r="AI67" s="220">
        <v>0.15</v>
      </c>
      <c r="AJ67" s="219">
        <v>0</v>
      </c>
      <c r="AK67" s="220">
        <v>0</v>
      </c>
      <c r="AL67" s="221">
        <v>5932</v>
      </c>
      <c r="AM67" s="222">
        <v>0.55000000000000004</v>
      </c>
      <c r="AN67" s="165" t="s">
        <v>601</v>
      </c>
      <c r="AO67" s="210" t="s">
        <v>601</v>
      </c>
      <c r="AP67" s="165" t="s">
        <v>601</v>
      </c>
      <c r="AQ67" s="165" t="s">
        <v>601</v>
      </c>
      <c r="AR67" s="214" t="s">
        <v>601</v>
      </c>
      <c r="AS67" s="215" t="s">
        <v>601</v>
      </c>
      <c r="AT67" s="216" t="s">
        <v>601</v>
      </c>
      <c r="AU67" s="217" t="s">
        <v>601</v>
      </c>
      <c r="AV67" s="213" t="s">
        <v>601</v>
      </c>
      <c r="AW67" s="218" t="s">
        <v>601</v>
      </c>
      <c r="AX67" s="219" t="s">
        <v>601</v>
      </c>
      <c r="AY67" s="220" t="s">
        <v>601</v>
      </c>
      <c r="AZ67" s="219" t="s">
        <v>601</v>
      </c>
      <c r="BA67" s="220" t="s">
        <v>601</v>
      </c>
      <c r="BB67" s="223" t="s">
        <v>601</v>
      </c>
      <c r="BC67" s="223" t="s">
        <v>601</v>
      </c>
    </row>
    <row r="68" spans="1:55" x14ac:dyDescent="0.25">
      <c r="A68" s="210" t="s">
        <v>600</v>
      </c>
      <c r="B68" s="210" t="s">
        <v>629</v>
      </c>
      <c r="C68" s="210" t="s">
        <v>1000</v>
      </c>
      <c r="D68" s="211" t="s">
        <v>1230</v>
      </c>
      <c r="E68" s="210" t="s">
        <v>1188</v>
      </c>
      <c r="F68" s="210" t="s">
        <v>1183</v>
      </c>
      <c r="G68" s="210" t="s">
        <v>601</v>
      </c>
      <c r="H68" s="212">
        <v>39651</v>
      </c>
      <c r="I68" s="209">
        <f t="shared" si="0"/>
        <v>1</v>
      </c>
      <c r="J68" s="213">
        <v>3</v>
      </c>
      <c r="K68" s="171" t="s">
        <v>1185</v>
      </c>
      <c r="L68" s="214">
        <v>5947</v>
      </c>
      <c r="M68" s="215">
        <v>0.15</v>
      </c>
      <c r="N68" s="216">
        <v>11895</v>
      </c>
      <c r="O68" s="217">
        <v>0.3</v>
      </c>
      <c r="P68" s="213">
        <v>15860</v>
      </c>
      <c r="Q68" s="218">
        <v>0.4</v>
      </c>
      <c r="R68" s="219">
        <v>5947</v>
      </c>
      <c r="S68" s="220">
        <v>0.15</v>
      </c>
      <c r="T68" s="219">
        <v>0</v>
      </c>
      <c r="U68" s="220">
        <v>0</v>
      </c>
      <c r="V68" s="221">
        <v>21807</v>
      </c>
      <c r="W68" s="222">
        <v>0.55000000000000004</v>
      </c>
      <c r="X68" s="212">
        <v>39651</v>
      </c>
      <c r="Y68" s="209"/>
      <c r="Z68" s="213">
        <v>3</v>
      </c>
      <c r="AA68" s="171" t="s">
        <v>1186</v>
      </c>
      <c r="AB68" s="214">
        <v>7930</v>
      </c>
      <c r="AC68" s="215">
        <v>0.2</v>
      </c>
      <c r="AD68" s="216">
        <v>9912</v>
      </c>
      <c r="AE68" s="217">
        <v>0.25</v>
      </c>
      <c r="AF68" s="213">
        <v>15860</v>
      </c>
      <c r="AG68" s="218">
        <v>0.4</v>
      </c>
      <c r="AH68" s="219">
        <v>5947</v>
      </c>
      <c r="AI68" s="220">
        <v>0.15</v>
      </c>
      <c r="AJ68" s="219">
        <v>0</v>
      </c>
      <c r="AK68" s="220">
        <v>0</v>
      </c>
      <c r="AL68" s="221">
        <v>21807</v>
      </c>
      <c r="AM68" s="222">
        <v>0.55000000000000004</v>
      </c>
      <c r="AN68" s="165" t="s">
        <v>601</v>
      </c>
      <c r="AO68" s="210" t="s">
        <v>601</v>
      </c>
      <c r="AP68" s="165" t="s">
        <v>601</v>
      </c>
      <c r="AQ68" s="165" t="s">
        <v>601</v>
      </c>
      <c r="AR68" s="214" t="s">
        <v>601</v>
      </c>
      <c r="AS68" s="215" t="s">
        <v>601</v>
      </c>
      <c r="AT68" s="216" t="s">
        <v>601</v>
      </c>
      <c r="AU68" s="217" t="s">
        <v>601</v>
      </c>
      <c r="AV68" s="213" t="s">
        <v>601</v>
      </c>
      <c r="AW68" s="218" t="s">
        <v>601</v>
      </c>
      <c r="AX68" s="219" t="s">
        <v>601</v>
      </c>
      <c r="AY68" s="220" t="s">
        <v>601</v>
      </c>
      <c r="AZ68" s="219" t="s">
        <v>601</v>
      </c>
      <c r="BA68" s="220" t="s">
        <v>601</v>
      </c>
      <c r="BB68" s="223" t="s">
        <v>601</v>
      </c>
      <c r="BC68" s="223" t="s">
        <v>601</v>
      </c>
    </row>
    <row r="69" spans="1:55" x14ac:dyDescent="0.25">
      <c r="A69" s="210" t="s">
        <v>600</v>
      </c>
      <c r="B69" s="210" t="s">
        <v>629</v>
      </c>
      <c r="C69" s="210" t="s">
        <v>1001</v>
      </c>
      <c r="D69" s="211" t="s">
        <v>1231</v>
      </c>
      <c r="E69" s="210" t="s">
        <v>1188</v>
      </c>
      <c r="F69" s="210" t="s">
        <v>1183</v>
      </c>
      <c r="G69" s="210" t="s">
        <v>601</v>
      </c>
      <c r="H69" s="212">
        <v>39229</v>
      </c>
      <c r="I69" s="209">
        <f t="shared" si="0"/>
        <v>0.99999999999999989</v>
      </c>
      <c r="J69" s="213">
        <v>3</v>
      </c>
      <c r="K69" s="171" t="s">
        <v>1185</v>
      </c>
      <c r="L69" s="214">
        <v>9807</v>
      </c>
      <c r="M69" s="215">
        <v>0.25</v>
      </c>
      <c r="N69" s="216">
        <v>13730</v>
      </c>
      <c r="O69" s="217">
        <v>0.35</v>
      </c>
      <c r="P69" s="213">
        <v>11768</v>
      </c>
      <c r="Q69" s="218">
        <v>0.3</v>
      </c>
      <c r="R69" s="219">
        <v>3922</v>
      </c>
      <c r="S69" s="220">
        <v>0.1</v>
      </c>
      <c r="T69" s="219">
        <v>0</v>
      </c>
      <c r="U69" s="220">
        <v>0</v>
      </c>
      <c r="V69" s="221">
        <v>15690</v>
      </c>
      <c r="W69" s="222">
        <v>0.4</v>
      </c>
      <c r="X69" s="212">
        <v>39229</v>
      </c>
      <c r="Y69" s="209"/>
      <c r="Z69" s="213">
        <v>3</v>
      </c>
      <c r="AA69" s="171" t="s">
        <v>1186</v>
      </c>
      <c r="AB69" s="214">
        <v>9807</v>
      </c>
      <c r="AC69" s="215">
        <v>0.25</v>
      </c>
      <c r="AD69" s="216">
        <v>13730</v>
      </c>
      <c r="AE69" s="217">
        <v>0.35</v>
      </c>
      <c r="AF69" s="213">
        <v>9807</v>
      </c>
      <c r="AG69" s="218">
        <v>0.25</v>
      </c>
      <c r="AH69" s="219">
        <v>5884</v>
      </c>
      <c r="AI69" s="220">
        <v>0.15</v>
      </c>
      <c r="AJ69" s="219">
        <v>0</v>
      </c>
      <c r="AK69" s="220">
        <v>0</v>
      </c>
      <c r="AL69" s="221">
        <v>15691</v>
      </c>
      <c r="AM69" s="222">
        <v>0.4</v>
      </c>
      <c r="AN69" s="165" t="s">
        <v>601</v>
      </c>
      <c r="AO69" s="210" t="s">
        <v>601</v>
      </c>
      <c r="AP69" s="165" t="s">
        <v>601</v>
      </c>
      <c r="AQ69" s="165" t="s">
        <v>601</v>
      </c>
      <c r="AR69" s="214" t="s">
        <v>601</v>
      </c>
      <c r="AS69" s="215" t="s">
        <v>601</v>
      </c>
      <c r="AT69" s="216" t="s">
        <v>601</v>
      </c>
      <c r="AU69" s="217" t="s">
        <v>601</v>
      </c>
      <c r="AV69" s="213" t="s">
        <v>601</v>
      </c>
      <c r="AW69" s="218" t="s">
        <v>601</v>
      </c>
      <c r="AX69" s="219" t="s">
        <v>601</v>
      </c>
      <c r="AY69" s="220" t="s">
        <v>601</v>
      </c>
      <c r="AZ69" s="219" t="s">
        <v>601</v>
      </c>
      <c r="BA69" s="220" t="s">
        <v>601</v>
      </c>
      <c r="BB69" s="223" t="s">
        <v>601</v>
      </c>
      <c r="BC69" s="223" t="s">
        <v>601</v>
      </c>
    </row>
    <row r="70" spans="1:55" x14ac:dyDescent="0.25">
      <c r="A70" s="210" t="s">
        <v>600</v>
      </c>
      <c r="B70" s="210" t="s">
        <v>629</v>
      </c>
      <c r="C70" s="210" t="s">
        <v>1002</v>
      </c>
      <c r="D70" s="211" t="s">
        <v>1232</v>
      </c>
      <c r="E70" s="210" t="s">
        <v>1188</v>
      </c>
      <c r="F70" s="210" t="s">
        <v>1183</v>
      </c>
      <c r="G70" s="210" t="s">
        <v>601</v>
      </c>
      <c r="H70" s="212">
        <v>40721</v>
      </c>
      <c r="I70" s="209">
        <f t="shared" si="0"/>
        <v>1</v>
      </c>
      <c r="J70" s="213">
        <v>3</v>
      </c>
      <c r="K70" s="171" t="s">
        <v>1185</v>
      </c>
      <c r="L70" s="214">
        <v>10180</v>
      </c>
      <c r="M70" s="215">
        <v>0.25</v>
      </c>
      <c r="N70" s="216">
        <v>14252</v>
      </c>
      <c r="O70" s="217">
        <v>0.35</v>
      </c>
      <c r="P70" s="213">
        <v>14252</v>
      </c>
      <c r="Q70" s="218">
        <v>0.35</v>
      </c>
      <c r="R70" s="219">
        <v>2036</v>
      </c>
      <c r="S70" s="220">
        <v>0.05</v>
      </c>
      <c r="T70" s="219">
        <v>0</v>
      </c>
      <c r="U70" s="220">
        <v>0</v>
      </c>
      <c r="V70" s="221">
        <v>16288</v>
      </c>
      <c r="W70" s="222">
        <v>0.4</v>
      </c>
      <c r="X70" s="212">
        <v>40721</v>
      </c>
      <c r="Y70" s="209"/>
      <c r="Z70" s="213">
        <v>3</v>
      </c>
      <c r="AA70" s="171" t="s">
        <v>1186</v>
      </c>
      <c r="AB70" s="214">
        <v>10180</v>
      </c>
      <c r="AC70" s="215">
        <v>0.25</v>
      </c>
      <c r="AD70" s="216">
        <v>14252</v>
      </c>
      <c r="AE70" s="217">
        <v>0.35</v>
      </c>
      <c r="AF70" s="213">
        <v>14252</v>
      </c>
      <c r="AG70" s="218">
        <v>0.35</v>
      </c>
      <c r="AH70" s="219">
        <v>2036</v>
      </c>
      <c r="AI70" s="220">
        <v>0.05</v>
      </c>
      <c r="AJ70" s="219">
        <v>0</v>
      </c>
      <c r="AK70" s="220">
        <v>0</v>
      </c>
      <c r="AL70" s="221">
        <v>16288</v>
      </c>
      <c r="AM70" s="222">
        <v>0.4</v>
      </c>
      <c r="AN70" s="165" t="s">
        <v>601</v>
      </c>
      <c r="AO70" s="210" t="s">
        <v>601</v>
      </c>
      <c r="AP70" s="165" t="s">
        <v>601</v>
      </c>
      <c r="AQ70" s="165" t="s">
        <v>601</v>
      </c>
      <c r="AR70" s="214" t="s">
        <v>601</v>
      </c>
      <c r="AS70" s="215" t="s">
        <v>601</v>
      </c>
      <c r="AT70" s="216" t="s">
        <v>601</v>
      </c>
      <c r="AU70" s="217" t="s">
        <v>601</v>
      </c>
      <c r="AV70" s="213" t="s">
        <v>601</v>
      </c>
      <c r="AW70" s="218" t="s">
        <v>601</v>
      </c>
      <c r="AX70" s="219" t="s">
        <v>601</v>
      </c>
      <c r="AY70" s="220" t="s">
        <v>601</v>
      </c>
      <c r="AZ70" s="219" t="s">
        <v>601</v>
      </c>
      <c r="BA70" s="220" t="s">
        <v>601</v>
      </c>
      <c r="BB70" s="223" t="s">
        <v>601</v>
      </c>
      <c r="BC70" s="223" t="s">
        <v>601</v>
      </c>
    </row>
    <row r="71" spans="1:55" x14ac:dyDescent="0.25">
      <c r="A71" s="432" t="s">
        <v>630</v>
      </c>
      <c r="B71" s="432"/>
      <c r="C71" s="432"/>
      <c r="D71" s="432"/>
      <c r="E71" s="432"/>
      <c r="F71" s="165" t="s">
        <v>1183</v>
      </c>
      <c r="G71" s="165" t="s">
        <v>601</v>
      </c>
      <c r="H71" s="10">
        <v>366202</v>
      </c>
      <c r="I71" s="209">
        <f t="shared" si="0"/>
        <v>1.0100000000000002</v>
      </c>
      <c r="J71" s="171" t="s">
        <v>601</v>
      </c>
      <c r="K71" s="171" t="s">
        <v>1185</v>
      </c>
      <c r="L71" s="11">
        <v>94169</v>
      </c>
      <c r="M71" s="12">
        <v>0.26</v>
      </c>
      <c r="N71" s="13">
        <v>104431</v>
      </c>
      <c r="O71" s="14">
        <v>0.28999999999999998</v>
      </c>
      <c r="P71" s="15">
        <v>115717</v>
      </c>
      <c r="Q71" s="16">
        <v>0.32</v>
      </c>
      <c r="R71" s="17">
        <v>51885</v>
      </c>
      <c r="S71" s="18">
        <v>0.14000000000000001</v>
      </c>
      <c r="T71" s="17">
        <v>0</v>
      </c>
      <c r="U71" s="18">
        <v>0</v>
      </c>
      <c r="V71" s="19">
        <v>167602</v>
      </c>
      <c r="W71" s="20">
        <v>0.46</v>
      </c>
      <c r="X71" s="10">
        <v>366202</v>
      </c>
      <c r="Y71" s="209"/>
      <c r="Z71" s="171" t="s">
        <v>601</v>
      </c>
      <c r="AA71" s="171" t="s">
        <v>1186</v>
      </c>
      <c r="AB71" s="11">
        <v>83406</v>
      </c>
      <c r="AC71" s="12">
        <v>0.23</v>
      </c>
      <c r="AD71" s="13">
        <v>113681</v>
      </c>
      <c r="AE71" s="14">
        <v>0.31</v>
      </c>
      <c r="AF71" s="15">
        <v>113770</v>
      </c>
      <c r="AG71" s="16">
        <v>0.31</v>
      </c>
      <c r="AH71" s="17">
        <v>55344</v>
      </c>
      <c r="AI71" s="18">
        <v>0.15</v>
      </c>
      <c r="AJ71" s="17">
        <v>0</v>
      </c>
      <c r="AK71" s="18">
        <v>0</v>
      </c>
      <c r="AL71" s="19">
        <v>169114</v>
      </c>
      <c r="AM71" s="20">
        <v>0.46</v>
      </c>
      <c r="AN71" s="165" t="s">
        <v>601</v>
      </c>
      <c r="AO71" s="165" t="s">
        <v>601</v>
      </c>
      <c r="AP71" s="171" t="s">
        <v>601</v>
      </c>
      <c r="AQ71" s="171" t="s">
        <v>601</v>
      </c>
      <c r="AR71" s="204" t="s">
        <v>601</v>
      </c>
      <c r="AS71" s="204" t="s">
        <v>601</v>
      </c>
      <c r="AT71" s="205" t="s">
        <v>601</v>
      </c>
      <c r="AU71" s="205" t="s">
        <v>601</v>
      </c>
      <c r="AV71" s="206" t="s">
        <v>601</v>
      </c>
      <c r="AW71" s="206" t="s">
        <v>601</v>
      </c>
      <c r="AX71" s="207" t="s">
        <v>601</v>
      </c>
      <c r="AY71" s="207" t="s">
        <v>601</v>
      </c>
      <c r="AZ71" s="207" t="s">
        <v>601</v>
      </c>
      <c r="BA71" s="207" t="s">
        <v>601</v>
      </c>
      <c r="BB71" s="208" t="s">
        <v>601</v>
      </c>
      <c r="BC71" s="208" t="s">
        <v>601</v>
      </c>
    </row>
    <row r="72" spans="1:55" x14ac:dyDescent="0.25">
      <c r="A72" s="210" t="s">
        <v>600</v>
      </c>
      <c r="B72" s="210" t="s">
        <v>630</v>
      </c>
      <c r="C72" s="210" t="s">
        <v>1003</v>
      </c>
      <c r="D72" s="211" t="s">
        <v>1233</v>
      </c>
      <c r="E72" s="210" t="s">
        <v>1188</v>
      </c>
      <c r="F72" s="210" t="s">
        <v>1183</v>
      </c>
      <c r="G72" s="210" t="s">
        <v>601</v>
      </c>
      <c r="H72" s="212">
        <v>10966</v>
      </c>
      <c r="I72" s="209">
        <f t="shared" si="0"/>
        <v>1</v>
      </c>
      <c r="J72" s="213">
        <v>3</v>
      </c>
      <c r="K72" s="171" t="s">
        <v>1185</v>
      </c>
      <c r="L72" s="214">
        <v>2742</v>
      </c>
      <c r="M72" s="215">
        <v>0.25</v>
      </c>
      <c r="N72" s="216">
        <v>2741</v>
      </c>
      <c r="O72" s="217">
        <v>0.25</v>
      </c>
      <c r="P72" s="213">
        <v>3838</v>
      </c>
      <c r="Q72" s="218">
        <v>0.35</v>
      </c>
      <c r="R72" s="219">
        <v>1645</v>
      </c>
      <c r="S72" s="220">
        <v>0.15</v>
      </c>
      <c r="T72" s="219">
        <v>0</v>
      </c>
      <c r="U72" s="220">
        <v>0</v>
      </c>
      <c r="V72" s="221">
        <v>5483</v>
      </c>
      <c r="W72" s="222">
        <v>0.5</v>
      </c>
      <c r="X72" s="212">
        <v>10966</v>
      </c>
      <c r="Y72" s="209"/>
      <c r="Z72" s="219">
        <v>4</v>
      </c>
      <c r="AA72" s="171" t="s">
        <v>1186</v>
      </c>
      <c r="AB72" s="214">
        <v>2193</v>
      </c>
      <c r="AC72" s="215">
        <v>0.2</v>
      </c>
      <c r="AD72" s="216">
        <v>2741</v>
      </c>
      <c r="AE72" s="217">
        <v>0.25</v>
      </c>
      <c r="AF72" s="213">
        <v>3838</v>
      </c>
      <c r="AG72" s="218">
        <v>0.35</v>
      </c>
      <c r="AH72" s="219">
        <v>2193</v>
      </c>
      <c r="AI72" s="220">
        <v>0.2</v>
      </c>
      <c r="AJ72" s="219">
        <v>0</v>
      </c>
      <c r="AK72" s="220">
        <v>0</v>
      </c>
      <c r="AL72" s="221">
        <v>6031</v>
      </c>
      <c r="AM72" s="222">
        <v>0.55000000000000004</v>
      </c>
      <c r="AN72" s="165" t="s">
        <v>601</v>
      </c>
      <c r="AO72" s="210" t="s">
        <v>601</v>
      </c>
      <c r="AP72" s="165" t="s">
        <v>601</v>
      </c>
      <c r="AQ72" s="165" t="s">
        <v>601</v>
      </c>
      <c r="AR72" s="214" t="s">
        <v>601</v>
      </c>
      <c r="AS72" s="215" t="s">
        <v>601</v>
      </c>
      <c r="AT72" s="216" t="s">
        <v>601</v>
      </c>
      <c r="AU72" s="217" t="s">
        <v>601</v>
      </c>
      <c r="AV72" s="213" t="s">
        <v>601</v>
      </c>
      <c r="AW72" s="218" t="s">
        <v>601</v>
      </c>
      <c r="AX72" s="219" t="s">
        <v>601</v>
      </c>
      <c r="AY72" s="220" t="s">
        <v>601</v>
      </c>
      <c r="AZ72" s="219" t="s">
        <v>601</v>
      </c>
      <c r="BA72" s="220" t="s">
        <v>601</v>
      </c>
      <c r="BB72" s="223" t="s">
        <v>601</v>
      </c>
      <c r="BC72" s="223" t="s">
        <v>601</v>
      </c>
    </row>
    <row r="73" spans="1:55" x14ac:dyDescent="0.25">
      <c r="A73" s="210" t="s">
        <v>600</v>
      </c>
      <c r="B73" s="210" t="s">
        <v>630</v>
      </c>
      <c r="C73" s="210" t="s">
        <v>1004</v>
      </c>
      <c r="D73" s="211" t="s">
        <v>1234</v>
      </c>
      <c r="E73" s="210" t="s">
        <v>1188</v>
      </c>
      <c r="F73" s="210" t="s">
        <v>1183</v>
      </c>
      <c r="G73" s="210" t="s">
        <v>601</v>
      </c>
      <c r="H73" s="212">
        <v>153642</v>
      </c>
      <c r="I73" s="209">
        <f t="shared" si="0"/>
        <v>1</v>
      </c>
      <c r="J73" s="213">
        <v>3</v>
      </c>
      <c r="K73" s="171" t="s">
        <v>1185</v>
      </c>
      <c r="L73" s="214">
        <v>46092</v>
      </c>
      <c r="M73" s="215">
        <v>0.3</v>
      </c>
      <c r="N73" s="216">
        <v>53774</v>
      </c>
      <c r="O73" s="217">
        <v>0.35</v>
      </c>
      <c r="P73" s="213">
        <v>46092</v>
      </c>
      <c r="Q73" s="218">
        <v>0.3</v>
      </c>
      <c r="R73" s="219">
        <v>7682</v>
      </c>
      <c r="S73" s="220">
        <v>0.05</v>
      </c>
      <c r="T73" s="219">
        <v>0</v>
      </c>
      <c r="U73" s="220">
        <v>0</v>
      </c>
      <c r="V73" s="221">
        <v>53774</v>
      </c>
      <c r="W73" s="222">
        <v>0.35</v>
      </c>
      <c r="X73" s="212">
        <v>153642</v>
      </c>
      <c r="Y73" s="209"/>
      <c r="Z73" s="213">
        <v>3</v>
      </c>
      <c r="AA73" s="171" t="s">
        <v>1186</v>
      </c>
      <c r="AB73" s="214">
        <v>38410</v>
      </c>
      <c r="AC73" s="215">
        <v>0.25</v>
      </c>
      <c r="AD73" s="216">
        <v>53774</v>
      </c>
      <c r="AE73" s="217">
        <v>0.35</v>
      </c>
      <c r="AF73" s="213">
        <v>46092</v>
      </c>
      <c r="AG73" s="218">
        <v>0.3</v>
      </c>
      <c r="AH73" s="219">
        <v>15364</v>
      </c>
      <c r="AI73" s="220">
        <v>0.1</v>
      </c>
      <c r="AJ73" s="219">
        <v>0</v>
      </c>
      <c r="AK73" s="220">
        <v>0</v>
      </c>
      <c r="AL73" s="221">
        <v>61456</v>
      </c>
      <c r="AM73" s="222">
        <v>0.4</v>
      </c>
      <c r="AN73" s="165" t="s">
        <v>601</v>
      </c>
      <c r="AO73" s="210" t="s">
        <v>601</v>
      </c>
      <c r="AP73" s="165" t="s">
        <v>601</v>
      </c>
      <c r="AQ73" s="165" t="s">
        <v>601</v>
      </c>
      <c r="AR73" s="214" t="s">
        <v>601</v>
      </c>
      <c r="AS73" s="215" t="s">
        <v>601</v>
      </c>
      <c r="AT73" s="216" t="s">
        <v>601</v>
      </c>
      <c r="AU73" s="217" t="s">
        <v>601</v>
      </c>
      <c r="AV73" s="213" t="s">
        <v>601</v>
      </c>
      <c r="AW73" s="218" t="s">
        <v>601</v>
      </c>
      <c r="AX73" s="219" t="s">
        <v>601</v>
      </c>
      <c r="AY73" s="220" t="s">
        <v>601</v>
      </c>
      <c r="AZ73" s="219" t="s">
        <v>601</v>
      </c>
      <c r="BA73" s="220" t="s">
        <v>601</v>
      </c>
      <c r="BB73" s="223" t="s">
        <v>601</v>
      </c>
      <c r="BC73" s="223" t="s">
        <v>601</v>
      </c>
    </row>
    <row r="74" spans="1:55" x14ac:dyDescent="0.25">
      <c r="A74" s="210" t="s">
        <v>600</v>
      </c>
      <c r="B74" s="210" t="s">
        <v>630</v>
      </c>
      <c r="C74" s="210" t="s">
        <v>1005</v>
      </c>
      <c r="D74" s="211" t="s">
        <v>1235</v>
      </c>
      <c r="E74" s="210" t="s">
        <v>1188</v>
      </c>
      <c r="F74" s="210" t="s">
        <v>1183</v>
      </c>
      <c r="G74" s="210" t="s">
        <v>601</v>
      </c>
      <c r="H74" s="212">
        <v>50640</v>
      </c>
      <c r="I74" s="209">
        <f t="shared" si="0"/>
        <v>1</v>
      </c>
      <c r="J74" s="213">
        <v>3</v>
      </c>
      <c r="K74" s="171" t="s">
        <v>1185</v>
      </c>
      <c r="L74" s="214">
        <v>7596</v>
      </c>
      <c r="M74" s="215">
        <v>0.15</v>
      </c>
      <c r="N74" s="216">
        <v>17724</v>
      </c>
      <c r="O74" s="217">
        <v>0.35</v>
      </c>
      <c r="P74" s="213">
        <v>17724</v>
      </c>
      <c r="Q74" s="218">
        <v>0.35</v>
      </c>
      <c r="R74" s="219">
        <v>7596</v>
      </c>
      <c r="S74" s="220">
        <v>0.15</v>
      </c>
      <c r="T74" s="219">
        <v>0</v>
      </c>
      <c r="U74" s="220">
        <v>0</v>
      </c>
      <c r="V74" s="221">
        <v>25320</v>
      </c>
      <c r="W74" s="222">
        <v>0.5</v>
      </c>
      <c r="X74" s="212">
        <v>50640</v>
      </c>
      <c r="Y74" s="209"/>
      <c r="Z74" s="213">
        <v>3</v>
      </c>
      <c r="AA74" s="171" t="s">
        <v>1186</v>
      </c>
      <c r="AB74" s="214">
        <v>5064</v>
      </c>
      <c r="AC74" s="215">
        <v>0.1</v>
      </c>
      <c r="AD74" s="216">
        <v>12660</v>
      </c>
      <c r="AE74" s="217">
        <v>0.25</v>
      </c>
      <c r="AF74" s="213">
        <v>25320</v>
      </c>
      <c r="AG74" s="218">
        <v>0.5</v>
      </c>
      <c r="AH74" s="219">
        <v>7596</v>
      </c>
      <c r="AI74" s="220">
        <v>0.15</v>
      </c>
      <c r="AJ74" s="219">
        <v>0</v>
      </c>
      <c r="AK74" s="220">
        <v>0</v>
      </c>
      <c r="AL74" s="221">
        <v>32916</v>
      </c>
      <c r="AM74" s="222">
        <v>0.65</v>
      </c>
      <c r="AN74" s="165" t="s">
        <v>601</v>
      </c>
      <c r="AO74" s="210" t="s">
        <v>601</v>
      </c>
      <c r="AP74" s="165" t="s">
        <v>601</v>
      </c>
      <c r="AQ74" s="165" t="s">
        <v>601</v>
      </c>
      <c r="AR74" s="214" t="s">
        <v>601</v>
      </c>
      <c r="AS74" s="215" t="s">
        <v>601</v>
      </c>
      <c r="AT74" s="216" t="s">
        <v>601</v>
      </c>
      <c r="AU74" s="217" t="s">
        <v>601</v>
      </c>
      <c r="AV74" s="213" t="s">
        <v>601</v>
      </c>
      <c r="AW74" s="218" t="s">
        <v>601</v>
      </c>
      <c r="AX74" s="219" t="s">
        <v>601</v>
      </c>
      <c r="AY74" s="220" t="s">
        <v>601</v>
      </c>
      <c r="AZ74" s="219" t="s">
        <v>601</v>
      </c>
      <c r="BA74" s="220" t="s">
        <v>601</v>
      </c>
      <c r="BB74" s="223" t="s">
        <v>601</v>
      </c>
      <c r="BC74" s="223" t="s">
        <v>601</v>
      </c>
    </row>
    <row r="75" spans="1:55" x14ac:dyDescent="0.25">
      <c r="A75" s="210" t="s">
        <v>600</v>
      </c>
      <c r="B75" s="210" t="s">
        <v>630</v>
      </c>
      <c r="C75" s="210" t="s">
        <v>1006</v>
      </c>
      <c r="D75" s="211" t="s">
        <v>1236</v>
      </c>
      <c r="E75" s="210" t="s">
        <v>1188</v>
      </c>
      <c r="F75" s="210" t="s">
        <v>1183</v>
      </c>
      <c r="G75" s="210" t="s">
        <v>601</v>
      </c>
      <c r="H75" s="212">
        <v>55525</v>
      </c>
      <c r="I75" s="209">
        <f t="shared" si="0"/>
        <v>1</v>
      </c>
      <c r="J75" s="219">
        <v>4</v>
      </c>
      <c r="K75" s="171" t="s">
        <v>1185</v>
      </c>
      <c r="L75" s="214">
        <v>13881</v>
      </c>
      <c r="M75" s="215">
        <v>0.25</v>
      </c>
      <c r="N75" s="216">
        <v>11105</v>
      </c>
      <c r="O75" s="217">
        <v>0.2</v>
      </c>
      <c r="P75" s="213">
        <v>19434</v>
      </c>
      <c r="Q75" s="218">
        <v>0.35</v>
      </c>
      <c r="R75" s="219">
        <v>11105</v>
      </c>
      <c r="S75" s="220">
        <v>0.2</v>
      </c>
      <c r="T75" s="219">
        <v>0</v>
      </c>
      <c r="U75" s="220">
        <v>0</v>
      </c>
      <c r="V75" s="221">
        <v>30539</v>
      </c>
      <c r="W75" s="222">
        <v>0.55000000000000004</v>
      </c>
      <c r="X75" s="212">
        <v>55525</v>
      </c>
      <c r="Y75" s="209"/>
      <c r="Z75" s="219">
        <v>4</v>
      </c>
      <c r="AA75" s="171" t="s">
        <v>1186</v>
      </c>
      <c r="AB75" s="214">
        <v>13881</v>
      </c>
      <c r="AC75" s="215">
        <v>0.25</v>
      </c>
      <c r="AD75" s="216">
        <v>11105</v>
      </c>
      <c r="AE75" s="217">
        <v>0.2</v>
      </c>
      <c r="AF75" s="213">
        <v>19433</v>
      </c>
      <c r="AG75" s="218">
        <v>0.35</v>
      </c>
      <c r="AH75" s="219">
        <v>11105</v>
      </c>
      <c r="AI75" s="220">
        <v>0.2</v>
      </c>
      <c r="AJ75" s="219">
        <v>0</v>
      </c>
      <c r="AK75" s="220">
        <v>0</v>
      </c>
      <c r="AL75" s="221">
        <v>30538</v>
      </c>
      <c r="AM75" s="222">
        <v>0.55000000000000004</v>
      </c>
      <c r="AN75" s="165" t="s">
        <v>601</v>
      </c>
      <c r="AO75" s="210" t="s">
        <v>601</v>
      </c>
      <c r="AP75" s="165" t="s">
        <v>601</v>
      </c>
      <c r="AQ75" s="165" t="s">
        <v>601</v>
      </c>
      <c r="AR75" s="214" t="s">
        <v>601</v>
      </c>
      <c r="AS75" s="215" t="s">
        <v>601</v>
      </c>
      <c r="AT75" s="216" t="s">
        <v>601</v>
      </c>
      <c r="AU75" s="217" t="s">
        <v>601</v>
      </c>
      <c r="AV75" s="213" t="s">
        <v>601</v>
      </c>
      <c r="AW75" s="218" t="s">
        <v>601</v>
      </c>
      <c r="AX75" s="219" t="s">
        <v>601</v>
      </c>
      <c r="AY75" s="220" t="s">
        <v>601</v>
      </c>
      <c r="AZ75" s="219" t="s">
        <v>601</v>
      </c>
      <c r="BA75" s="220" t="s">
        <v>601</v>
      </c>
      <c r="BB75" s="223" t="s">
        <v>601</v>
      </c>
      <c r="BC75" s="223" t="s">
        <v>601</v>
      </c>
    </row>
    <row r="76" spans="1:55" x14ac:dyDescent="0.25">
      <c r="A76" s="210" t="s">
        <v>600</v>
      </c>
      <c r="B76" s="210" t="s">
        <v>630</v>
      </c>
      <c r="C76" s="210" t="s">
        <v>1007</v>
      </c>
      <c r="D76" s="211" t="s">
        <v>1237</v>
      </c>
      <c r="E76" s="210" t="s">
        <v>1188</v>
      </c>
      <c r="F76" s="210" t="s">
        <v>1183</v>
      </c>
      <c r="G76" s="210" t="s">
        <v>601</v>
      </c>
      <c r="H76" s="212">
        <v>95429</v>
      </c>
      <c r="I76" s="209">
        <f t="shared" si="0"/>
        <v>1</v>
      </c>
      <c r="J76" s="219">
        <v>4</v>
      </c>
      <c r="K76" s="171" t="s">
        <v>1185</v>
      </c>
      <c r="L76" s="214">
        <v>23857</v>
      </c>
      <c r="M76" s="215">
        <v>0.25</v>
      </c>
      <c r="N76" s="216">
        <v>19086</v>
      </c>
      <c r="O76" s="217">
        <v>0.2</v>
      </c>
      <c r="P76" s="213">
        <v>28629</v>
      </c>
      <c r="Q76" s="218">
        <v>0.3</v>
      </c>
      <c r="R76" s="219">
        <v>23857</v>
      </c>
      <c r="S76" s="220">
        <v>0.25</v>
      </c>
      <c r="T76" s="219">
        <v>0</v>
      </c>
      <c r="U76" s="220">
        <v>0</v>
      </c>
      <c r="V76" s="221">
        <v>52486</v>
      </c>
      <c r="W76" s="222">
        <v>0.55000000000000004</v>
      </c>
      <c r="X76" s="212">
        <v>95429</v>
      </c>
      <c r="Y76" s="209"/>
      <c r="Z76" s="219">
        <v>4</v>
      </c>
      <c r="AA76" s="171" t="s">
        <v>1186</v>
      </c>
      <c r="AB76" s="214">
        <v>23857</v>
      </c>
      <c r="AC76" s="215">
        <v>0.25</v>
      </c>
      <c r="AD76" s="216">
        <v>33400</v>
      </c>
      <c r="AE76" s="217">
        <v>0.35</v>
      </c>
      <c r="AF76" s="213">
        <v>19085</v>
      </c>
      <c r="AG76" s="218">
        <v>0.2</v>
      </c>
      <c r="AH76" s="219">
        <v>19085</v>
      </c>
      <c r="AI76" s="220">
        <v>0.2</v>
      </c>
      <c r="AJ76" s="219">
        <v>0</v>
      </c>
      <c r="AK76" s="220">
        <v>0</v>
      </c>
      <c r="AL76" s="221">
        <v>38170</v>
      </c>
      <c r="AM76" s="222">
        <v>0.4</v>
      </c>
      <c r="AN76" s="165" t="s">
        <v>601</v>
      </c>
      <c r="AO76" s="210" t="s">
        <v>601</v>
      </c>
      <c r="AP76" s="165" t="s">
        <v>601</v>
      </c>
      <c r="AQ76" s="165" t="s">
        <v>601</v>
      </c>
      <c r="AR76" s="214" t="s">
        <v>601</v>
      </c>
      <c r="AS76" s="215" t="s">
        <v>601</v>
      </c>
      <c r="AT76" s="216" t="s">
        <v>601</v>
      </c>
      <c r="AU76" s="217" t="s">
        <v>601</v>
      </c>
      <c r="AV76" s="213" t="s">
        <v>601</v>
      </c>
      <c r="AW76" s="218" t="s">
        <v>601</v>
      </c>
      <c r="AX76" s="219" t="s">
        <v>601</v>
      </c>
      <c r="AY76" s="220" t="s">
        <v>601</v>
      </c>
      <c r="AZ76" s="219" t="s">
        <v>601</v>
      </c>
      <c r="BA76" s="220" t="s">
        <v>601</v>
      </c>
      <c r="BB76" s="223" t="s">
        <v>601</v>
      </c>
      <c r="BC76" s="223" t="s">
        <v>601</v>
      </c>
    </row>
    <row r="77" spans="1:55" x14ac:dyDescent="0.25">
      <c r="A77" s="432" t="s">
        <v>631</v>
      </c>
      <c r="B77" s="432"/>
      <c r="C77" s="432"/>
      <c r="D77" s="432"/>
      <c r="E77" s="432"/>
      <c r="F77" s="165" t="s">
        <v>1183</v>
      </c>
      <c r="G77" s="165" t="s">
        <v>601</v>
      </c>
      <c r="H77" s="10">
        <v>461527</v>
      </c>
      <c r="I77" s="209">
        <f t="shared" si="0"/>
        <v>1.01</v>
      </c>
      <c r="J77" s="171" t="s">
        <v>601</v>
      </c>
      <c r="K77" s="171" t="s">
        <v>1185</v>
      </c>
      <c r="L77" s="11">
        <v>104422</v>
      </c>
      <c r="M77" s="12">
        <v>0.23</v>
      </c>
      <c r="N77" s="13">
        <v>124686</v>
      </c>
      <c r="O77" s="14">
        <v>0.27</v>
      </c>
      <c r="P77" s="15">
        <v>169508</v>
      </c>
      <c r="Q77" s="16">
        <v>0.37</v>
      </c>
      <c r="R77" s="17">
        <v>62911</v>
      </c>
      <c r="S77" s="18">
        <v>0.14000000000000001</v>
      </c>
      <c r="T77" s="17">
        <v>0</v>
      </c>
      <c r="U77" s="18">
        <v>0</v>
      </c>
      <c r="V77" s="19">
        <v>232419</v>
      </c>
      <c r="W77" s="20">
        <v>0.51</v>
      </c>
      <c r="X77" s="10">
        <v>461527</v>
      </c>
      <c r="Y77" s="209"/>
      <c r="Z77" s="171" t="s">
        <v>601</v>
      </c>
      <c r="AA77" s="171" t="s">
        <v>1186</v>
      </c>
      <c r="AB77" s="11">
        <v>101251</v>
      </c>
      <c r="AC77" s="12">
        <v>0.22</v>
      </c>
      <c r="AD77" s="13">
        <v>137411</v>
      </c>
      <c r="AE77" s="14">
        <v>0.3</v>
      </c>
      <c r="AF77" s="15">
        <v>167728</v>
      </c>
      <c r="AG77" s="16">
        <v>0.36</v>
      </c>
      <c r="AH77" s="17">
        <v>55137</v>
      </c>
      <c r="AI77" s="18">
        <v>0.12</v>
      </c>
      <c r="AJ77" s="17">
        <v>0</v>
      </c>
      <c r="AK77" s="18">
        <v>0</v>
      </c>
      <c r="AL77" s="19">
        <v>222865</v>
      </c>
      <c r="AM77" s="20">
        <v>0.48</v>
      </c>
      <c r="AN77" s="165" t="s">
        <v>601</v>
      </c>
      <c r="AO77" s="165" t="s">
        <v>601</v>
      </c>
      <c r="AP77" s="171" t="s">
        <v>601</v>
      </c>
      <c r="AQ77" s="171" t="s">
        <v>601</v>
      </c>
      <c r="AR77" s="204" t="s">
        <v>601</v>
      </c>
      <c r="AS77" s="204" t="s">
        <v>601</v>
      </c>
      <c r="AT77" s="205" t="s">
        <v>601</v>
      </c>
      <c r="AU77" s="205" t="s">
        <v>601</v>
      </c>
      <c r="AV77" s="206" t="s">
        <v>601</v>
      </c>
      <c r="AW77" s="206" t="s">
        <v>601</v>
      </c>
      <c r="AX77" s="207" t="s">
        <v>601</v>
      </c>
      <c r="AY77" s="207" t="s">
        <v>601</v>
      </c>
      <c r="AZ77" s="207" t="s">
        <v>601</v>
      </c>
      <c r="BA77" s="207" t="s">
        <v>601</v>
      </c>
      <c r="BB77" s="208" t="s">
        <v>601</v>
      </c>
      <c r="BC77" s="208" t="s">
        <v>601</v>
      </c>
    </row>
    <row r="78" spans="1:55" x14ac:dyDescent="0.25">
      <c r="A78" s="210" t="s">
        <v>600</v>
      </c>
      <c r="B78" s="210" t="s">
        <v>631</v>
      </c>
      <c r="C78" s="210" t="s">
        <v>1008</v>
      </c>
      <c r="D78" s="211" t="s">
        <v>1238</v>
      </c>
      <c r="E78" s="210" t="s">
        <v>1188</v>
      </c>
      <c r="F78" s="210" t="s">
        <v>1183</v>
      </c>
      <c r="G78" s="210" t="s">
        <v>601</v>
      </c>
      <c r="H78" s="212">
        <v>80675</v>
      </c>
      <c r="I78" s="209">
        <f t="shared" si="0"/>
        <v>1</v>
      </c>
      <c r="J78" s="213">
        <v>3</v>
      </c>
      <c r="K78" s="171" t="s">
        <v>1185</v>
      </c>
      <c r="L78" s="214">
        <v>24202</v>
      </c>
      <c r="M78" s="215">
        <v>0.3</v>
      </c>
      <c r="N78" s="216">
        <v>24202</v>
      </c>
      <c r="O78" s="217">
        <v>0.3</v>
      </c>
      <c r="P78" s="213">
        <v>20168</v>
      </c>
      <c r="Q78" s="218">
        <v>0.25</v>
      </c>
      <c r="R78" s="219">
        <v>12101</v>
      </c>
      <c r="S78" s="220">
        <v>0.15</v>
      </c>
      <c r="T78" s="219">
        <v>0</v>
      </c>
      <c r="U78" s="220">
        <v>0</v>
      </c>
      <c r="V78" s="221">
        <v>32269</v>
      </c>
      <c r="W78" s="222">
        <v>0.4</v>
      </c>
      <c r="X78" s="212">
        <v>80675</v>
      </c>
      <c r="Y78" s="209"/>
      <c r="Z78" s="219">
        <v>4</v>
      </c>
      <c r="AA78" s="171" t="s">
        <v>1186</v>
      </c>
      <c r="AB78" s="214">
        <v>20168</v>
      </c>
      <c r="AC78" s="215">
        <v>0.25</v>
      </c>
      <c r="AD78" s="216">
        <v>24202</v>
      </c>
      <c r="AE78" s="217">
        <v>0.3</v>
      </c>
      <c r="AF78" s="213">
        <v>20168</v>
      </c>
      <c r="AG78" s="218">
        <v>0.25</v>
      </c>
      <c r="AH78" s="219">
        <v>16135</v>
      </c>
      <c r="AI78" s="220">
        <v>0.2</v>
      </c>
      <c r="AJ78" s="219">
        <v>0</v>
      </c>
      <c r="AK78" s="220">
        <v>0</v>
      </c>
      <c r="AL78" s="221">
        <v>36303</v>
      </c>
      <c r="AM78" s="222">
        <v>0.45</v>
      </c>
      <c r="AN78" s="165" t="s">
        <v>601</v>
      </c>
      <c r="AO78" s="210" t="s">
        <v>601</v>
      </c>
      <c r="AP78" s="165" t="s">
        <v>601</v>
      </c>
      <c r="AQ78" s="165" t="s">
        <v>601</v>
      </c>
      <c r="AR78" s="214" t="s">
        <v>601</v>
      </c>
      <c r="AS78" s="215" t="s">
        <v>601</v>
      </c>
      <c r="AT78" s="216" t="s">
        <v>601</v>
      </c>
      <c r="AU78" s="217" t="s">
        <v>601</v>
      </c>
      <c r="AV78" s="213" t="s">
        <v>601</v>
      </c>
      <c r="AW78" s="218" t="s">
        <v>601</v>
      </c>
      <c r="AX78" s="219" t="s">
        <v>601</v>
      </c>
      <c r="AY78" s="220" t="s">
        <v>601</v>
      </c>
      <c r="AZ78" s="219" t="s">
        <v>601</v>
      </c>
      <c r="BA78" s="220" t="s">
        <v>601</v>
      </c>
      <c r="BB78" s="223" t="s">
        <v>601</v>
      </c>
      <c r="BC78" s="223" t="s">
        <v>601</v>
      </c>
    </row>
    <row r="79" spans="1:55" x14ac:dyDescent="0.25">
      <c r="A79" s="210" t="s">
        <v>600</v>
      </c>
      <c r="B79" s="210" t="s">
        <v>631</v>
      </c>
      <c r="C79" s="210" t="s">
        <v>1009</v>
      </c>
      <c r="D79" s="211" t="s">
        <v>1239</v>
      </c>
      <c r="E79" s="210" t="s">
        <v>1188</v>
      </c>
      <c r="F79" s="210" t="s">
        <v>1183</v>
      </c>
      <c r="G79" s="210" t="s">
        <v>601</v>
      </c>
      <c r="H79" s="212">
        <v>152197</v>
      </c>
      <c r="I79" s="209">
        <f t="shared" ref="I79:I98" si="1">M79+O79++Q79+S79</f>
        <v>1</v>
      </c>
      <c r="J79" s="213">
        <v>3</v>
      </c>
      <c r="K79" s="171" t="s">
        <v>1185</v>
      </c>
      <c r="L79" s="214">
        <v>30439</v>
      </c>
      <c r="M79" s="215">
        <v>0.2</v>
      </c>
      <c r="N79" s="216">
        <v>30439</v>
      </c>
      <c r="O79" s="217">
        <v>0.2</v>
      </c>
      <c r="P79" s="213">
        <v>68488</v>
      </c>
      <c r="Q79" s="218">
        <v>0.45</v>
      </c>
      <c r="R79" s="219">
        <v>22829</v>
      </c>
      <c r="S79" s="220">
        <v>0.15</v>
      </c>
      <c r="T79" s="219">
        <v>0</v>
      </c>
      <c r="U79" s="220">
        <v>0</v>
      </c>
      <c r="V79" s="221">
        <v>91317</v>
      </c>
      <c r="W79" s="222">
        <v>0.6</v>
      </c>
      <c r="X79" s="212">
        <v>152197</v>
      </c>
      <c r="Y79" s="209"/>
      <c r="Z79" s="213">
        <v>3</v>
      </c>
      <c r="AA79" s="171" t="s">
        <v>1186</v>
      </c>
      <c r="AB79" s="214">
        <v>30439</v>
      </c>
      <c r="AC79" s="215">
        <v>0.2</v>
      </c>
      <c r="AD79" s="216">
        <v>38049</v>
      </c>
      <c r="AE79" s="217">
        <v>0.25</v>
      </c>
      <c r="AF79" s="213">
        <v>76098</v>
      </c>
      <c r="AG79" s="218">
        <v>0.5</v>
      </c>
      <c r="AH79" s="219">
        <v>7609</v>
      </c>
      <c r="AI79" s="220">
        <v>0.05</v>
      </c>
      <c r="AJ79" s="219">
        <v>0</v>
      </c>
      <c r="AK79" s="220">
        <v>0</v>
      </c>
      <c r="AL79" s="221">
        <v>83707</v>
      </c>
      <c r="AM79" s="222">
        <v>0.55000000000000004</v>
      </c>
      <c r="AN79" s="165" t="s">
        <v>601</v>
      </c>
      <c r="AO79" s="210" t="s">
        <v>601</v>
      </c>
      <c r="AP79" s="165" t="s">
        <v>601</v>
      </c>
      <c r="AQ79" s="165" t="s">
        <v>601</v>
      </c>
      <c r="AR79" s="214" t="s">
        <v>601</v>
      </c>
      <c r="AS79" s="215" t="s">
        <v>601</v>
      </c>
      <c r="AT79" s="216" t="s">
        <v>601</v>
      </c>
      <c r="AU79" s="217" t="s">
        <v>601</v>
      </c>
      <c r="AV79" s="213" t="s">
        <v>601</v>
      </c>
      <c r="AW79" s="218" t="s">
        <v>601</v>
      </c>
      <c r="AX79" s="219" t="s">
        <v>601</v>
      </c>
      <c r="AY79" s="220" t="s">
        <v>601</v>
      </c>
      <c r="AZ79" s="219" t="s">
        <v>601</v>
      </c>
      <c r="BA79" s="220" t="s">
        <v>601</v>
      </c>
      <c r="BB79" s="223" t="s">
        <v>601</v>
      </c>
      <c r="BC79" s="223" t="s">
        <v>601</v>
      </c>
    </row>
    <row r="80" spans="1:55" x14ac:dyDescent="0.25">
      <c r="A80" s="210" t="s">
        <v>600</v>
      </c>
      <c r="B80" s="210" t="s">
        <v>631</v>
      </c>
      <c r="C80" s="210" t="s">
        <v>1010</v>
      </c>
      <c r="D80" s="211" t="s">
        <v>1240</v>
      </c>
      <c r="E80" s="210" t="s">
        <v>1188</v>
      </c>
      <c r="F80" s="210" t="s">
        <v>1183</v>
      </c>
      <c r="G80" s="210" t="s">
        <v>601</v>
      </c>
      <c r="H80" s="212">
        <v>68246</v>
      </c>
      <c r="I80" s="209">
        <f t="shared" si="1"/>
        <v>1.0000000000000002</v>
      </c>
      <c r="J80" s="213">
        <v>3</v>
      </c>
      <c r="K80" s="171" t="s">
        <v>1185</v>
      </c>
      <c r="L80" s="214">
        <v>13649</v>
      </c>
      <c r="M80" s="215">
        <v>0.2</v>
      </c>
      <c r="N80" s="216">
        <v>27298</v>
      </c>
      <c r="O80" s="217">
        <v>0.4</v>
      </c>
      <c r="P80" s="213">
        <v>20473</v>
      </c>
      <c r="Q80" s="218">
        <v>0.3</v>
      </c>
      <c r="R80" s="219">
        <v>6824</v>
      </c>
      <c r="S80" s="220">
        <v>0.1</v>
      </c>
      <c r="T80" s="219">
        <v>0</v>
      </c>
      <c r="U80" s="220">
        <v>0</v>
      </c>
      <c r="V80" s="221">
        <v>27297</v>
      </c>
      <c r="W80" s="222">
        <v>0.4</v>
      </c>
      <c r="X80" s="212">
        <v>68246</v>
      </c>
      <c r="Y80" s="209"/>
      <c r="Z80" s="213">
        <v>3</v>
      </c>
      <c r="AA80" s="171" t="s">
        <v>1186</v>
      </c>
      <c r="AB80" s="214">
        <v>17061</v>
      </c>
      <c r="AC80" s="215">
        <v>0.25</v>
      </c>
      <c r="AD80" s="216">
        <v>27298</v>
      </c>
      <c r="AE80" s="217">
        <v>0.4</v>
      </c>
      <c r="AF80" s="213">
        <v>13649</v>
      </c>
      <c r="AG80" s="218">
        <v>0.2</v>
      </c>
      <c r="AH80" s="219">
        <v>10236</v>
      </c>
      <c r="AI80" s="220">
        <v>0.15</v>
      </c>
      <c r="AJ80" s="219">
        <v>0</v>
      </c>
      <c r="AK80" s="220">
        <v>0</v>
      </c>
      <c r="AL80" s="221">
        <v>23885</v>
      </c>
      <c r="AM80" s="222">
        <v>0.35</v>
      </c>
      <c r="AN80" s="165" t="s">
        <v>601</v>
      </c>
      <c r="AO80" s="210" t="s">
        <v>601</v>
      </c>
      <c r="AP80" s="165" t="s">
        <v>601</v>
      </c>
      <c r="AQ80" s="165" t="s">
        <v>601</v>
      </c>
      <c r="AR80" s="214" t="s">
        <v>601</v>
      </c>
      <c r="AS80" s="215" t="s">
        <v>601</v>
      </c>
      <c r="AT80" s="216" t="s">
        <v>601</v>
      </c>
      <c r="AU80" s="217" t="s">
        <v>601</v>
      </c>
      <c r="AV80" s="213" t="s">
        <v>601</v>
      </c>
      <c r="AW80" s="218" t="s">
        <v>601</v>
      </c>
      <c r="AX80" s="219" t="s">
        <v>601</v>
      </c>
      <c r="AY80" s="220" t="s">
        <v>601</v>
      </c>
      <c r="AZ80" s="219" t="s">
        <v>601</v>
      </c>
      <c r="BA80" s="220" t="s">
        <v>601</v>
      </c>
      <c r="BB80" s="223" t="s">
        <v>601</v>
      </c>
      <c r="BC80" s="223" t="s">
        <v>601</v>
      </c>
    </row>
    <row r="81" spans="1:55" x14ac:dyDescent="0.25">
      <c r="A81" s="210" t="s">
        <v>600</v>
      </c>
      <c r="B81" s="210" t="s">
        <v>631</v>
      </c>
      <c r="C81" s="210" t="s">
        <v>1011</v>
      </c>
      <c r="D81" s="211" t="s">
        <v>1241</v>
      </c>
      <c r="E81" s="210" t="s">
        <v>1188</v>
      </c>
      <c r="F81" s="210" t="s">
        <v>1183</v>
      </c>
      <c r="G81" s="210" t="s">
        <v>601</v>
      </c>
      <c r="H81" s="212">
        <v>51315</v>
      </c>
      <c r="I81" s="209">
        <f t="shared" si="1"/>
        <v>1</v>
      </c>
      <c r="J81" s="213">
        <v>3</v>
      </c>
      <c r="K81" s="171" t="s">
        <v>1185</v>
      </c>
      <c r="L81" s="214">
        <v>10263</v>
      </c>
      <c r="M81" s="215">
        <v>0.2</v>
      </c>
      <c r="N81" s="216">
        <v>12828</v>
      </c>
      <c r="O81" s="217">
        <v>0.25</v>
      </c>
      <c r="P81" s="213">
        <v>20526</v>
      </c>
      <c r="Q81" s="218">
        <v>0.4</v>
      </c>
      <c r="R81" s="219">
        <v>7697</v>
      </c>
      <c r="S81" s="220">
        <v>0.15</v>
      </c>
      <c r="T81" s="219">
        <v>0</v>
      </c>
      <c r="U81" s="220">
        <v>0</v>
      </c>
      <c r="V81" s="221">
        <v>28223</v>
      </c>
      <c r="W81" s="222">
        <v>0.55000000000000004</v>
      </c>
      <c r="X81" s="212">
        <v>51315</v>
      </c>
      <c r="Y81" s="209"/>
      <c r="Z81" s="213">
        <v>3</v>
      </c>
      <c r="AA81" s="171" t="s">
        <v>1186</v>
      </c>
      <c r="AB81" s="214">
        <v>10263</v>
      </c>
      <c r="AC81" s="215">
        <v>0.2</v>
      </c>
      <c r="AD81" s="216">
        <v>15394</v>
      </c>
      <c r="AE81" s="217">
        <v>0.3</v>
      </c>
      <c r="AF81" s="213">
        <v>17960</v>
      </c>
      <c r="AG81" s="218">
        <v>0.35</v>
      </c>
      <c r="AH81" s="219">
        <v>7697</v>
      </c>
      <c r="AI81" s="220">
        <v>0.15</v>
      </c>
      <c r="AJ81" s="219">
        <v>0</v>
      </c>
      <c r="AK81" s="220">
        <v>0</v>
      </c>
      <c r="AL81" s="221">
        <v>25657</v>
      </c>
      <c r="AM81" s="222">
        <v>0.5</v>
      </c>
      <c r="AN81" s="165" t="s">
        <v>601</v>
      </c>
      <c r="AO81" s="210" t="s">
        <v>601</v>
      </c>
      <c r="AP81" s="165" t="s">
        <v>601</v>
      </c>
      <c r="AQ81" s="165" t="s">
        <v>601</v>
      </c>
      <c r="AR81" s="214" t="s">
        <v>601</v>
      </c>
      <c r="AS81" s="215" t="s">
        <v>601</v>
      </c>
      <c r="AT81" s="216" t="s">
        <v>601</v>
      </c>
      <c r="AU81" s="217" t="s">
        <v>601</v>
      </c>
      <c r="AV81" s="213" t="s">
        <v>601</v>
      </c>
      <c r="AW81" s="218" t="s">
        <v>601</v>
      </c>
      <c r="AX81" s="219" t="s">
        <v>601</v>
      </c>
      <c r="AY81" s="220" t="s">
        <v>601</v>
      </c>
      <c r="AZ81" s="219" t="s">
        <v>601</v>
      </c>
      <c r="BA81" s="220" t="s">
        <v>601</v>
      </c>
      <c r="BB81" s="223" t="s">
        <v>601</v>
      </c>
      <c r="BC81" s="223" t="s">
        <v>601</v>
      </c>
    </row>
    <row r="82" spans="1:55" x14ac:dyDescent="0.25">
      <c r="A82" s="210" t="s">
        <v>600</v>
      </c>
      <c r="B82" s="210" t="s">
        <v>631</v>
      </c>
      <c r="C82" s="210" t="s">
        <v>1012</v>
      </c>
      <c r="D82" s="211" t="s">
        <v>1242</v>
      </c>
      <c r="E82" s="210" t="s">
        <v>1188</v>
      </c>
      <c r="F82" s="210" t="s">
        <v>1183</v>
      </c>
      <c r="G82" s="210" t="s">
        <v>601</v>
      </c>
      <c r="H82" s="212">
        <v>22867</v>
      </c>
      <c r="I82" s="209">
        <f t="shared" si="1"/>
        <v>1</v>
      </c>
      <c r="J82" s="213">
        <v>3</v>
      </c>
      <c r="K82" s="171" t="s">
        <v>1185</v>
      </c>
      <c r="L82" s="214">
        <v>5716</v>
      </c>
      <c r="M82" s="215">
        <v>0.25</v>
      </c>
      <c r="N82" s="216">
        <v>6860</v>
      </c>
      <c r="O82" s="217">
        <v>0.3</v>
      </c>
      <c r="P82" s="213">
        <v>6860</v>
      </c>
      <c r="Q82" s="218">
        <v>0.3</v>
      </c>
      <c r="R82" s="219">
        <v>3430</v>
      </c>
      <c r="S82" s="220">
        <v>0.15</v>
      </c>
      <c r="T82" s="219">
        <v>0</v>
      </c>
      <c r="U82" s="220">
        <v>0</v>
      </c>
      <c r="V82" s="221">
        <v>10290</v>
      </c>
      <c r="W82" s="222">
        <v>0.45</v>
      </c>
      <c r="X82" s="212">
        <v>22867</v>
      </c>
      <c r="Y82" s="209"/>
      <c r="Z82" s="213">
        <v>3</v>
      </c>
      <c r="AA82" s="171" t="s">
        <v>1186</v>
      </c>
      <c r="AB82" s="214">
        <v>4573</v>
      </c>
      <c r="AC82" s="215">
        <v>0.2</v>
      </c>
      <c r="AD82" s="216">
        <v>8003</v>
      </c>
      <c r="AE82" s="217">
        <v>0.35</v>
      </c>
      <c r="AF82" s="213">
        <v>6860</v>
      </c>
      <c r="AG82" s="218">
        <v>0.3</v>
      </c>
      <c r="AH82" s="219">
        <v>3430</v>
      </c>
      <c r="AI82" s="220">
        <v>0.15</v>
      </c>
      <c r="AJ82" s="219">
        <v>0</v>
      </c>
      <c r="AK82" s="220">
        <v>0</v>
      </c>
      <c r="AL82" s="221">
        <v>10290</v>
      </c>
      <c r="AM82" s="222">
        <v>0.45</v>
      </c>
      <c r="AN82" s="165" t="s">
        <v>601</v>
      </c>
      <c r="AO82" s="210" t="s">
        <v>601</v>
      </c>
      <c r="AP82" s="165" t="s">
        <v>601</v>
      </c>
      <c r="AQ82" s="165" t="s">
        <v>601</v>
      </c>
      <c r="AR82" s="214" t="s">
        <v>601</v>
      </c>
      <c r="AS82" s="215" t="s">
        <v>601</v>
      </c>
      <c r="AT82" s="216" t="s">
        <v>601</v>
      </c>
      <c r="AU82" s="217" t="s">
        <v>601</v>
      </c>
      <c r="AV82" s="213" t="s">
        <v>601</v>
      </c>
      <c r="AW82" s="218" t="s">
        <v>601</v>
      </c>
      <c r="AX82" s="219" t="s">
        <v>601</v>
      </c>
      <c r="AY82" s="220" t="s">
        <v>601</v>
      </c>
      <c r="AZ82" s="219" t="s">
        <v>601</v>
      </c>
      <c r="BA82" s="220" t="s">
        <v>601</v>
      </c>
      <c r="BB82" s="223" t="s">
        <v>601</v>
      </c>
      <c r="BC82" s="223" t="s">
        <v>601</v>
      </c>
    </row>
    <row r="83" spans="1:55" x14ac:dyDescent="0.25">
      <c r="A83" s="210" t="s">
        <v>600</v>
      </c>
      <c r="B83" s="210" t="s">
        <v>631</v>
      </c>
      <c r="C83" s="210" t="s">
        <v>1013</v>
      </c>
      <c r="D83" s="211" t="s">
        <v>1243</v>
      </c>
      <c r="E83" s="210" t="s">
        <v>1188</v>
      </c>
      <c r="F83" s="210" t="s">
        <v>1183</v>
      </c>
      <c r="G83" s="210" t="s">
        <v>601</v>
      </c>
      <c r="H83" s="212">
        <v>58113</v>
      </c>
      <c r="I83" s="209">
        <f t="shared" si="1"/>
        <v>1</v>
      </c>
      <c r="J83" s="213">
        <v>3</v>
      </c>
      <c r="K83" s="171" t="s">
        <v>1185</v>
      </c>
      <c r="L83" s="214">
        <v>14528</v>
      </c>
      <c r="M83" s="215">
        <v>0.25</v>
      </c>
      <c r="N83" s="216">
        <v>17433</v>
      </c>
      <c r="O83" s="217">
        <v>0.3</v>
      </c>
      <c r="P83" s="213">
        <v>20339</v>
      </c>
      <c r="Q83" s="218">
        <v>0.35</v>
      </c>
      <c r="R83" s="219">
        <v>5811</v>
      </c>
      <c r="S83" s="220">
        <v>0.1</v>
      </c>
      <c r="T83" s="219">
        <v>0</v>
      </c>
      <c r="U83" s="220">
        <v>0</v>
      </c>
      <c r="V83" s="221">
        <v>26150</v>
      </c>
      <c r="W83" s="222">
        <v>0.45</v>
      </c>
      <c r="X83" s="212">
        <v>58113</v>
      </c>
      <c r="Y83" s="209"/>
      <c r="Z83" s="213">
        <v>3</v>
      </c>
      <c r="AA83" s="171" t="s">
        <v>1186</v>
      </c>
      <c r="AB83" s="214">
        <v>14528</v>
      </c>
      <c r="AC83" s="215">
        <v>0.25</v>
      </c>
      <c r="AD83" s="216">
        <v>17433</v>
      </c>
      <c r="AE83" s="217">
        <v>0.3</v>
      </c>
      <c r="AF83" s="213">
        <v>20339</v>
      </c>
      <c r="AG83" s="218">
        <v>0.35</v>
      </c>
      <c r="AH83" s="219">
        <v>5811</v>
      </c>
      <c r="AI83" s="220">
        <v>0.1</v>
      </c>
      <c r="AJ83" s="219">
        <v>0</v>
      </c>
      <c r="AK83" s="220">
        <v>0</v>
      </c>
      <c r="AL83" s="221">
        <v>26150</v>
      </c>
      <c r="AM83" s="222">
        <v>0.45</v>
      </c>
      <c r="AN83" s="165" t="s">
        <v>601</v>
      </c>
      <c r="AO83" s="210" t="s">
        <v>601</v>
      </c>
      <c r="AP83" s="165" t="s">
        <v>601</v>
      </c>
      <c r="AQ83" s="165" t="s">
        <v>601</v>
      </c>
      <c r="AR83" s="214" t="s">
        <v>601</v>
      </c>
      <c r="AS83" s="215" t="s">
        <v>601</v>
      </c>
      <c r="AT83" s="216" t="s">
        <v>601</v>
      </c>
      <c r="AU83" s="217" t="s">
        <v>601</v>
      </c>
      <c r="AV83" s="213" t="s">
        <v>601</v>
      </c>
      <c r="AW83" s="218" t="s">
        <v>601</v>
      </c>
      <c r="AX83" s="219" t="s">
        <v>601</v>
      </c>
      <c r="AY83" s="220" t="s">
        <v>601</v>
      </c>
      <c r="AZ83" s="219" t="s">
        <v>601</v>
      </c>
      <c r="BA83" s="220" t="s">
        <v>601</v>
      </c>
      <c r="BB83" s="223" t="s">
        <v>601</v>
      </c>
      <c r="BC83" s="223" t="s">
        <v>601</v>
      </c>
    </row>
    <row r="84" spans="1:55" x14ac:dyDescent="0.25">
      <c r="A84" s="210" t="s">
        <v>600</v>
      </c>
      <c r="B84" s="210" t="s">
        <v>631</v>
      </c>
      <c r="C84" s="210" t="s">
        <v>1014</v>
      </c>
      <c r="D84" s="211" t="s">
        <v>1244</v>
      </c>
      <c r="E84" s="210" t="s">
        <v>1188</v>
      </c>
      <c r="F84" s="210" t="s">
        <v>1183</v>
      </c>
      <c r="G84" s="210" t="s">
        <v>601</v>
      </c>
      <c r="H84" s="212">
        <v>28114</v>
      </c>
      <c r="I84" s="209">
        <f t="shared" si="1"/>
        <v>1</v>
      </c>
      <c r="J84" s="213">
        <v>3</v>
      </c>
      <c r="K84" s="171" t="s">
        <v>1185</v>
      </c>
      <c r="L84" s="214">
        <v>5622</v>
      </c>
      <c r="M84" s="215">
        <v>0.2</v>
      </c>
      <c r="N84" s="216">
        <v>5622</v>
      </c>
      <c r="O84" s="217">
        <v>0.2</v>
      </c>
      <c r="P84" s="213">
        <v>12651</v>
      </c>
      <c r="Q84" s="218">
        <v>0.45</v>
      </c>
      <c r="R84" s="219">
        <v>4217</v>
      </c>
      <c r="S84" s="220">
        <v>0.15</v>
      </c>
      <c r="T84" s="219">
        <v>0</v>
      </c>
      <c r="U84" s="220">
        <v>0</v>
      </c>
      <c r="V84" s="221">
        <v>16868</v>
      </c>
      <c r="W84" s="222">
        <v>0.6</v>
      </c>
      <c r="X84" s="212">
        <v>28114</v>
      </c>
      <c r="Y84" s="209"/>
      <c r="Z84" s="213">
        <v>3</v>
      </c>
      <c r="AA84" s="171" t="s">
        <v>1186</v>
      </c>
      <c r="AB84" s="214">
        <v>4217</v>
      </c>
      <c r="AC84" s="215">
        <v>0.15</v>
      </c>
      <c r="AD84" s="216">
        <v>7028</v>
      </c>
      <c r="AE84" s="217">
        <v>0.25</v>
      </c>
      <c r="AF84" s="213">
        <v>12651</v>
      </c>
      <c r="AG84" s="218">
        <v>0.45</v>
      </c>
      <c r="AH84" s="219">
        <v>4217</v>
      </c>
      <c r="AI84" s="220">
        <v>0.15</v>
      </c>
      <c r="AJ84" s="219">
        <v>0</v>
      </c>
      <c r="AK84" s="220">
        <v>0</v>
      </c>
      <c r="AL84" s="221">
        <v>16868</v>
      </c>
      <c r="AM84" s="222">
        <v>0.6</v>
      </c>
      <c r="AN84" s="165" t="s">
        <v>601</v>
      </c>
      <c r="AO84" s="210" t="s">
        <v>601</v>
      </c>
      <c r="AP84" s="165" t="s">
        <v>601</v>
      </c>
      <c r="AQ84" s="165" t="s">
        <v>601</v>
      </c>
      <c r="AR84" s="214" t="s">
        <v>601</v>
      </c>
      <c r="AS84" s="215" t="s">
        <v>601</v>
      </c>
      <c r="AT84" s="216" t="s">
        <v>601</v>
      </c>
      <c r="AU84" s="217" t="s">
        <v>601</v>
      </c>
      <c r="AV84" s="213" t="s">
        <v>601</v>
      </c>
      <c r="AW84" s="218" t="s">
        <v>601</v>
      </c>
      <c r="AX84" s="219" t="s">
        <v>601</v>
      </c>
      <c r="AY84" s="220" t="s">
        <v>601</v>
      </c>
      <c r="AZ84" s="219" t="s">
        <v>601</v>
      </c>
      <c r="BA84" s="220" t="s">
        <v>601</v>
      </c>
      <c r="BB84" s="223" t="s">
        <v>601</v>
      </c>
      <c r="BC84" s="223" t="s">
        <v>601</v>
      </c>
    </row>
    <row r="85" spans="1:55" x14ac:dyDescent="0.25">
      <c r="A85" s="432" t="s">
        <v>632</v>
      </c>
      <c r="B85" s="432"/>
      <c r="C85" s="432"/>
      <c r="D85" s="432"/>
      <c r="E85" s="432"/>
      <c r="F85" s="165" t="s">
        <v>1183</v>
      </c>
      <c r="G85" s="165" t="s">
        <v>601</v>
      </c>
      <c r="H85" s="10">
        <v>498381</v>
      </c>
      <c r="I85" s="209">
        <f t="shared" si="1"/>
        <v>1</v>
      </c>
      <c r="J85" s="171" t="s">
        <v>601</v>
      </c>
      <c r="K85" s="171" t="s">
        <v>1185</v>
      </c>
      <c r="L85" s="11">
        <v>85148</v>
      </c>
      <c r="M85" s="12">
        <v>0.17</v>
      </c>
      <c r="N85" s="13">
        <v>108137</v>
      </c>
      <c r="O85" s="14">
        <v>0.22</v>
      </c>
      <c r="P85" s="15">
        <v>194571</v>
      </c>
      <c r="Q85" s="16">
        <v>0.39</v>
      </c>
      <c r="R85" s="17">
        <v>110526</v>
      </c>
      <c r="S85" s="18">
        <v>0.22</v>
      </c>
      <c r="T85" s="17">
        <v>0</v>
      </c>
      <c r="U85" s="18">
        <v>0</v>
      </c>
      <c r="V85" s="19">
        <v>305097</v>
      </c>
      <c r="W85" s="20">
        <v>0.61</v>
      </c>
      <c r="X85" s="10">
        <v>498381</v>
      </c>
      <c r="Y85" s="209"/>
      <c r="Z85" s="171" t="s">
        <v>601</v>
      </c>
      <c r="AA85" s="171" t="s">
        <v>1186</v>
      </c>
      <c r="AB85" s="11">
        <v>82182</v>
      </c>
      <c r="AC85" s="12">
        <v>0.16</v>
      </c>
      <c r="AD85" s="13">
        <v>120072</v>
      </c>
      <c r="AE85" s="14">
        <v>0.24</v>
      </c>
      <c r="AF85" s="15">
        <v>174608</v>
      </c>
      <c r="AG85" s="16">
        <v>0.35</v>
      </c>
      <c r="AH85" s="17">
        <v>121519</v>
      </c>
      <c r="AI85" s="18">
        <v>0.24</v>
      </c>
      <c r="AJ85" s="17">
        <v>0</v>
      </c>
      <c r="AK85" s="18">
        <v>0</v>
      </c>
      <c r="AL85" s="19">
        <v>296127</v>
      </c>
      <c r="AM85" s="20">
        <v>0.59</v>
      </c>
      <c r="AN85" s="165" t="s">
        <v>601</v>
      </c>
      <c r="AO85" s="165" t="s">
        <v>601</v>
      </c>
      <c r="AP85" s="171" t="s">
        <v>601</v>
      </c>
      <c r="AQ85" s="171" t="s">
        <v>601</v>
      </c>
      <c r="AR85" s="204" t="s">
        <v>601</v>
      </c>
      <c r="AS85" s="204" t="s">
        <v>601</v>
      </c>
      <c r="AT85" s="205" t="s">
        <v>601</v>
      </c>
      <c r="AU85" s="205" t="s">
        <v>601</v>
      </c>
      <c r="AV85" s="206" t="s">
        <v>601</v>
      </c>
      <c r="AW85" s="206" t="s">
        <v>601</v>
      </c>
      <c r="AX85" s="207" t="s">
        <v>601</v>
      </c>
      <c r="AY85" s="207" t="s">
        <v>601</v>
      </c>
      <c r="AZ85" s="207" t="s">
        <v>601</v>
      </c>
      <c r="BA85" s="207" t="s">
        <v>601</v>
      </c>
      <c r="BB85" s="208" t="s">
        <v>601</v>
      </c>
      <c r="BC85" s="208" t="s">
        <v>601</v>
      </c>
    </row>
    <row r="86" spans="1:55" x14ac:dyDescent="0.25">
      <c r="A86" s="210" t="s">
        <v>600</v>
      </c>
      <c r="B86" s="210" t="s">
        <v>632</v>
      </c>
      <c r="C86" s="210" t="s">
        <v>1015</v>
      </c>
      <c r="D86" s="211" t="s">
        <v>1245</v>
      </c>
      <c r="E86" s="210" t="s">
        <v>1188</v>
      </c>
      <c r="F86" s="210" t="s">
        <v>1183</v>
      </c>
      <c r="G86" s="210" t="s">
        <v>601</v>
      </c>
      <c r="H86" s="212">
        <v>81012</v>
      </c>
      <c r="I86" s="209">
        <f t="shared" si="1"/>
        <v>1</v>
      </c>
      <c r="J86" s="219">
        <v>4</v>
      </c>
      <c r="K86" s="171" t="s">
        <v>1185</v>
      </c>
      <c r="L86" s="214">
        <v>16202</v>
      </c>
      <c r="M86" s="215">
        <v>0.2</v>
      </c>
      <c r="N86" s="216">
        <v>16202</v>
      </c>
      <c r="O86" s="217">
        <v>0.2</v>
      </c>
      <c r="P86" s="213">
        <v>20253</v>
      </c>
      <c r="Q86" s="218">
        <v>0.25</v>
      </c>
      <c r="R86" s="219">
        <v>28354</v>
      </c>
      <c r="S86" s="220">
        <v>0.35</v>
      </c>
      <c r="T86" s="219">
        <v>0</v>
      </c>
      <c r="U86" s="220">
        <v>0</v>
      </c>
      <c r="V86" s="221">
        <v>48607</v>
      </c>
      <c r="W86" s="222">
        <v>0.6</v>
      </c>
      <c r="X86" s="212">
        <v>81012</v>
      </c>
      <c r="Y86" s="209"/>
      <c r="Z86" s="219">
        <v>4</v>
      </c>
      <c r="AA86" s="171" t="s">
        <v>1186</v>
      </c>
      <c r="AB86" s="214">
        <v>8101</v>
      </c>
      <c r="AC86" s="215">
        <v>0.1</v>
      </c>
      <c r="AD86" s="216">
        <v>16202</v>
      </c>
      <c r="AE86" s="217">
        <v>0.2</v>
      </c>
      <c r="AF86" s="213">
        <v>28354</v>
      </c>
      <c r="AG86" s="218">
        <v>0.35</v>
      </c>
      <c r="AH86" s="219">
        <v>28354</v>
      </c>
      <c r="AI86" s="220">
        <v>0.35</v>
      </c>
      <c r="AJ86" s="219">
        <v>0</v>
      </c>
      <c r="AK86" s="220">
        <v>0</v>
      </c>
      <c r="AL86" s="221">
        <v>56708</v>
      </c>
      <c r="AM86" s="222">
        <v>0.7</v>
      </c>
      <c r="AN86" s="165" t="s">
        <v>601</v>
      </c>
      <c r="AO86" s="210" t="s">
        <v>601</v>
      </c>
      <c r="AP86" s="165" t="s">
        <v>601</v>
      </c>
      <c r="AQ86" s="165" t="s">
        <v>601</v>
      </c>
      <c r="AR86" s="214" t="s">
        <v>601</v>
      </c>
      <c r="AS86" s="215" t="s">
        <v>601</v>
      </c>
      <c r="AT86" s="216" t="s">
        <v>601</v>
      </c>
      <c r="AU86" s="217" t="s">
        <v>601</v>
      </c>
      <c r="AV86" s="213" t="s">
        <v>601</v>
      </c>
      <c r="AW86" s="218" t="s">
        <v>601</v>
      </c>
      <c r="AX86" s="219" t="s">
        <v>601</v>
      </c>
      <c r="AY86" s="220" t="s">
        <v>601</v>
      </c>
      <c r="AZ86" s="219" t="s">
        <v>601</v>
      </c>
      <c r="BA86" s="220" t="s">
        <v>601</v>
      </c>
      <c r="BB86" s="223" t="s">
        <v>601</v>
      </c>
      <c r="BC86" s="223" t="s">
        <v>601</v>
      </c>
    </row>
    <row r="87" spans="1:55" x14ac:dyDescent="0.25">
      <c r="A87" s="210" t="s">
        <v>600</v>
      </c>
      <c r="B87" s="210" t="s">
        <v>632</v>
      </c>
      <c r="C87" s="210" t="s">
        <v>1016</v>
      </c>
      <c r="D87" s="211" t="s">
        <v>1246</v>
      </c>
      <c r="E87" s="210" t="s">
        <v>1188</v>
      </c>
      <c r="F87" s="210" t="s">
        <v>1183</v>
      </c>
      <c r="G87" s="210" t="s">
        <v>601</v>
      </c>
      <c r="H87" s="212">
        <v>22327</v>
      </c>
      <c r="I87" s="209">
        <f t="shared" si="1"/>
        <v>1</v>
      </c>
      <c r="J87" s="213">
        <v>3</v>
      </c>
      <c r="K87" s="171" t="s">
        <v>1185</v>
      </c>
      <c r="L87" s="214">
        <v>5581</v>
      </c>
      <c r="M87" s="215">
        <v>0.25</v>
      </c>
      <c r="N87" s="216">
        <v>5581</v>
      </c>
      <c r="O87" s="217">
        <v>0.25</v>
      </c>
      <c r="P87" s="213">
        <v>7814</v>
      </c>
      <c r="Q87" s="218">
        <v>0.35</v>
      </c>
      <c r="R87" s="219">
        <v>3349</v>
      </c>
      <c r="S87" s="220">
        <v>0.15</v>
      </c>
      <c r="T87" s="219">
        <v>0</v>
      </c>
      <c r="U87" s="220">
        <v>0</v>
      </c>
      <c r="V87" s="221">
        <v>11163</v>
      </c>
      <c r="W87" s="222">
        <v>0.5</v>
      </c>
      <c r="X87" s="212">
        <v>22327</v>
      </c>
      <c r="Y87" s="209"/>
      <c r="Z87" s="213">
        <v>3</v>
      </c>
      <c r="AA87" s="171" t="s">
        <v>1186</v>
      </c>
      <c r="AB87" s="214">
        <v>4465</v>
      </c>
      <c r="AC87" s="215">
        <v>0.2</v>
      </c>
      <c r="AD87" s="216">
        <v>4465</v>
      </c>
      <c r="AE87" s="217">
        <v>0.2</v>
      </c>
      <c r="AF87" s="213">
        <v>10047</v>
      </c>
      <c r="AG87" s="218">
        <v>0.45</v>
      </c>
      <c r="AH87" s="219">
        <v>3349</v>
      </c>
      <c r="AI87" s="220">
        <v>0.15</v>
      </c>
      <c r="AJ87" s="219">
        <v>0</v>
      </c>
      <c r="AK87" s="220">
        <v>0</v>
      </c>
      <c r="AL87" s="221">
        <v>13396</v>
      </c>
      <c r="AM87" s="222">
        <v>0.6</v>
      </c>
      <c r="AN87" s="165" t="s">
        <v>601</v>
      </c>
      <c r="AO87" s="210" t="s">
        <v>601</v>
      </c>
      <c r="AP87" s="165" t="s">
        <v>601</v>
      </c>
      <c r="AQ87" s="165" t="s">
        <v>601</v>
      </c>
      <c r="AR87" s="214" t="s">
        <v>601</v>
      </c>
      <c r="AS87" s="215" t="s">
        <v>601</v>
      </c>
      <c r="AT87" s="216" t="s">
        <v>601</v>
      </c>
      <c r="AU87" s="217" t="s">
        <v>601</v>
      </c>
      <c r="AV87" s="213" t="s">
        <v>601</v>
      </c>
      <c r="AW87" s="218" t="s">
        <v>601</v>
      </c>
      <c r="AX87" s="219" t="s">
        <v>601</v>
      </c>
      <c r="AY87" s="220" t="s">
        <v>601</v>
      </c>
      <c r="AZ87" s="219" t="s">
        <v>601</v>
      </c>
      <c r="BA87" s="220" t="s">
        <v>601</v>
      </c>
      <c r="BB87" s="223" t="s">
        <v>601</v>
      </c>
      <c r="BC87" s="223" t="s">
        <v>601</v>
      </c>
    </row>
    <row r="88" spans="1:55" x14ac:dyDescent="0.25">
      <c r="A88" s="210" t="s">
        <v>600</v>
      </c>
      <c r="B88" s="210" t="s">
        <v>632</v>
      </c>
      <c r="C88" s="210" t="s">
        <v>1017</v>
      </c>
      <c r="D88" s="211" t="s">
        <v>1247</v>
      </c>
      <c r="E88" s="210" t="s">
        <v>1188</v>
      </c>
      <c r="F88" s="210" t="s">
        <v>1183</v>
      </c>
      <c r="G88" s="210" t="s">
        <v>601</v>
      </c>
      <c r="H88" s="212">
        <v>53861</v>
      </c>
      <c r="I88" s="209">
        <f t="shared" si="1"/>
        <v>1</v>
      </c>
      <c r="J88" s="219">
        <v>4</v>
      </c>
      <c r="K88" s="171" t="s">
        <v>1185</v>
      </c>
      <c r="L88" s="214">
        <v>10772</v>
      </c>
      <c r="M88" s="215">
        <v>0.2</v>
      </c>
      <c r="N88" s="216">
        <v>8079</v>
      </c>
      <c r="O88" s="217">
        <v>0.15</v>
      </c>
      <c r="P88" s="213">
        <v>24237</v>
      </c>
      <c r="Q88" s="218">
        <v>0.45</v>
      </c>
      <c r="R88" s="219">
        <v>10772</v>
      </c>
      <c r="S88" s="220">
        <v>0.2</v>
      </c>
      <c r="T88" s="219">
        <v>0</v>
      </c>
      <c r="U88" s="220">
        <v>0</v>
      </c>
      <c r="V88" s="221">
        <v>35009</v>
      </c>
      <c r="W88" s="222">
        <v>0.65</v>
      </c>
      <c r="X88" s="212">
        <v>53861</v>
      </c>
      <c r="Y88" s="209"/>
      <c r="Z88" s="219">
        <v>4</v>
      </c>
      <c r="AA88" s="171" t="s">
        <v>1186</v>
      </c>
      <c r="AB88" s="214">
        <v>5386</v>
      </c>
      <c r="AC88" s="215">
        <v>0.1</v>
      </c>
      <c r="AD88" s="216">
        <v>8079</v>
      </c>
      <c r="AE88" s="217">
        <v>0.15</v>
      </c>
      <c r="AF88" s="213">
        <v>24237</v>
      </c>
      <c r="AG88" s="218">
        <v>0.45</v>
      </c>
      <c r="AH88" s="219">
        <v>16158</v>
      </c>
      <c r="AI88" s="220">
        <v>0.3</v>
      </c>
      <c r="AJ88" s="219">
        <v>0</v>
      </c>
      <c r="AK88" s="220">
        <v>0</v>
      </c>
      <c r="AL88" s="221">
        <v>40395</v>
      </c>
      <c r="AM88" s="222">
        <v>0.75</v>
      </c>
      <c r="AN88" s="165" t="s">
        <v>601</v>
      </c>
      <c r="AO88" s="210" t="s">
        <v>601</v>
      </c>
      <c r="AP88" s="165" t="s">
        <v>601</v>
      </c>
      <c r="AQ88" s="165" t="s">
        <v>601</v>
      </c>
      <c r="AR88" s="214" t="s">
        <v>601</v>
      </c>
      <c r="AS88" s="215" t="s">
        <v>601</v>
      </c>
      <c r="AT88" s="216" t="s">
        <v>601</v>
      </c>
      <c r="AU88" s="217" t="s">
        <v>601</v>
      </c>
      <c r="AV88" s="213" t="s">
        <v>601</v>
      </c>
      <c r="AW88" s="218" t="s">
        <v>601</v>
      </c>
      <c r="AX88" s="219" t="s">
        <v>601</v>
      </c>
      <c r="AY88" s="220" t="s">
        <v>601</v>
      </c>
      <c r="AZ88" s="219" t="s">
        <v>601</v>
      </c>
      <c r="BA88" s="220" t="s">
        <v>601</v>
      </c>
      <c r="BB88" s="223" t="s">
        <v>601</v>
      </c>
      <c r="BC88" s="223" t="s">
        <v>601</v>
      </c>
    </row>
    <row r="89" spans="1:55" x14ac:dyDescent="0.25">
      <c r="A89" s="210" t="s">
        <v>600</v>
      </c>
      <c r="B89" s="210" t="s">
        <v>632</v>
      </c>
      <c r="C89" s="210" t="s">
        <v>1018</v>
      </c>
      <c r="D89" s="211" t="s">
        <v>1248</v>
      </c>
      <c r="E89" s="210" t="s">
        <v>1188</v>
      </c>
      <c r="F89" s="210" t="s">
        <v>1183</v>
      </c>
      <c r="G89" s="210" t="s">
        <v>601</v>
      </c>
      <c r="H89" s="212">
        <v>28288</v>
      </c>
      <c r="I89" s="209">
        <f t="shared" si="1"/>
        <v>1</v>
      </c>
      <c r="J89" s="219">
        <v>4</v>
      </c>
      <c r="K89" s="171" t="s">
        <v>1185</v>
      </c>
      <c r="L89" s="214">
        <v>5657</v>
      </c>
      <c r="M89" s="215">
        <v>0.2</v>
      </c>
      <c r="N89" s="216">
        <v>5657</v>
      </c>
      <c r="O89" s="217">
        <v>0.2</v>
      </c>
      <c r="P89" s="213">
        <v>7072</v>
      </c>
      <c r="Q89" s="218">
        <v>0.25</v>
      </c>
      <c r="R89" s="219">
        <v>9900</v>
      </c>
      <c r="S89" s="220">
        <v>0.35</v>
      </c>
      <c r="T89" s="219">
        <v>0</v>
      </c>
      <c r="U89" s="220">
        <v>0</v>
      </c>
      <c r="V89" s="221">
        <v>16972</v>
      </c>
      <c r="W89" s="222">
        <v>0.6</v>
      </c>
      <c r="X89" s="212">
        <v>28288</v>
      </c>
      <c r="Y89" s="209"/>
      <c r="Z89" s="219">
        <v>4</v>
      </c>
      <c r="AA89" s="171" t="s">
        <v>1186</v>
      </c>
      <c r="AB89" s="214">
        <v>2828</v>
      </c>
      <c r="AC89" s="215">
        <v>0.1</v>
      </c>
      <c r="AD89" s="216">
        <v>4243</v>
      </c>
      <c r="AE89" s="217">
        <v>0.15</v>
      </c>
      <c r="AF89" s="213">
        <v>11315</v>
      </c>
      <c r="AG89" s="218">
        <v>0.4</v>
      </c>
      <c r="AH89" s="219">
        <v>9900</v>
      </c>
      <c r="AI89" s="220">
        <v>0.35</v>
      </c>
      <c r="AJ89" s="219">
        <v>0</v>
      </c>
      <c r="AK89" s="220">
        <v>0</v>
      </c>
      <c r="AL89" s="221">
        <v>21215</v>
      </c>
      <c r="AM89" s="222">
        <v>0.75</v>
      </c>
      <c r="AN89" s="165" t="s">
        <v>601</v>
      </c>
      <c r="AO89" s="210" t="s">
        <v>601</v>
      </c>
      <c r="AP89" s="165" t="s">
        <v>601</v>
      </c>
      <c r="AQ89" s="165" t="s">
        <v>601</v>
      </c>
      <c r="AR89" s="214" t="s">
        <v>601</v>
      </c>
      <c r="AS89" s="215" t="s">
        <v>601</v>
      </c>
      <c r="AT89" s="216" t="s">
        <v>601</v>
      </c>
      <c r="AU89" s="217" t="s">
        <v>601</v>
      </c>
      <c r="AV89" s="213" t="s">
        <v>601</v>
      </c>
      <c r="AW89" s="218" t="s">
        <v>601</v>
      </c>
      <c r="AX89" s="219" t="s">
        <v>601</v>
      </c>
      <c r="AY89" s="220" t="s">
        <v>601</v>
      </c>
      <c r="AZ89" s="219" t="s">
        <v>601</v>
      </c>
      <c r="BA89" s="220" t="s">
        <v>601</v>
      </c>
      <c r="BB89" s="223" t="s">
        <v>601</v>
      </c>
      <c r="BC89" s="223" t="s">
        <v>601</v>
      </c>
    </row>
    <row r="90" spans="1:55" x14ac:dyDescent="0.25">
      <c r="A90" s="210" t="s">
        <v>600</v>
      </c>
      <c r="B90" s="210" t="s">
        <v>632</v>
      </c>
      <c r="C90" s="210" t="s">
        <v>1019</v>
      </c>
      <c r="D90" s="211" t="s">
        <v>1249</v>
      </c>
      <c r="E90" s="210" t="s">
        <v>1188</v>
      </c>
      <c r="F90" s="210" t="s">
        <v>1183</v>
      </c>
      <c r="G90" s="210" t="s">
        <v>601</v>
      </c>
      <c r="H90" s="212">
        <v>112153</v>
      </c>
      <c r="I90" s="209">
        <f t="shared" si="1"/>
        <v>1</v>
      </c>
      <c r="J90" s="219">
        <v>4</v>
      </c>
      <c r="K90" s="171" t="s">
        <v>1185</v>
      </c>
      <c r="L90" s="214">
        <v>16822</v>
      </c>
      <c r="M90" s="215">
        <v>0.15</v>
      </c>
      <c r="N90" s="216">
        <v>22430</v>
      </c>
      <c r="O90" s="217">
        <v>0.2</v>
      </c>
      <c r="P90" s="213">
        <v>44861</v>
      </c>
      <c r="Q90" s="218">
        <v>0.4</v>
      </c>
      <c r="R90" s="219">
        <v>28038</v>
      </c>
      <c r="S90" s="220">
        <v>0.25</v>
      </c>
      <c r="T90" s="219">
        <v>0</v>
      </c>
      <c r="U90" s="220">
        <v>0</v>
      </c>
      <c r="V90" s="221">
        <v>72899</v>
      </c>
      <c r="W90" s="222">
        <v>0.65</v>
      </c>
      <c r="X90" s="212">
        <v>112153</v>
      </c>
      <c r="Y90" s="209"/>
      <c r="Z90" s="219">
        <v>4</v>
      </c>
      <c r="AA90" s="171" t="s">
        <v>1186</v>
      </c>
      <c r="AB90" s="214">
        <v>11215</v>
      </c>
      <c r="AC90" s="215">
        <v>0.1</v>
      </c>
      <c r="AD90" s="216">
        <v>16822</v>
      </c>
      <c r="AE90" s="217">
        <v>0.15</v>
      </c>
      <c r="AF90" s="213">
        <v>50468</v>
      </c>
      <c r="AG90" s="218">
        <v>0.45</v>
      </c>
      <c r="AH90" s="219">
        <v>33645</v>
      </c>
      <c r="AI90" s="220">
        <v>0.3</v>
      </c>
      <c r="AJ90" s="219">
        <v>0</v>
      </c>
      <c r="AK90" s="220">
        <v>0</v>
      </c>
      <c r="AL90" s="221">
        <v>84113</v>
      </c>
      <c r="AM90" s="222">
        <v>0.75</v>
      </c>
      <c r="AN90" s="165" t="s">
        <v>601</v>
      </c>
      <c r="AO90" s="210" t="s">
        <v>601</v>
      </c>
      <c r="AP90" s="165" t="s">
        <v>601</v>
      </c>
      <c r="AQ90" s="165" t="s">
        <v>601</v>
      </c>
      <c r="AR90" s="214" t="s">
        <v>601</v>
      </c>
      <c r="AS90" s="215" t="s">
        <v>601</v>
      </c>
      <c r="AT90" s="216" t="s">
        <v>601</v>
      </c>
      <c r="AU90" s="217" t="s">
        <v>601</v>
      </c>
      <c r="AV90" s="213" t="s">
        <v>601</v>
      </c>
      <c r="AW90" s="218" t="s">
        <v>601</v>
      </c>
      <c r="AX90" s="219" t="s">
        <v>601</v>
      </c>
      <c r="AY90" s="220" t="s">
        <v>601</v>
      </c>
      <c r="AZ90" s="219" t="s">
        <v>601</v>
      </c>
      <c r="BA90" s="220" t="s">
        <v>601</v>
      </c>
      <c r="BB90" s="223" t="s">
        <v>601</v>
      </c>
      <c r="BC90" s="223" t="s">
        <v>601</v>
      </c>
    </row>
    <row r="91" spans="1:55" x14ac:dyDescent="0.25">
      <c r="A91" s="210" t="s">
        <v>600</v>
      </c>
      <c r="B91" s="210" t="s">
        <v>632</v>
      </c>
      <c r="C91" s="210" t="s">
        <v>1020</v>
      </c>
      <c r="D91" s="211" t="s">
        <v>1250</v>
      </c>
      <c r="E91" s="210" t="s">
        <v>1188</v>
      </c>
      <c r="F91" s="210" t="s">
        <v>1183</v>
      </c>
      <c r="G91" s="210" t="s">
        <v>601</v>
      </c>
      <c r="H91" s="212">
        <v>200740</v>
      </c>
      <c r="I91" s="209">
        <f t="shared" si="1"/>
        <v>1</v>
      </c>
      <c r="J91" s="213">
        <v>3</v>
      </c>
      <c r="K91" s="171" t="s">
        <v>1185</v>
      </c>
      <c r="L91" s="214">
        <v>30111</v>
      </c>
      <c r="M91" s="215">
        <v>0.15</v>
      </c>
      <c r="N91" s="216">
        <v>50185</v>
      </c>
      <c r="O91" s="217">
        <v>0.25</v>
      </c>
      <c r="P91" s="213">
        <v>90333</v>
      </c>
      <c r="Q91" s="218">
        <v>0.45</v>
      </c>
      <c r="R91" s="219">
        <v>30111</v>
      </c>
      <c r="S91" s="220">
        <v>0.15</v>
      </c>
      <c r="T91" s="219">
        <v>0</v>
      </c>
      <c r="U91" s="220">
        <v>0</v>
      </c>
      <c r="V91" s="221">
        <v>120444</v>
      </c>
      <c r="W91" s="222">
        <v>0.6</v>
      </c>
      <c r="X91" s="212">
        <v>200740</v>
      </c>
      <c r="Y91" s="209"/>
      <c r="Z91" s="213">
        <v>3</v>
      </c>
      <c r="AA91" s="171" t="s">
        <v>1186</v>
      </c>
      <c r="AB91" s="214">
        <v>50185</v>
      </c>
      <c r="AC91" s="215">
        <v>0.25</v>
      </c>
      <c r="AD91" s="216">
        <v>70259</v>
      </c>
      <c r="AE91" s="217">
        <v>0.35</v>
      </c>
      <c r="AF91" s="213">
        <v>50185</v>
      </c>
      <c r="AG91" s="218">
        <v>0.25</v>
      </c>
      <c r="AH91" s="219">
        <v>30111</v>
      </c>
      <c r="AI91" s="220">
        <v>0.15</v>
      </c>
      <c r="AJ91" s="219">
        <v>0</v>
      </c>
      <c r="AK91" s="220">
        <v>0</v>
      </c>
      <c r="AL91" s="221">
        <v>80296</v>
      </c>
      <c r="AM91" s="222">
        <v>0.4</v>
      </c>
      <c r="AN91" s="165" t="s">
        <v>601</v>
      </c>
      <c r="AO91" s="210" t="s">
        <v>601</v>
      </c>
      <c r="AP91" s="165" t="s">
        <v>601</v>
      </c>
      <c r="AQ91" s="165" t="s">
        <v>601</v>
      </c>
      <c r="AR91" s="214" t="s">
        <v>601</v>
      </c>
      <c r="AS91" s="215" t="s">
        <v>601</v>
      </c>
      <c r="AT91" s="216" t="s">
        <v>601</v>
      </c>
      <c r="AU91" s="217" t="s">
        <v>601</v>
      </c>
      <c r="AV91" s="213" t="s">
        <v>601</v>
      </c>
      <c r="AW91" s="218" t="s">
        <v>601</v>
      </c>
      <c r="AX91" s="219" t="s">
        <v>601</v>
      </c>
      <c r="AY91" s="220" t="s">
        <v>601</v>
      </c>
      <c r="AZ91" s="219" t="s">
        <v>601</v>
      </c>
      <c r="BA91" s="220" t="s">
        <v>601</v>
      </c>
      <c r="BB91" s="223" t="s">
        <v>601</v>
      </c>
      <c r="BC91" s="223" t="s">
        <v>601</v>
      </c>
    </row>
    <row r="92" spans="1:55" x14ac:dyDescent="0.25">
      <c r="A92" s="432" t="s">
        <v>633</v>
      </c>
      <c r="B92" s="432"/>
      <c r="C92" s="432"/>
      <c r="D92" s="432"/>
      <c r="E92" s="432"/>
      <c r="F92" s="165" t="s">
        <v>1183</v>
      </c>
      <c r="G92" s="165" t="s">
        <v>601</v>
      </c>
      <c r="H92" s="10">
        <v>133875</v>
      </c>
      <c r="I92" s="209">
        <f t="shared" si="1"/>
        <v>1</v>
      </c>
      <c r="J92" s="171" t="s">
        <v>601</v>
      </c>
      <c r="K92" s="171" t="s">
        <v>1185</v>
      </c>
      <c r="L92" s="11">
        <v>45490</v>
      </c>
      <c r="M92" s="12">
        <v>0.34</v>
      </c>
      <c r="N92" s="13">
        <v>40163</v>
      </c>
      <c r="O92" s="14">
        <v>0.3</v>
      </c>
      <c r="P92" s="15">
        <v>34835</v>
      </c>
      <c r="Q92" s="16">
        <v>0.26</v>
      </c>
      <c r="R92" s="17">
        <v>13388</v>
      </c>
      <c r="S92" s="18">
        <v>0.1</v>
      </c>
      <c r="T92" s="17">
        <v>0</v>
      </c>
      <c r="U92" s="18">
        <v>0</v>
      </c>
      <c r="V92" s="19">
        <v>48222</v>
      </c>
      <c r="W92" s="20">
        <v>0.36</v>
      </c>
      <c r="X92" s="10">
        <v>133875</v>
      </c>
      <c r="Y92" s="209"/>
      <c r="Z92" s="171" t="s">
        <v>601</v>
      </c>
      <c r="AA92" s="171" t="s">
        <v>1186</v>
      </c>
      <c r="AB92" s="11">
        <v>43441</v>
      </c>
      <c r="AC92" s="12">
        <v>0.32</v>
      </c>
      <c r="AD92" s="13">
        <v>41669</v>
      </c>
      <c r="AE92" s="14">
        <v>0.31</v>
      </c>
      <c r="AF92" s="15">
        <v>35518</v>
      </c>
      <c r="AG92" s="16">
        <v>0.27</v>
      </c>
      <c r="AH92" s="17">
        <v>13247</v>
      </c>
      <c r="AI92" s="18">
        <v>0.1</v>
      </c>
      <c r="AJ92" s="17">
        <v>0</v>
      </c>
      <c r="AK92" s="18">
        <v>0</v>
      </c>
      <c r="AL92" s="19">
        <v>48765</v>
      </c>
      <c r="AM92" s="20">
        <v>0.37</v>
      </c>
      <c r="AN92" s="165" t="s">
        <v>601</v>
      </c>
      <c r="AO92" s="165" t="s">
        <v>601</v>
      </c>
      <c r="AP92" s="171" t="s">
        <v>601</v>
      </c>
      <c r="AQ92" s="171" t="s">
        <v>601</v>
      </c>
      <c r="AR92" s="204" t="s">
        <v>601</v>
      </c>
      <c r="AS92" s="204" t="s">
        <v>601</v>
      </c>
      <c r="AT92" s="205" t="s">
        <v>601</v>
      </c>
      <c r="AU92" s="205" t="s">
        <v>601</v>
      </c>
      <c r="AV92" s="206" t="s">
        <v>601</v>
      </c>
      <c r="AW92" s="206" t="s">
        <v>601</v>
      </c>
      <c r="AX92" s="207" t="s">
        <v>601</v>
      </c>
      <c r="AY92" s="207" t="s">
        <v>601</v>
      </c>
      <c r="AZ92" s="207" t="s">
        <v>601</v>
      </c>
      <c r="BA92" s="207" t="s">
        <v>601</v>
      </c>
      <c r="BB92" s="208" t="s">
        <v>601</v>
      </c>
      <c r="BC92" s="208" t="s">
        <v>601</v>
      </c>
    </row>
    <row r="93" spans="1:55" x14ac:dyDescent="0.25">
      <c r="A93" s="210" t="s">
        <v>600</v>
      </c>
      <c r="B93" s="210" t="s">
        <v>633</v>
      </c>
      <c r="C93" s="210" t="s">
        <v>1021</v>
      </c>
      <c r="D93" s="211" t="s">
        <v>1251</v>
      </c>
      <c r="E93" s="210" t="s">
        <v>1188</v>
      </c>
      <c r="F93" s="210" t="s">
        <v>1183</v>
      </c>
      <c r="G93" s="210" t="s">
        <v>601</v>
      </c>
      <c r="H93" s="212">
        <v>16475</v>
      </c>
      <c r="I93" s="209">
        <f t="shared" si="1"/>
        <v>0.99999999999999989</v>
      </c>
      <c r="J93" s="213">
        <v>3</v>
      </c>
      <c r="K93" s="171" t="s">
        <v>1185</v>
      </c>
      <c r="L93" s="214">
        <v>5766</v>
      </c>
      <c r="M93" s="215">
        <v>0.35</v>
      </c>
      <c r="N93" s="216">
        <v>4942</v>
      </c>
      <c r="O93" s="217">
        <v>0.3</v>
      </c>
      <c r="P93" s="213">
        <v>4118</v>
      </c>
      <c r="Q93" s="218">
        <v>0.25</v>
      </c>
      <c r="R93" s="219">
        <v>1647</v>
      </c>
      <c r="S93" s="220">
        <v>0.1</v>
      </c>
      <c r="T93" s="219">
        <v>0</v>
      </c>
      <c r="U93" s="220">
        <v>0</v>
      </c>
      <c r="V93" s="221">
        <v>5765</v>
      </c>
      <c r="W93" s="222">
        <v>0.35</v>
      </c>
      <c r="X93" s="212">
        <v>16475</v>
      </c>
      <c r="Y93" s="209"/>
      <c r="Z93" s="213">
        <v>3</v>
      </c>
      <c r="AA93" s="171" t="s">
        <v>1186</v>
      </c>
      <c r="AB93" s="214">
        <v>5766</v>
      </c>
      <c r="AC93" s="215">
        <v>0.35</v>
      </c>
      <c r="AD93" s="216">
        <v>5766</v>
      </c>
      <c r="AE93" s="217">
        <v>0.35</v>
      </c>
      <c r="AF93" s="213">
        <v>4118</v>
      </c>
      <c r="AG93" s="218">
        <v>0.25</v>
      </c>
      <c r="AH93" s="219">
        <v>823</v>
      </c>
      <c r="AI93" s="220">
        <v>0.05</v>
      </c>
      <c r="AJ93" s="219">
        <v>0</v>
      </c>
      <c r="AK93" s="220">
        <v>0</v>
      </c>
      <c r="AL93" s="221">
        <v>4941</v>
      </c>
      <c r="AM93" s="222">
        <v>0.3</v>
      </c>
      <c r="AN93" s="165" t="s">
        <v>601</v>
      </c>
      <c r="AO93" s="210" t="s">
        <v>601</v>
      </c>
      <c r="AP93" s="165" t="s">
        <v>601</v>
      </c>
      <c r="AQ93" s="165" t="s">
        <v>601</v>
      </c>
      <c r="AR93" s="214" t="s">
        <v>601</v>
      </c>
      <c r="AS93" s="215" t="s">
        <v>601</v>
      </c>
      <c r="AT93" s="216" t="s">
        <v>601</v>
      </c>
      <c r="AU93" s="217" t="s">
        <v>601</v>
      </c>
      <c r="AV93" s="213" t="s">
        <v>601</v>
      </c>
      <c r="AW93" s="218" t="s">
        <v>601</v>
      </c>
      <c r="AX93" s="219" t="s">
        <v>601</v>
      </c>
      <c r="AY93" s="220" t="s">
        <v>601</v>
      </c>
      <c r="AZ93" s="219" t="s">
        <v>601</v>
      </c>
      <c r="BA93" s="220" t="s">
        <v>601</v>
      </c>
      <c r="BB93" s="223" t="s">
        <v>601</v>
      </c>
      <c r="BC93" s="223" t="s">
        <v>601</v>
      </c>
    </row>
    <row r="94" spans="1:55" x14ac:dyDescent="0.25">
      <c r="A94" s="210" t="s">
        <v>600</v>
      </c>
      <c r="B94" s="210" t="s">
        <v>633</v>
      </c>
      <c r="C94" s="210" t="s">
        <v>1022</v>
      </c>
      <c r="D94" s="211" t="s">
        <v>1252</v>
      </c>
      <c r="E94" s="210" t="s">
        <v>1188</v>
      </c>
      <c r="F94" s="210" t="s">
        <v>1183</v>
      </c>
      <c r="G94" s="210" t="s">
        <v>601</v>
      </c>
      <c r="H94" s="212">
        <v>13661</v>
      </c>
      <c r="I94" s="209">
        <f t="shared" si="1"/>
        <v>1</v>
      </c>
      <c r="J94" s="213">
        <v>3</v>
      </c>
      <c r="K94" s="171" t="s">
        <v>1185</v>
      </c>
      <c r="L94" s="214">
        <v>3415</v>
      </c>
      <c r="M94" s="215">
        <v>0.25</v>
      </c>
      <c r="N94" s="216">
        <v>4098</v>
      </c>
      <c r="O94" s="217">
        <v>0.3</v>
      </c>
      <c r="P94" s="213">
        <v>4781</v>
      </c>
      <c r="Q94" s="218">
        <v>0.35</v>
      </c>
      <c r="R94" s="219">
        <v>1366</v>
      </c>
      <c r="S94" s="220">
        <v>0.1</v>
      </c>
      <c r="T94" s="219">
        <v>0</v>
      </c>
      <c r="U94" s="220">
        <v>0</v>
      </c>
      <c r="V94" s="221">
        <v>6147</v>
      </c>
      <c r="W94" s="222">
        <v>0.45</v>
      </c>
      <c r="X94" s="212">
        <v>13661</v>
      </c>
      <c r="Y94" s="209"/>
      <c r="Z94" s="213">
        <v>3</v>
      </c>
      <c r="AA94" s="171" t="s">
        <v>1186</v>
      </c>
      <c r="AB94" s="214">
        <v>1366</v>
      </c>
      <c r="AC94" s="215">
        <v>0.1</v>
      </c>
      <c r="AD94" s="216">
        <v>4781</v>
      </c>
      <c r="AE94" s="217">
        <v>0.35</v>
      </c>
      <c r="AF94" s="213">
        <v>5464</v>
      </c>
      <c r="AG94" s="218">
        <v>0.4</v>
      </c>
      <c r="AH94" s="219">
        <v>2049</v>
      </c>
      <c r="AI94" s="220">
        <v>0.15</v>
      </c>
      <c r="AJ94" s="219">
        <v>0</v>
      </c>
      <c r="AK94" s="220">
        <v>0</v>
      </c>
      <c r="AL94" s="221">
        <v>7513</v>
      </c>
      <c r="AM94" s="222">
        <v>0.55000000000000004</v>
      </c>
      <c r="AN94" s="165" t="s">
        <v>601</v>
      </c>
      <c r="AO94" s="210" t="s">
        <v>601</v>
      </c>
      <c r="AP94" s="165" t="s">
        <v>601</v>
      </c>
      <c r="AQ94" s="165" t="s">
        <v>601</v>
      </c>
      <c r="AR94" s="214" t="s">
        <v>601</v>
      </c>
      <c r="AS94" s="215" t="s">
        <v>601</v>
      </c>
      <c r="AT94" s="216" t="s">
        <v>601</v>
      </c>
      <c r="AU94" s="217" t="s">
        <v>601</v>
      </c>
      <c r="AV94" s="213" t="s">
        <v>601</v>
      </c>
      <c r="AW94" s="218" t="s">
        <v>601</v>
      </c>
      <c r="AX94" s="219" t="s">
        <v>601</v>
      </c>
      <c r="AY94" s="220" t="s">
        <v>601</v>
      </c>
      <c r="AZ94" s="219" t="s">
        <v>601</v>
      </c>
      <c r="BA94" s="220" t="s">
        <v>601</v>
      </c>
      <c r="BB94" s="223" t="s">
        <v>601</v>
      </c>
      <c r="BC94" s="223" t="s">
        <v>601</v>
      </c>
    </row>
    <row r="95" spans="1:55" x14ac:dyDescent="0.25">
      <c r="A95" s="210" t="s">
        <v>600</v>
      </c>
      <c r="B95" s="210" t="s">
        <v>633</v>
      </c>
      <c r="C95" s="210" t="s">
        <v>1023</v>
      </c>
      <c r="D95" s="211" t="s">
        <v>1253</v>
      </c>
      <c r="E95" s="210" t="s">
        <v>1188</v>
      </c>
      <c r="F95" s="210" t="s">
        <v>1183</v>
      </c>
      <c r="G95" s="210" t="s">
        <v>601</v>
      </c>
      <c r="H95" s="212">
        <v>103739</v>
      </c>
      <c r="I95" s="209">
        <f t="shared" si="1"/>
        <v>0.99999999999999989</v>
      </c>
      <c r="J95" s="213">
        <v>3</v>
      </c>
      <c r="K95" s="171" t="s">
        <v>1185</v>
      </c>
      <c r="L95" s="214">
        <v>36308</v>
      </c>
      <c r="M95" s="215">
        <v>0.35</v>
      </c>
      <c r="N95" s="216">
        <v>31121</v>
      </c>
      <c r="O95" s="217">
        <v>0.3</v>
      </c>
      <c r="P95" s="213">
        <v>25934</v>
      </c>
      <c r="Q95" s="218">
        <v>0.25</v>
      </c>
      <c r="R95" s="219">
        <v>10373</v>
      </c>
      <c r="S95" s="220">
        <v>0.1</v>
      </c>
      <c r="T95" s="219">
        <v>0</v>
      </c>
      <c r="U95" s="220">
        <v>0</v>
      </c>
      <c r="V95" s="221">
        <v>36307</v>
      </c>
      <c r="W95" s="222">
        <v>0.35</v>
      </c>
      <c r="X95" s="212">
        <v>103739</v>
      </c>
      <c r="Y95" s="209"/>
      <c r="Z95" s="213">
        <v>3</v>
      </c>
      <c r="AA95" s="171" t="s">
        <v>1186</v>
      </c>
      <c r="AB95" s="214">
        <v>36308</v>
      </c>
      <c r="AC95" s="215">
        <v>0.35</v>
      </c>
      <c r="AD95" s="216">
        <v>31121</v>
      </c>
      <c r="AE95" s="217">
        <v>0.3</v>
      </c>
      <c r="AF95" s="213">
        <v>25934</v>
      </c>
      <c r="AG95" s="218">
        <v>0.25</v>
      </c>
      <c r="AH95" s="219">
        <v>10373</v>
      </c>
      <c r="AI95" s="220">
        <v>0.1</v>
      </c>
      <c r="AJ95" s="219">
        <v>0</v>
      </c>
      <c r="AK95" s="220">
        <v>0</v>
      </c>
      <c r="AL95" s="221">
        <v>36307</v>
      </c>
      <c r="AM95" s="222">
        <v>0.35</v>
      </c>
      <c r="AN95" s="165" t="s">
        <v>601</v>
      </c>
      <c r="AO95" s="210" t="s">
        <v>601</v>
      </c>
      <c r="AP95" s="165" t="s">
        <v>601</v>
      </c>
      <c r="AQ95" s="165" t="s">
        <v>601</v>
      </c>
      <c r="AR95" s="214" t="s">
        <v>601</v>
      </c>
      <c r="AS95" s="215" t="s">
        <v>601</v>
      </c>
      <c r="AT95" s="216" t="s">
        <v>601</v>
      </c>
      <c r="AU95" s="217" t="s">
        <v>601</v>
      </c>
      <c r="AV95" s="213" t="s">
        <v>601</v>
      </c>
      <c r="AW95" s="218" t="s">
        <v>601</v>
      </c>
      <c r="AX95" s="219" t="s">
        <v>601</v>
      </c>
      <c r="AY95" s="220" t="s">
        <v>601</v>
      </c>
      <c r="AZ95" s="219" t="s">
        <v>601</v>
      </c>
      <c r="BA95" s="220" t="s">
        <v>601</v>
      </c>
      <c r="BB95" s="223" t="s">
        <v>601</v>
      </c>
      <c r="BC95" s="223" t="s">
        <v>601</v>
      </c>
    </row>
    <row r="96" spans="1:55" x14ac:dyDescent="0.25">
      <c r="A96" s="432" t="s">
        <v>634</v>
      </c>
      <c r="B96" s="432"/>
      <c r="C96" s="432"/>
      <c r="D96" s="432"/>
      <c r="E96" s="432"/>
      <c r="F96" s="165" t="s">
        <v>1183</v>
      </c>
      <c r="G96" s="165" t="s">
        <v>601</v>
      </c>
      <c r="H96" s="10">
        <v>53727</v>
      </c>
      <c r="I96" s="209">
        <f t="shared" si="1"/>
        <v>1</v>
      </c>
      <c r="J96" s="171" t="s">
        <v>601</v>
      </c>
      <c r="K96" s="171" t="s">
        <v>1185</v>
      </c>
      <c r="L96" s="11">
        <v>15715</v>
      </c>
      <c r="M96" s="12">
        <v>0.28999999999999998</v>
      </c>
      <c r="N96" s="13">
        <v>15916</v>
      </c>
      <c r="O96" s="14">
        <v>0.3</v>
      </c>
      <c r="P96" s="15">
        <v>19006</v>
      </c>
      <c r="Q96" s="16">
        <v>0.35</v>
      </c>
      <c r="R96" s="17">
        <v>3090</v>
      </c>
      <c r="S96" s="18">
        <v>0.06</v>
      </c>
      <c r="T96" s="17">
        <v>0</v>
      </c>
      <c r="U96" s="18">
        <v>0</v>
      </c>
      <c r="V96" s="19">
        <v>22096</v>
      </c>
      <c r="W96" s="20">
        <v>0.41</v>
      </c>
      <c r="X96" s="10">
        <v>53727</v>
      </c>
      <c r="Y96" s="209"/>
      <c r="Z96" s="171" t="s">
        <v>601</v>
      </c>
      <c r="AA96" s="171" t="s">
        <v>1186</v>
      </c>
      <c r="AB96" s="11">
        <v>8059</v>
      </c>
      <c r="AC96" s="12">
        <v>0.15</v>
      </c>
      <c r="AD96" s="13">
        <v>13432</v>
      </c>
      <c r="AE96" s="14">
        <v>0.25</v>
      </c>
      <c r="AF96" s="15">
        <v>24177</v>
      </c>
      <c r="AG96" s="16">
        <v>0.45</v>
      </c>
      <c r="AH96" s="17">
        <v>8059</v>
      </c>
      <c r="AI96" s="18">
        <v>0.15</v>
      </c>
      <c r="AJ96" s="17">
        <v>0</v>
      </c>
      <c r="AK96" s="18">
        <v>0</v>
      </c>
      <c r="AL96" s="19">
        <v>32236</v>
      </c>
      <c r="AM96" s="20">
        <v>0.6</v>
      </c>
      <c r="AN96" s="165" t="s">
        <v>601</v>
      </c>
      <c r="AO96" s="165" t="s">
        <v>601</v>
      </c>
      <c r="AP96" s="171" t="s">
        <v>601</v>
      </c>
      <c r="AQ96" s="171" t="s">
        <v>601</v>
      </c>
      <c r="AR96" s="204" t="s">
        <v>601</v>
      </c>
      <c r="AS96" s="204" t="s">
        <v>601</v>
      </c>
      <c r="AT96" s="205" t="s">
        <v>601</v>
      </c>
      <c r="AU96" s="205" t="s">
        <v>601</v>
      </c>
      <c r="AV96" s="206" t="s">
        <v>601</v>
      </c>
      <c r="AW96" s="206" t="s">
        <v>601</v>
      </c>
      <c r="AX96" s="207" t="s">
        <v>601</v>
      </c>
      <c r="AY96" s="207" t="s">
        <v>601</v>
      </c>
      <c r="AZ96" s="207" t="s">
        <v>601</v>
      </c>
      <c r="BA96" s="207" t="s">
        <v>601</v>
      </c>
      <c r="BB96" s="208" t="s">
        <v>601</v>
      </c>
      <c r="BC96" s="208" t="s">
        <v>601</v>
      </c>
    </row>
    <row r="97" spans="1:55" x14ac:dyDescent="0.25">
      <c r="A97" s="210" t="s">
        <v>600</v>
      </c>
      <c r="B97" s="210" t="s">
        <v>634</v>
      </c>
      <c r="C97" s="210" t="s">
        <v>1024</v>
      </c>
      <c r="D97" s="211" t="s">
        <v>1254</v>
      </c>
      <c r="E97" s="210" t="s">
        <v>1188</v>
      </c>
      <c r="F97" s="210" t="s">
        <v>1183</v>
      </c>
      <c r="G97" s="210" t="s">
        <v>601</v>
      </c>
      <c r="H97" s="212">
        <v>49692</v>
      </c>
      <c r="I97" s="209">
        <f t="shared" si="1"/>
        <v>1</v>
      </c>
      <c r="J97" s="213">
        <v>3</v>
      </c>
      <c r="K97" s="171" t="s">
        <v>1185</v>
      </c>
      <c r="L97" s="214">
        <v>14907</v>
      </c>
      <c r="M97" s="215">
        <v>0.3</v>
      </c>
      <c r="N97" s="216">
        <v>14907</v>
      </c>
      <c r="O97" s="217">
        <v>0.3</v>
      </c>
      <c r="P97" s="213">
        <v>17392</v>
      </c>
      <c r="Q97" s="218">
        <v>0.35</v>
      </c>
      <c r="R97" s="219">
        <v>2484</v>
      </c>
      <c r="S97" s="220">
        <v>0.05</v>
      </c>
      <c r="T97" s="219">
        <v>0</v>
      </c>
      <c r="U97" s="220">
        <v>0</v>
      </c>
      <c r="V97" s="221">
        <v>19876</v>
      </c>
      <c r="W97" s="222">
        <v>0.4</v>
      </c>
      <c r="X97" s="212">
        <v>49692</v>
      </c>
      <c r="Y97" s="209"/>
      <c r="Z97" s="213">
        <v>3</v>
      </c>
      <c r="AA97" s="171" t="s">
        <v>1186</v>
      </c>
      <c r="AB97" s="214">
        <v>7453</v>
      </c>
      <c r="AC97" s="215">
        <v>0.15</v>
      </c>
      <c r="AD97" s="216">
        <v>12423</v>
      </c>
      <c r="AE97" s="217">
        <v>0.25</v>
      </c>
      <c r="AF97" s="213">
        <v>22361</v>
      </c>
      <c r="AG97" s="218">
        <v>0.45</v>
      </c>
      <c r="AH97" s="219">
        <v>7453</v>
      </c>
      <c r="AI97" s="220">
        <v>0.15</v>
      </c>
      <c r="AJ97" s="219">
        <v>0</v>
      </c>
      <c r="AK97" s="220">
        <v>0</v>
      </c>
      <c r="AL97" s="221">
        <v>29814</v>
      </c>
      <c r="AM97" s="222">
        <v>0.6</v>
      </c>
      <c r="AN97" s="165" t="s">
        <v>601</v>
      </c>
      <c r="AO97" s="210" t="s">
        <v>601</v>
      </c>
      <c r="AP97" s="165" t="s">
        <v>601</v>
      </c>
      <c r="AQ97" s="165" t="s">
        <v>601</v>
      </c>
      <c r="AR97" s="214" t="s">
        <v>601</v>
      </c>
      <c r="AS97" s="215" t="s">
        <v>601</v>
      </c>
      <c r="AT97" s="216" t="s">
        <v>601</v>
      </c>
      <c r="AU97" s="217" t="s">
        <v>601</v>
      </c>
      <c r="AV97" s="213" t="s">
        <v>601</v>
      </c>
      <c r="AW97" s="218" t="s">
        <v>601</v>
      </c>
      <c r="AX97" s="219" t="s">
        <v>601</v>
      </c>
      <c r="AY97" s="220" t="s">
        <v>601</v>
      </c>
      <c r="AZ97" s="219" t="s">
        <v>601</v>
      </c>
      <c r="BA97" s="220" t="s">
        <v>601</v>
      </c>
      <c r="BB97" s="223" t="s">
        <v>601</v>
      </c>
      <c r="BC97" s="223" t="s">
        <v>601</v>
      </c>
    </row>
    <row r="98" spans="1:55" x14ac:dyDescent="0.25">
      <c r="A98" s="210" t="s">
        <v>600</v>
      </c>
      <c r="B98" s="210" t="s">
        <v>634</v>
      </c>
      <c r="C98" s="210" t="s">
        <v>1025</v>
      </c>
      <c r="D98" s="211" t="s">
        <v>1255</v>
      </c>
      <c r="E98" s="210" t="s">
        <v>1188</v>
      </c>
      <c r="F98" s="210" t="s">
        <v>1183</v>
      </c>
      <c r="G98" s="210" t="s">
        <v>601</v>
      </c>
      <c r="H98" s="212">
        <v>4035</v>
      </c>
      <c r="I98" s="209">
        <f t="shared" si="1"/>
        <v>1</v>
      </c>
      <c r="J98" s="213">
        <v>3</v>
      </c>
      <c r="K98" s="171" t="s">
        <v>1185</v>
      </c>
      <c r="L98" s="214">
        <v>807</v>
      </c>
      <c r="M98" s="215">
        <v>0.2</v>
      </c>
      <c r="N98" s="216">
        <v>1009</v>
      </c>
      <c r="O98" s="217">
        <v>0.25</v>
      </c>
      <c r="P98" s="213">
        <v>1614</v>
      </c>
      <c r="Q98" s="218">
        <v>0.4</v>
      </c>
      <c r="R98" s="219">
        <v>605</v>
      </c>
      <c r="S98" s="220">
        <v>0.15</v>
      </c>
      <c r="T98" s="219">
        <v>0</v>
      </c>
      <c r="U98" s="220">
        <v>0</v>
      </c>
      <c r="V98" s="224">
        <f>W98*H98</f>
        <v>2219.25</v>
      </c>
      <c r="W98" s="225">
        <v>0.55000000000000004</v>
      </c>
      <c r="X98" s="212">
        <v>4035</v>
      </c>
      <c r="Y98" s="209"/>
      <c r="Z98" s="213">
        <v>3</v>
      </c>
      <c r="AA98" s="171" t="s">
        <v>1186</v>
      </c>
      <c r="AB98" s="214">
        <v>605</v>
      </c>
      <c r="AC98" s="215">
        <v>0.15</v>
      </c>
      <c r="AD98" s="216">
        <v>1008</v>
      </c>
      <c r="AE98" s="217">
        <v>0.25</v>
      </c>
      <c r="AF98" s="213">
        <v>1815</v>
      </c>
      <c r="AG98" s="218">
        <v>0.45</v>
      </c>
      <c r="AH98" s="219">
        <v>605</v>
      </c>
      <c r="AI98" s="220">
        <v>0.15</v>
      </c>
      <c r="AJ98" s="219">
        <v>0</v>
      </c>
      <c r="AK98" s="220">
        <v>0</v>
      </c>
      <c r="AL98" s="221">
        <v>2420</v>
      </c>
      <c r="AM98" s="222">
        <v>0.6</v>
      </c>
      <c r="AN98" s="165" t="s">
        <v>601</v>
      </c>
      <c r="AO98" s="210" t="s">
        <v>601</v>
      </c>
      <c r="AP98" s="165" t="s">
        <v>601</v>
      </c>
      <c r="AQ98" s="165" t="s">
        <v>601</v>
      </c>
      <c r="AR98" s="214" t="s">
        <v>601</v>
      </c>
      <c r="AS98" s="215" t="s">
        <v>601</v>
      </c>
      <c r="AT98" s="216" t="s">
        <v>601</v>
      </c>
      <c r="AU98" s="217" t="s">
        <v>601</v>
      </c>
      <c r="AV98" s="213" t="s">
        <v>601</v>
      </c>
      <c r="AW98" s="218" t="s">
        <v>601</v>
      </c>
      <c r="AX98" s="219" t="s">
        <v>601</v>
      </c>
      <c r="AY98" s="220" t="s">
        <v>601</v>
      </c>
      <c r="AZ98" s="219" t="s">
        <v>601</v>
      </c>
      <c r="BA98" s="220" t="s">
        <v>601</v>
      </c>
      <c r="BB98" s="223" t="s">
        <v>601</v>
      </c>
      <c r="BC98" s="223" t="s">
        <v>601</v>
      </c>
    </row>
    <row r="102" spans="1:55" x14ac:dyDescent="0.25">
      <c r="A102" s="165" t="s">
        <v>1256</v>
      </c>
    </row>
    <row r="104" spans="1:55" x14ac:dyDescent="0.25">
      <c r="A104" s="165" t="s">
        <v>1257</v>
      </c>
    </row>
  </sheetData>
  <mergeCells count="43">
    <mergeCell ref="A85:E85"/>
    <mergeCell ref="A92:E92"/>
    <mergeCell ref="A96:E96"/>
    <mergeCell ref="A50:E50"/>
    <mergeCell ref="A56:E56"/>
    <mergeCell ref="A59:E59"/>
    <mergeCell ref="A64:E64"/>
    <mergeCell ref="A71:E71"/>
    <mergeCell ref="A77:E77"/>
    <mergeCell ref="A19:E19"/>
    <mergeCell ref="A26:E26"/>
    <mergeCell ref="A29:E29"/>
    <mergeCell ref="A31:E31"/>
    <mergeCell ref="A36:E36"/>
    <mergeCell ref="A10:E11"/>
    <mergeCell ref="G10:W10"/>
    <mergeCell ref="X10:AM10"/>
    <mergeCell ref="A42:E42"/>
    <mergeCell ref="AX11:AY11"/>
    <mergeCell ref="A13:E13"/>
    <mergeCell ref="A14:E14"/>
    <mergeCell ref="A17:E17"/>
    <mergeCell ref="AJ11:AK11"/>
    <mergeCell ref="AL11:AM11"/>
    <mergeCell ref="AN11:AO11"/>
    <mergeCell ref="AR11:AS11"/>
    <mergeCell ref="AT11:AU11"/>
    <mergeCell ref="AV11:AW11"/>
    <mergeCell ref="V11:W11"/>
    <mergeCell ref="X11:Y11"/>
    <mergeCell ref="AN10:BC10"/>
    <mergeCell ref="H11:I11"/>
    <mergeCell ref="L11:M11"/>
    <mergeCell ref="N11:O11"/>
    <mergeCell ref="P11:Q11"/>
    <mergeCell ref="R11:S11"/>
    <mergeCell ref="T11:U11"/>
    <mergeCell ref="AD11:AE11"/>
    <mergeCell ref="AF11:AG11"/>
    <mergeCell ref="AH11:AI11"/>
    <mergeCell ref="AZ11:BA11"/>
    <mergeCell ref="BB11:BC11"/>
    <mergeCell ref="AB11:AC11"/>
  </mergeCells>
  <phoneticPr fontId="43" type="noConversion"/>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01267-75C7-40C3-9154-6200431D1B8C}">
  <sheetPr codeName="Sheet1"/>
  <dimension ref="A1:AF71"/>
  <sheetViews>
    <sheetView topLeftCell="T22" zoomScale="140" zoomScaleNormal="140" workbookViewId="0">
      <selection activeCell="B24" sqref="A24:XFD29"/>
    </sheetView>
  </sheetViews>
  <sheetFormatPr defaultColWidth="9.28515625" defaultRowHeight="15" x14ac:dyDescent="0.25"/>
  <cols>
    <col min="1" max="1" width="16.7109375" style="21" hidden="1" customWidth="1"/>
    <col min="2" max="2" width="17.28515625" style="21" customWidth="1"/>
    <col min="3" max="3" width="19.42578125" style="21" customWidth="1"/>
    <col min="4" max="4" width="0" style="21" hidden="1" customWidth="1"/>
    <col min="5" max="5" width="15.85546875" style="21" hidden="1" customWidth="1"/>
    <col min="6" max="6" width="12.42578125" style="21" customWidth="1"/>
    <col min="7" max="7" width="14.140625" style="21" customWidth="1"/>
    <col min="8" max="12" width="9.28515625" style="21"/>
    <col min="13" max="13" width="9.7109375" style="21" customWidth="1"/>
    <col min="14" max="14" width="10" style="21" customWidth="1"/>
    <col min="15" max="15" width="7.28515625" style="21" customWidth="1"/>
    <col min="16" max="16" width="9.28515625" style="21" customWidth="1"/>
    <col min="17" max="18" width="9.5703125" style="21" customWidth="1"/>
    <col min="19" max="19" width="14.140625" style="21" customWidth="1"/>
    <col min="20" max="20" width="15.42578125" style="21" bestFit="1" customWidth="1"/>
    <col min="21" max="24" width="9.28515625" style="21"/>
    <col min="25" max="25" width="21.42578125" style="21" customWidth="1"/>
    <col min="26" max="26" width="10.85546875" style="21" customWidth="1"/>
    <col min="27" max="28" width="11" style="21" customWidth="1"/>
    <col min="29" max="29" width="12.7109375" style="21" customWidth="1"/>
    <col min="30" max="30" width="13.42578125" style="21" customWidth="1"/>
    <col min="31" max="31" width="11.42578125" style="21" bestFit="1" customWidth="1"/>
    <col min="32" max="16384" width="9.28515625" style="21"/>
  </cols>
  <sheetData>
    <row r="1" spans="1:32" ht="16.5" thickBot="1" x14ac:dyDescent="0.3">
      <c r="A1" s="433" t="s">
        <v>435</v>
      </c>
      <c r="B1" s="433" t="s">
        <v>352</v>
      </c>
      <c r="C1" s="433" t="s">
        <v>353</v>
      </c>
      <c r="D1" s="433" t="s">
        <v>53</v>
      </c>
      <c r="E1" s="433" t="s">
        <v>635</v>
      </c>
      <c r="F1" s="445" t="s">
        <v>50</v>
      </c>
      <c r="G1" s="452"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25.5" x14ac:dyDescent="0.25">
      <c r="A2" s="433"/>
      <c r="B2" s="433"/>
      <c r="C2" s="433"/>
      <c r="D2" s="433"/>
      <c r="E2" s="433"/>
      <c r="F2" s="445"/>
      <c r="G2" s="452"/>
      <c r="H2" s="457" t="s">
        <v>54</v>
      </c>
      <c r="I2" s="460" t="s">
        <v>55</v>
      </c>
      <c r="J2" s="461"/>
      <c r="K2" s="461"/>
      <c r="L2" s="461"/>
      <c r="M2" s="462"/>
      <c r="N2" s="440" t="s">
        <v>56</v>
      </c>
      <c r="O2" s="440" t="s">
        <v>57</v>
      </c>
      <c r="P2" s="440" t="s">
        <v>58</v>
      </c>
      <c r="Q2" s="440" t="s">
        <v>59</v>
      </c>
      <c r="R2" s="440" t="s">
        <v>60</v>
      </c>
      <c r="S2" s="440" t="s">
        <v>61</v>
      </c>
      <c r="T2" s="173" t="s">
        <v>54</v>
      </c>
      <c r="U2" s="442" t="s">
        <v>55</v>
      </c>
      <c r="V2" s="443"/>
      <c r="W2" s="443"/>
      <c r="X2" s="443"/>
      <c r="Y2" s="444"/>
      <c r="Z2" s="446" t="s">
        <v>5</v>
      </c>
      <c r="AA2" s="449" t="s">
        <v>6</v>
      </c>
      <c r="AB2" s="449" t="s">
        <v>7</v>
      </c>
      <c r="AC2" s="449" t="s">
        <v>8</v>
      </c>
      <c r="AD2" s="449" t="s">
        <v>9</v>
      </c>
      <c r="AE2" s="464" t="s">
        <v>10</v>
      </c>
    </row>
    <row r="3" spans="1:32" x14ac:dyDescent="0.25">
      <c r="A3" s="433"/>
      <c r="B3" s="433"/>
      <c r="C3" s="433"/>
      <c r="D3" s="433"/>
      <c r="E3" s="433"/>
      <c r="F3" s="445"/>
      <c r="G3" s="452"/>
      <c r="H3" s="458"/>
      <c r="I3" s="434" t="s">
        <v>109</v>
      </c>
      <c r="J3" s="435"/>
      <c r="K3" s="435"/>
      <c r="L3" s="435"/>
      <c r="M3" s="436"/>
      <c r="N3" s="441"/>
      <c r="O3" s="441"/>
      <c r="P3" s="441"/>
      <c r="Q3" s="441"/>
      <c r="R3" s="441"/>
      <c r="S3" s="441"/>
      <c r="T3" s="173" t="s">
        <v>62</v>
      </c>
      <c r="U3" s="437" t="s">
        <v>354</v>
      </c>
      <c r="V3" s="438"/>
      <c r="W3" s="438"/>
      <c r="X3" s="438"/>
      <c r="Y3" s="439"/>
      <c r="Z3" s="447"/>
      <c r="AA3" s="450"/>
      <c r="AB3" s="450"/>
      <c r="AC3" s="450"/>
      <c r="AD3" s="450"/>
      <c r="AE3" s="465"/>
    </row>
    <row r="4" spans="1:32" ht="15.75" thickBot="1" x14ac:dyDescent="0.3">
      <c r="A4" s="433"/>
      <c r="B4" s="433"/>
      <c r="C4" s="433"/>
      <c r="D4" s="433"/>
      <c r="E4" s="433"/>
      <c r="F4" s="445"/>
      <c r="G4" s="452"/>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26.25" thickBot="1" x14ac:dyDescent="0.3">
      <c r="A5" s="28" t="s">
        <v>21</v>
      </c>
      <c r="B5" s="28" t="s">
        <v>355</v>
      </c>
      <c r="C5" s="158" t="s">
        <v>437</v>
      </c>
      <c r="D5" s="158" t="s">
        <v>650</v>
      </c>
      <c r="E5" s="159" t="s">
        <v>1026</v>
      </c>
      <c r="F5" s="160">
        <v>198251.94520314509</v>
      </c>
      <c r="G5" s="29" t="s">
        <v>438</v>
      </c>
      <c r="H5" s="161">
        <v>1</v>
      </c>
      <c r="I5" s="30">
        <v>0.84</v>
      </c>
      <c r="J5" s="31">
        <v>0.14000000000000001</v>
      </c>
      <c r="K5" s="32">
        <v>0.02</v>
      </c>
      <c r="L5" s="33">
        <v>0</v>
      </c>
      <c r="M5" s="34">
        <v>0</v>
      </c>
      <c r="N5" s="162">
        <f t="shared" ref="N5:N62" si="0">F5*I5</f>
        <v>166531.63397064188</v>
      </c>
      <c r="O5" s="163">
        <f t="shared" ref="O5:O62" si="1">F5*J5</f>
        <v>27755.272328440315</v>
      </c>
      <c r="P5" s="163">
        <f>F5*K5</f>
        <v>3965.038904062902</v>
      </c>
      <c r="Q5" s="163">
        <f t="shared" ref="Q5:Q62" si="2">F5*L5</f>
        <v>0</v>
      </c>
      <c r="R5" s="163">
        <f t="shared" ref="R5:R62" si="3">F5*M5</f>
        <v>0</v>
      </c>
      <c r="S5" s="35">
        <f t="shared" ref="S5:S27" si="4">SUM(P5:R5)</f>
        <v>3965.038904062902</v>
      </c>
      <c r="T5" s="164">
        <v>2</v>
      </c>
      <c r="U5" s="30">
        <v>0.7</v>
      </c>
      <c r="V5" s="31">
        <v>0.25</v>
      </c>
      <c r="W5" s="32">
        <v>0.05</v>
      </c>
      <c r="X5" s="33">
        <v>0</v>
      </c>
      <c r="Y5" s="34">
        <v>0</v>
      </c>
      <c r="Z5" s="162">
        <f t="shared" ref="Z5:Z62" si="5">F5*U5</f>
        <v>138776.36164220155</v>
      </c>
      <c r="AA5" s="162">
        <f t="shared" ref="AA5:AA62" si="6">F5*V5</f>
        <v>49562.986300786273</v>
      </c>
      <c r="AB5" s="162">
        <f t="shared" ref="AB5:AB62" si="7">F5*W5</f>
        <v>9912.5972601572557</v>
      </c>
      <c r="AC5" s="162">
        <f t="shared" ref="AC5:AC62" si="8">F5*X5</f>
        <v>0</v>
      </c>
      <c r="AD5" s="162">
        <f t="shared" ref="AD5:AD62" si="9">F5*Y5</f>
        <v>0</v>
      </c>
      <c r="AE5" s="36">
        <f t="shared" ref="AE5:AE27" si="10">SUM(AB5:AD5)</f>
        <v>9912.5972601572557</v>
      </c>
      <c r="AF5" s="37"/>
    </row>
    <row r="6" spans="1:32" ht="26.25" thickBot="1" x14ac:dyDescent="0.3">
      <c r="A6" s="28" t="s">
        <v>21</v>
      </c>
      <c r="B6" s="28" t="s">
        <v>355</v>
      </c>
      <c r="C6" s="158" t="s">
        <v>439</v>
      </c>
      <c r="D6" s="158" t="s">
        <v>651</v>
      </c>
      <c r="E6" s="159" t="s">
        <v>1026</v>
      </c>
      <c r="F6" s="160">
        <v>131245.04715056304</v>
      </c>
      <c r="G6" s="29" t="s">
        <v>438</v>
      </c>
      <c r="H6" s="161">
        <v>1</v>
      </c>
      <c r="I6" s="30">
        <v>0.82</v>
      </c>
      <c r="J6" s="31">
        <v>0.16</v>
      </c>
      <c r="K6" s="32">
        <v>0.02</v>
      </c>
      <c r="L6" s="33">
        <v>0</v>
      </c>
      <c r="M6" s="34">
        <v>0</v>
      </c>
      <c r="N6" s="162">
        <f t="shared" si="0"/>
        <v>107620.93866346168</v>
      </c>
      <c r="O6" s="163">
        <f t="shared" si="1"/>
        <v>20999.207544090088</v>
      </c>
      <c r="P6" s="163">
        <f t="shared" ref="P6:P62" si="11">F6*K6</f>
        <v>2624.900943011261</v>
      </c>
      <c r="Q6" s="163">
        <f t="shared" si="2"/>
        <v>0</v>
      </c>
      <c r="R6" s="163">
        <f t="shared" si="3"/>
        <v>0</v>
      </c>
      <c r="S6" s="35">
        <f t="shared" si="4"/>
        <v>2624.900943011261</v>
      </c>
      <c r="T6" s="164">
        <v>2</v>
      </c>
      <c r="U6" s="30">
        <v>0.7</v>
      </c>
      <c r="V6" s="31">
        <v>0.26</v>
      </c>
      <c r="W6" s="32">
        <v>0.04</v>
      </c>
      <c r="X6" s="33">
        <v>0</v>
      </c>
      <c r="Y6" s="34">
        <v>0</v>
      </c>
      <c r="Z6" s="162">
        <f t="shared" si="5"/>
        <v>91871.533005394129</v>
      </c>
      <c r="AA6" s="162">
        <f t="shared" si="6"/>
        <v>34123.712259146392</v>
      </c>
      <c r="AB6" s="162">
        <f t="shared" si="7"/>
        <v>5249.801886022522</v>
      </c>
      <c r="AC6" s="162">
        <f t="shared" si="8"/>
        <v>0</v>
      </c>
      <c r="AD6" s="162">
        <f t="shared" si="9"/>
        <v>0</v>
      </c>
      <c r="AE6" s="36">
        <f t="shared" si="10"/>
        <v>5249.801886022522</v>
      </c>
      <c r="AF6" s="37"/>
    </row>
    <row r="7" spans="1:32" ht="26.25" thickBot="1" x14ac:dyDescent="0.3">
      <c r="A7" s="28" t="s">
        <v>21</v>
      </c>
      <c r="B7" s="28" t="s">
        <v>355</v>
      </c>
      <c r="C7" s="158" t="s">
        <v>356</v>
      </c>
      <c r="D7" s="158" t="s">
        <v>652</v>
      </c>
      <c r="E7" s="159" t="s">
        <v>1026</v>
      </c>
      <c r="F7" s="160">
        <v>296813.0612844667</v>
      </c>
      <c r="G7" s="29" t="s">
        <v>438</v>
      </c>
      <c r="H7" s="161">
        <v>1</v>
      </c>
      <c r="I7" s="30">
        <v>0.84</v>
      </c>
      <c r="J7" s="31">
        <v>0.12</v>
      </c>
      <c r="K7" s="32">
        <v>0.04</v>
      </c>
      <c r="L7" s="33">
        <v>0</v>
      </c>
      <c r="M7" s="34">
        <v>0</v>
      </c>
      <c r="N7" s="162">
        <f t="shared" si="0"/>
        <v>249322.97147895204</v>
      </c>
      <c r="O7" s="163">
        <f t="shared" si="1"/>
        <v>35617.567354136001</v>
      </c>
      <c r="P7" s="163">
        <f t="shared" si="11"/>
        <v>11872.522451378669</v>
      </c>
      <c r="Q7" s="163">
        <f t="shared" si="2"/>
        <v>0</v>
      </c>
      <c r="R7" s="163">
        <f t="shared" si="3"/>
        <v>0</v>
      </c>
      <c r="S7" s="35">
        <f t="shared" si="4"/>
        <v>11872.522451378669</v>
      </c>
      <c r="T7" s="164">
        <v>2</v>
      </c>
      <c r="U7" s="30">
        <v>0.66999999999999993</v>
      </c>
      <c r="V7" s="31">
        <v>0.26</v>
      </c>
      <c r="W7" s="32">
        <v>7.0000000000000007E-2</v>
      </c>
      <c r="X7" s="33">
        <v>0</v>
      </c>
      <c r="Y7" s="34">
        <v>0</v>
      </c>
      <c r="Z7" s="162">
        <f t="shared" si="5"/>
        <v>198864.75106059268</v>
      </c>
      <c r="AA7" s="162">
        <f t="shared" si="6"/>
        <v>77171.39593396135</v>
      </c>
      <c r="AB7" s="162">
        <f t="shared" si="7"/>
        <v>20776.914289912671</v>
      </c>
      <c r="AC7" s="162">
        <f t="shared" si="8"/>
        <v>0</v>
      </c>
      <c r="AD7" s="162">
        <f t="shared" si="9"/>
        <v>0</v>
      </c>
      <c r="AE7" s="36">
        <f t="shared" si="10"/>
        <v>20776.914289912671</v>
      </c>
      <c r="AF7" s="37"/>
    </row>
    <row r="8" spans="1:32" ht="26.25" thickBot="1" x14ac:dyDescent="0.3">
      <c r="A8" s="28" t="s">
        <v>21</v>
      </c>
      <c r="B8" s="28" t="s">
        <v>355</v>
      </c>
      <c r="C8" s="158" t="s">
        <v>440</v>
      </c>
      <c r="D8" s="158" t="s">
        <v>653</v>
      </c>
      <c r="E8" s="159" t="s">
        <v>1026</v>
      </c>
      <c r="F8" s="160">
        <v>272384.60345923039</v>
      </c>
      <c r="G8" s="29" t="s">
        <v>438</v>
      </c>
      <c r="H8" s="161">
        <v>2</v>
      </c>
      <c r="I8" s="30">
        <v>0.71</v>
      </c>
      <c r="J8" s="31">
        <v>0.22</v>
      </c>
      <c r="K8" s="32">
        <v>7.0000000000000007E-2</v>
      </c>
      <c r="L8" s="33">
        <v>0</v>
      </c>
      <c r="M8" s="34">
        <v>0</v>
      </c>
      <c r="N8" s="162">
        <f t="shared" si="0"/>
        <v>193393.06845605356</v>
      </c>
      <c r="O8" s="163">
        <f t="shared" si="1"/>
        <v>59924.612761030687</v>
      </c>
      <c r="P8" s="163">
        <f t="shared" si="11"/>
        <v>19066.922242146131</v>
      </c>
      <c r="Q8" s="163">
        <f t="shared" si="2"/>
        <v>0</v>
      </c>
      <c r="R8" s="163">
        <f t="shared" si="3"/>
        <v>0</v>
      </c>
      <c r="S8" s="35">
        <f t="shared" si="4"/>
        <v>19066.922242146131</v>
      </c>
      <c r="T8" s="164">
        <v>2</v>
      </c>
      <c r="U8" s="30">
        <v>0.61</v>
      </c>
      <c r="V8" s="31">
        <v>0.3</v>
      </c>
      <c r="W8" s="32">
        <v>0.09</v>
      </c>
      <c r="X8" s="33">
        <v>0</v>
      </c>
      <c r="Y8" s="34">
        <v>0</v>
      </c>
      <c r="Z8" s="162">
        <f t="shared" si="5"/>
        <v>166154.60811013053</v>
      </c>
      <c r="AA8" s="162">
        <f t="shared" si="6"/>
        <v>81715.381037769112</v>
      </c>
      <c r="AB8" s="162">
        <f t="shared" si="7"/>
        <v>24514.614311330733</v>
      </c>
      <c r="AC8" s="162">
        <f t="shared" si="8"/>
        <v>0</v>
      </c>
      <c r="AD8" s="162">
        <f t="shared" si="9"/>
        <v>0</v>
      </c>
      <c r="AE8" s="36">
        <f t="shared" si="10"/>
        <v>24514.614311330733</v>
      </c>
      <c r="AF8" s="37"/>
    </row>
    <row r="9" spans="1:32" ht="26.25" thickBot="1" x14ac:dyDescent="0.3">
      <c r="A9" s="28" t="s">
        <v>21</v>
      </c>
      <c r="B9" s="28" t="s">
        <v>355</v>
      </c>
      <c r="C9" s="158" t="s">
        <v>357</v>
      </c>
      <c r="D9" s="158" t="s">
        <v>654</v>
      </c>
      <c r="E9" s="159" t="s">
        <v>1026</v>
      </c>
      <c r="F9" s="160">
        <v>504385.13907175302</v>
      </c>
      <c r="G9" s="29" t="s">
        <v>438</v>
      </c>
      <c r="H9" s="161">
        <v>1</v>
      </c>
      <c r="I9" s="30">
        <v>0.84</v>
      </c>
      <c r="J9" s="31">
        <v>0.13</v>
      </c>
      <c r="K9" s="32">
        <v>0.03</v>
      </c>
      <c r="L9" s="33">
        <v>0</v>
      </c>
      <c r="M9" s="34">
        <v>0</v>
      </c>
      <c r="N9" s="162">
        <f t="shared" si="0"/>
        <v>423683.51682027249</v>
      </c>
      <c r="O9" s="163">
        <f t="shared" si="1"/>
        <v>65570.068079327888</v>
      </c>
      <c r="P9" s="163">
        <f t="shared" si="11"/>
        <v>15131.55417215259</v>
      </c>
      <c r="Q9" s="163">
        <f t="shared" si="2"/>
        <v>0</v>
      </c>
      <c r="R9" s="163">
        <f t="shared" si="3"/>
        <v>0</v>
      </c>
      <c r="S9" s="35">
        <f t="shared" si="4"/>
        <v>15131.55417215259</v>
      </c>
      <c r="T9" s="164">
        <v>2</v>
      </c>
      <c r="U9" s="30">
        <v>0.71</v>
      </c>
      <c r="V9" s="31">
        <v>0.22</v>
      </c>
      <c r="W9" s="32">
        <v>7.0000000000000007E-2</v>
      </c>
      <c r="X9" s="33">
        <v>0</v>
      </c>
      <c r="Y9" s="34">
        <v>0</v>
      </c>
      <c r="Z9" s="162">
        <f t="shared" si="5"/>
        <v>358113.44874094462</v>
      </c>
      <c r="AA9" s="162">
        <f t="shared" si="6"/>
        <v>110964.73059578566</v>
      </c>
      <c r="AB9" s="162">
        <f t="shared" si="7"/>
        <v>35306.959735022712</v>
      </c>
      <c r="AC9" s="162">
        <f t="shared" si="8"/>
        <v>0</v>
      </c>
      <c r="AD9" s="162">
        <f t="shared" si="9"/>
        <v>0</v>
      </c>
      <c r="AE9" s="36">
        <f t="shared" si="10"/>
        <v>35306.959735022712</v>
      </c>
      <c r="AF9" s="37"/>
    </row>
    <row r="10" spans="1:32" ht="26.25" thickBot="1" x14ac:dyDescent="0.3">
      <c r="A10" s="28" t="s">
        <v>21</v>
      </c>
      <c r="B10" s="28" t="s">
        <v>441</v>
      </c>
      <c r="C10" s="158" t="s">
        <v>1027</v>
      </c>
      <c r="D10" s="158" t="s">
        <v>1028</v>
      </c>
      <c r="E10" s="159" t="s">
        <v>1026</v>
      </c>
      <c r="F10" s="160">
        <v>151035.72756667589</v>
      </c>
      <c r="G10" s="29" t="s">
        <v>438</v>
      </c>
      <c r="H10" s="161">
        <v>1</v>
      </c>
      <c r="I10" s="30">
        <v>0.85</v>
      </c>
      <c r="J10" s="31">
        <v>0.15</v>
      </c>
      <c r="K10" s="32">
        <v>0</v>
      </c>
      <c r="L10" s="33">
        <v>0</v>
      </c>
      <c r="M10" s="34">
        <v>0</v>
      </c>
      <c r="N10" s="162">
        <f t="shared" si="0"/>
        <v>128380.36843167451</v>
      </c>
      <c r="O10" s="163">
        <f t="shared" si="1"/>
        <v>22655.359135001385</v>
      </c>
      <c r="P10" s="163">
        <f t="shared" si="11"/>
        <v>0</v>
      </c>
      <c r="Q10" s="163">
        <f t="shared" si="2"/>
        <v>0</v>
      </c>
      <c r="R10" s="163">
        <f t="shared" si="3"/>
        <v>0</v>
      </c>
      <c r="S10" s="35">
        <f t="shared" si="4"/>
        <v>0</v>
      </c>
      <c r="T10" s="164">
        <v>1</v>
      </c>
      <c r="U10" s="30">
        <v>0.88</v>
      </c>
      <c r="V10" s="31">
        <v>0.12</v>
      </c>
      <c r="W10" s="32">
        <v>0</v>
      </c>
      <c r="X10" s="33">
        <v>0</v>
      </c>
      <c r="Y10" s="34">
        <v>0</v>
      </c>
      <c r="Z10" s="162">
        <f t="shared" si="5"/>
        <v>132911.44025867479</v>
      </c>
      <c r="AA10" s="162">
        <f t="shared" si="6"/>
        <v>18124.287308001105</v>
      </c>
      <c r="AB10" s="162">
        <f t="shared" si="7"/>
        <v>0</v>
      </c>
      <c r="AC10" s="162">
        <f t="shared" si="8"/>
        <v>0</v>
      </c>
      <c r="AD10" s="162">
        <f t="shared" si="9"/>
        <v>0</v>
      </c>
      <c r="AE10" s="36">
        <f t="shared" si="10"/>
        <v>0</v>
      </c>
      <c r="AF10" s="37"/>
    </row>
    <row r="11" spans="1:32" ht="26.25" thickBot="1" x14ac:dyDescent="0.3">
      <c r="A11" s="28" t="s">
        <v>21</v>
      </c>
      <c r="B11" s="28" t="s">
        <v>441</v>
      </c>
      <c r="C11" s="158" t="s">
        <v>1029</v>
      </c>
      <c r="D11" s="158" t="s">
        <v>1030</v>
      </c>
      <c r="E11" s="159" t="s">
        <v>1026</v>
      </c>
      <c r="F11" s="160">
        <v>430522.26034805138</v>
      </c>
      <c r="G11" s="29" t="s">
        <v>438</v>
      </c>
      <c r="H11" s="161">
        <v>1</v>
      </c>
      <c r="I11" s="30">
        <v>0.83</v>
      </c>
      <c r="J11" s="31">
        <v>0.17</v>
      </c>
      <c r="K11" s="32">
        <v>0</v>
      </c>
      <c r="L11" s="33">
        <v>0</v>
      </c>
      <c r="M11" s="34">
        <v>0</v>
      </c>
      <c r="N11" s="162">
        <f t="shared" si="0"/>
        <v>357333.4760888826</v>
      </c>
      <c r="O11" s="163">
        <f t="shared" si="1"/>
        <v>73188.784259168737</v>
      </c>
      <c r="P11" s="163">
        <f t="shared" si="11"/>
        <v>0</v>
      </c>
      <c r="Q11" s="163">
        <f t="shared" si="2"/>
        <v>0</v>
      </c>
      <c r="R11" s="163">
        <f t="shared" si="3"/>
        <v>0</v>
      </c>
      <c r="S11" s="35">
        <f t="shared" si="4"/>
        <v>0</v>
      </c>
      <c r="T11" s="164">
        <v>1</v>
      </c>
      <c r="U11" s="30">
        <v>0.85</v>
      </c>
      <c r="V11" s="31">
        <v>0.15</v>
      </c>
      <c r="W11" s="32">
        <v>0</v>
      </c>
      <c r="X11" s="33">
        <v>0</v>
      </c>
      <c r="Y11" s="34">
        <v>0</v>
      </c>
      <c r="Z11" s="162">
        <f t="shared" si="5"/>
        <v>365943.92129584367</v>
      </c>
      <c r="AA11" s="162">
        <f t="shared" si="6"/>
        <v>64578.339052207702</v>
      </c>
      <c r="AB11" s="162">
        <f t="shared" si="7"/>
        <v>0</v>
      </c>
      <c r="AC11" s="162">
        <f t="shared" si="8"/>
        <v>0</v>
      </c>
      <c r="AD11" s="162">
        <f t="shared" si="9"/>
        <v>0</v>
      </c>
      <c r="AE11" s="36">
        <f t="shared" si="10"/>
        <v>0</v>
      </c>
      <c r="AF11" s="37"/>
    </row>
    <row r="12" spans="1:32" ht="25.9" customHeight="1" thickBot="1" x14ac:dyDescent="0.3">
      <c r="A12" s="28" t="s">
        <v>21</v>
      </c>
      <c r="B12" s="28" t="s">
        <v>441</v>
      </c>
      <c r="C12" s="158" t="s">
        <v>1031</v>
      </c>
      <c r="D12" s="158" t="s">
        <v>1032</v>
      </c>
      <c r="E12" s="159" t="s">
        <v>1026</v>
      </c>
      <c r="F12" s="160">
        <v>284346.36979820416</v>
      </c>
      <c r="G12" s="29" t="s">
        <v>438</v>
      </c>
      <c r="H12" s="161">
        <v>1</v>
      </c>
      <c r="I12" s="30">
        <v>0.86</v>
      </c>
      <c r="J12" s="31">
        <v>0.14000000000000001</v>
      </c>
      <c r="K12" s="32">
        <v>0</v>
      </c>
      <c r="L12" s="33">
        <v>0</v>
      </c>
      <c r="M12" s="34">
        <v>0</v>
      </c>
      <c r="N12" s="162">
        <f t="shared" si="0"/>
        <v>244537.87802645558</v>
      </c>
      <c r="O12" s="163">
        <f t="shared" si="1"/>
        <v>39808.491771748588</v>
      </c>
      <c r="P12" s="163">
        <f t="shared" si="11"/>
        <v>0</v>
      </c>
      <c r="Q12" s="163">
        <f t="shared" si="2"/>
        <v>0</v>
      </c>
      <c r="R12" s="163">
        <f t="shared" si="3"/>
        <v>0</v>
      </c>
      <c r="S12" s="35">
        <f t="shared" si="4"/>
        <v>0</v>
      </c>
      <c r="T12" s="164">
        <v>1</v>
      </c>
      <c r="U12" s="30">
        <v>0.89</v>
      </c>
      <c r="V12" s="31">
        <v>0.11</v>
      </c>
      <c r="W12" s="32">
        <v>0</v>
      </c>
      <c r="X12" s="33">
        <v>0</v>
      </c>
      <c r="Y12" s="34">
        <v>0</v>
      </c>
      <c r="Z12" s="162">
        <f t="shared" si="5"/>
        <v>253068.2691204017</v>
      </c>
      <c r="AA12" s="162">
        <f t="shared" si="6"/>
        <v>31278.100677802457</v>
      </c>
      <c r="AB12" s="162">
        <f t="shared" si="7"/>
        <v>0</v>
      </c>
      <c r="AC12" s="162">
        <f t="shared" si="8"/>
        <v>0</v>
      </c>
      <c r="AD12" s="162">
        <f t="shared" si="9"/>
        <v>0</v>
      </c>
      <c r="AE12" s="36">
        <f t="shared" si="10"/>
        <v>0</v>
      </c>
      <c r="AF12" s="37"/>
    </row>
    <row r="13" spans="1:32" ht="26.25" thickBot="1" x14ac:dyDescent="0.3">
      <c r="A13" s="28" t="s">
        <v>21</v>
      </c>
      <c r="B13" s="28" t="s">
        <v>441</v>
      </c>
      <c r="C13" s="158" t="s">
        <v>1033</v>
      </c>
      <c r="D13" s="158" t="s">
        <v>1034</v>
      </c>
      <c r="E13" s="159" t="s">
        <v>1026</v>
      </c>
      <c r="F13" s="160">
        <v>158800.32935355091</v>
      </c>
      <c r="G13" s="29" t="s">
        <v>438</v>
      </c>
      <c r="H13" s="161">
        <v>1</v>
      </c>
      <c r="I13" s="30">
        <v>0.83</v>
      </c>
      <c r="J13" s="31">
        <v>0.17</v>
      </c>
      <c r="K13" s="32">
        <v>0</v>
      </c>
      <c r="L13" s="33">
        <v>0</v>
      </c>
      <c r="M13" s="34">
        <v>0</v>
      </c>
      <c r="N13" s="162">
        <f t="shared" si="0"/>
        <v>131804.27336344725</v>
      </c>
      <c r="O13" s="163">
        <f t="shared" si="1"/>
        <v>26996.055990103658</v>
      </c>
      <c r="P13" s="163">
        <f t="shared" si="11"/>
        <v>0</v>
      </c>
      <c r="Q13" s="163">
        <f t="shared" si="2"/>
        <v>0</v>
      </c>
      <c r="R13" s="163">
        <f t="shared" si="3"/>
        <v>0</v>
      </c>
      <c r="S13" s="35">
        <f t="shared" si="4"/>
        <v>0</v>
      </c>
      <c r="T13" s="164">
        <v>1</v>
      </c>
      <c r="U13" s="30">
        <v>0.84</v>
      </c>
      <c r="V13" s="31">
        <v>0.16</v>
      </c>
      <c r="W13" s="32">
        <v>0</v>
      </c>
      <c r="X13" s="33">
        <v>0</v>
      </c>
      <c r="Y13" s="34">
        <v>0</v>
      </c>
      <c r="Z13" s="162">
        <f t="shared" si="5"/>
        <v>133392.27665698275</v>
      </c>
      <c r="AA13" s="162">
        <f t="shared" si="6"/>
        <v>25408.052696568146</v>
      </c>
      <c r="AB13" s="162">
        <f t="shared" si="7"/>
        <v>0</v>
      </c>
      <c r="AC13" s="162">
        <f t="shared" si="8"/>
        <v>0</v>
      </c>
      <c r="AD13" s="162">
        <f t="shared" si="9"/>
        <v>0</v>
      </c>
      <c r="AE13" s="36">
        <f t="shared" si="10"/>
        <v>0</v>
      </c>
      <c r="AF13" s="37"/>
    </row>
    <row r="14" spans="1:32" ht="26.25" thickBot="1" x14ac:dyDescent="0.3">
      <c r="A14" s="28" t="s">
        <v>21</v>
      </c>
      <c r="B14" s="28" t="s">
        <v>441</v>
      </c>
      <c r="C14" s="158" t="s">
        <v>1035</v>
      </c>
      <c r="D14" s="158" t="s">
        <v>1036</v>
      </c>
      <c r="E14" s="159" t="s">
        <v>1026</v>
      </c>
      <c r="F14" s="160">
        <v>189675.11924615689</v>
      </c>
      <c r="G14" s="29" t="s">
        <v>438</v>
      </c>
      <c r="H14" s="161">
        <v>2</v>
      </c>
      <c r="I14" s="30">
        <v>0.75</v>
      </c>
      <c r="J14" s="31">
        <v>0.23</v>
      </c>
      <c r="K14" s="32">
        <v>0.02</v>
      </c>
      <c r="L14" s="33">
        <v>0</v>
      </c>
      <c r="M14" s="34">
        <v>0</v>
      </c>
      <c r="N14" s="162">
        <f t="shared" si="0"/>
        <v>142256.33943461766</v>
      </c>
      <c r="O14" s="163">
        <f t="shared" si="1"/>
        <v>43625.277426616085</v>
      </c>
      <c r="P14" s="163">
        <f t="shared" si="11"/>
        <v>3793.5023849231379</v>
      </c>
      <c r="Q14" s="163">
        <f t="shared" si="2"/>
        <v>0</v>
      </c>
      <c r="R14" s="163">
        <f t="shared" si="3"/>
        <v>0</v>
      </c>
      <c r="S14" s="35">
        <f t="shared" si="4"/>
        <v>3793.5023849231379</v>
      </c>
      <c r="T14" s="164">
        <v>1</v>
      </c>
      <c r="U14" s="30">
        <v>0.81</v>
      </c>
      <c r="V14" s="31">
        <v>0.17</v>
      </c>
      <c r="W14" s="32">
        <v>0.02</v>
      </c>
      <c r="X14" s="33">
        <v>0</v>
      </c>
      <c r="Y14" s="34">
        <v>0</v>
      </c>
      <c r="Z14" s="162">
        <f t="shared" si="5"/>
        <v>153636.84658938707</v>
      </c>
      <c r="AA14" s="162">
        <f t="shared" si="6"/>
        <v>32244.770271846672</v>
      </c>
      <c r="AB14" s="162">
        <f t="shared" si="7"/>
        <v>3793.5023849231379</v>
      </c>
      <c r="AC14" s="162">
        <f t="shared" si="8"/>
        <v>0</v>
      </c>
      <c r="AD14" s="162">
        <f t="shared" si="9"/>
        <v>0</v>
      </c>
      <c r="AE14" s="36">
        <f t="shared" si="10"/>
        <v>3793.5023849231379</v>
      </c>
      <c r="AF14" s="37"/>
    </row>
    <row r="15" spans="1:32" ht="26.25" thickBot="1" x14ac:dyDescent="0.3">
      <c r="A15" s="28" t="s">
        <v>21</v>
      </c>
      <c r="B15" s="28" t="s">
        <v>441</v>
      </c>
      <c r="C15" s="158" t="s">
        <v>1037</v>
      </c>
      <c r="D15" s="158" t="s">
        <v>1038</v>
      </c>
      <c r="E15" s="159" t="s">
        <v>1026</v>
      </c>
      <c r="F15" s="160">
        <v>88824.094525296066</v>
      </c>
      <c r="G15" s="29" t="s">
        <v>438</v>
      </c>
      <c r="H15" s="161">
        <v>1</v>
      </c>
      <c r="I15" s="30">
        <v>0.85</v>
      </c>
      <c r="J15" s="31">
        <v>0.15</v>
      </c>
      <c r="K15" s="32">
        <v>0</v>
      </c>
      <c r="L15" s="33">
        <v>0</v>
      </c>
      <c r="M15" s="34">
        <v>0</v>
      </c>
      <c r="N15" s="162">
        <f t="shared" si="0"/>
        <v>75500.480346501659</v>
      </c>
      <c r="O15" s="163">
        <f t="shared" si="1"/>
        <v>13323.614178794409</v>
      </c>
      <c r="P15" s="163">
        <f t="shared" si="11"/>
        <v>0</v>
      </c>
      <c r="Q15" s="163">
        <f t="shared" si="2"/>
        <v>0</v>
      </c>
      <c r="R15" s="163">
        <f t="shared" si="3"/>
        <v>0</v>
      </c>
      <c r="S15" s="35">
        <f t="shared" si="4"/>
        <v>0</v>
      </c>
      <c r="T15" s="164">
        <v>1</v>
      </c>
      <c r="U15" s="30">
        <v>0.88</v>
      </c>
      <c r="V15" s="31">
        <v>0.12</v>
      </c>
      <c r="W15" s="32">
        <v>0</v>
      </c>
      <c r="X15" s="33">
        <v>0</v>
      </c>
      <c r="Y15" s="34">
        <v>0</v>
      </c>
      <c r="Z15" s="162">
        <f t="shared" si="5"/>
        <v>78165.203182260535</v>
      </c>
      <c r="AA15" s="162">
        <f t="shared" si="6"/>
        <v>10658.891343035528</v>
      </c>
      <c r="AB15" s="162">
        <f t="shared" si="7"/>
        <v>0</v>
      </c>
      <c r="AC15" s="162">
        <f t="shared" si="8"/>
        <v>0</v>
      </c>
      <c r="AD15" s="162">
        <f t="shared" si="9"/>
        <v>0</v>
      </c>
      <c r="AE15" s="36">
        <f t="shared" si="10"/>
        <v>0</v>
      </c>
      <c r="AF15" s="37"/>
    </row>
    <row r="16" spans="1:32" ht="26.25" thickBot="1" x14ac:dyDescent="0.3">
      <c r="A16" s="28" t="s">
        <v>21</v>
      </c>
      <c r="B16" s="28" t="s">
        <v>441</v>
      </c>
      <c r="C16" s="158" t="s">
        <v>1039</v>
      </c>
      <c r="D16" s="158" t="s">
        <v>1040</v>
      </c>
      <c r="E16" s="159" t="s">
        <v>1026</v>
      </c>
      <c r="F16" s="160">
        <v>2832335.2882878841</v>
      </c>
      <c r="G16" s="29" t="s">
        <v>438</v>
      </c>
      <c r="H16" s="161">
        <v>1</v>
      </c>
      <c r="I16" s="30">
        <v>0.81</v>
      </c>
      <c r="J16" s="31">
        <v>0.16</v>
      </c>
      <c r="K16" s="32">
        <v>0.03</v>
      </c>
      <c r="L16" s="33">
        <v>0</v>
      </c>
      <c r="M16" s="34">
        <v>0</v>
      </c>
      <c r="N16" s="162">
        <f t="shared" si="0"/>
        <v>2294191.5835131863</v>
      </c>
      <c r="O16" s="163">
        <f t="shared" si="1"/>
        <v>453173.64612606145</v>
      </c>
      <c r="P16" s="163">
        <f t="shared" si="11"/>
        <v>84970.058648636521</v>
      </c>
      <c r="Q16" s="163">
        <f t="shared" si="2"/>
        <v>0</v>
      </c>
      <c r="R16" s="163">
        <f t="shared" si="3"/>
        <v>0</v>
      </c>
      <c r="S16" s="35">
        <f t="shared" si="4"/>
        <v>84970.058648636521</v>
      </c>
      <c r="T16" s="164">
        <v>1</v>
      </c>
      <c r="U16" s="30">
        <v>0.85</v>
      </c>
      <c r="V16" s="31">
        <v>0.14000000000000001</v>
      </c>
      <c r="W16" s="32">
        <v>0.01</v>
      </c>
      <c r="X16" s="33">
        <v>0</v>
      </c>
      <c r="Y16" s="34">
        <v>0</v>
      </c>
      <c r="Z16" s="162">
        <f t="shared" si="5"/>
        <v>2407484.9950447013</v>
      </c>
      <c r="AA16" s="162">
        <f t="shared" si="6"/>
        <v>396526.94036030379</v>
      </c>
      <c r="AB16" s="162">
        <f t="shared" si="7"/>
        <v>28323.35288287884</v>
      </c>
      <c r="AC16" s="162">
        <f t="shared" si="8"/>
        <v>0</v>
      </c>
      <c r="AD16" s="162">
        <f t="shared" si="9"/>
        <v>0</v>
      </c>
      <c r="AE16" s="36">
        <f t="shared" si="10"/>
        <v>28323.35288287884</v>
      </c>
      <c r="AF16" s="37"/>
    </row>
    <row r="17" spans="1:32" ht="26.25" thickBot="1" x14ac:dyDescent="0.3">
      <c r="A17" s="28" t="s">
        <v>21</v>
      </c>
      <c r="B17" s="28" t="s">
        <v>441</v>
      </c>
      <c r="C17" s="158" t="s">
        <v>1041</v>
      </c>
      <c r="D17" s="158" t="s">
        <v>1042</v>
      </c>
      <c r="E17" s="159" t="s">
        <v>1026</v>
      </c>
      <c r="F17" s="160">
        <v>195385.3148614706</v>
      </c>
      <c r="G17" s="29" t="s">
        <v>438</v>
      </c>
      <c r="H17" s="161">
        <v>2</v>
      </c>
      <c r="I17" s="30">
        <v>0.66999999999999993</v>
      </c>
      <c r="J17" s="31">
        <v>0.28000000000000003</v>
      </c>
      <c r="K17" s="32">
        <v>0.05</v>
      </c>
      <c r="L17" s="33">
        <v>0</v>
      </c>
      <c r="M17" s="34">
        <v>0</v>
      </c>
      <c r="N17" s="162">
        <f t="shared" si="0"/>
        <v>130908.16095718529</v>
      </c>
      <c r="O17" s="163">
        <f t="shared" si="1"/>
        <v>54707.888161211777</v>
      </c>
      <c r="P17" s="163">
        <f t="shared" si="11"/>
        <v>9769.2657430735308</v>
      </c>
      <c r="Q17" s="163">
        <f t="shared" si="2"/>
        <v>0</v>
      </c>
      <c r="R17" s="163">
        <f t="shared" si="3"/>
        <v>0</v>
      </c>
      <c r="S17" s="35">
        <f t="shared" si="4"/>
        <v>9769.2657430735308</v>
      </c>
      <c r="T17" s="164">
        <v>1</v>
      </c>
      <c r="U17" s="30">
        <v>0.81</v>
      </c>
      <c r="V17" s="31">
        <v>0.18</v>
      </c>
      <c r="W17" s="32">
        <v>0.01</v>
      </c>
      <c r="X17" s="33">
        <v>0</v>
      </c>
      <c r="Y17" s="34">
        <v>0</v>
      </c>
      <c r="Z17" s="162">
        <f t="shared" si="5"/>
        <v>158262.10503779119</v>
      </c>
      <c r="AA17" s="162">
        <f t="shared" si="6"/>
        <v>35169.356675064708</v>
      </c>
      <c r="AB17" s="162">
        <f t="shared" si="7"/>
        <v>1953.853148614706</v>
      </c>
      <c r="AC17" s="162">
        <f t="shared" si="8"/>
        <v>0</v>
      </c>
      <c r="AD17" s="162">
        <f t="shared" si="9"/>
        <v>0</v>
      </c>
      <c r="AE17" s="36">
        <f t="shared" si="10"/>
        <v>1953.853148614706</v>
      </c>
      <c r="AF17" s="37"/>
    </row>
    <row r="18" spans="1:32" ht="26.25" thickBot="1" x14ac:dyDescent="0.3">
      <c r="A18" s="28" t="s">
        <v>21</v>
      </c>
      <c r="B18" s="28" t="s">
        <v>441</v>
      </c>
      <c r="C18" s="158" t="s">
        <v>1043</v>
      </c>
      <c r="D18" s="158" t="s">
        <v>1044</v>
      </c>
      <c r="E18" s="159" t="s">
        <v>1026</v>
      </c>
      <c r="F18" s="160">
        <v>157289.24964934032</v>
      </c>
      <c r="G18" s="29" t="s">
        <v>438</v>
      </c>
      <c r="H18" s="161">
        <v>1</v>
      </c>
      <c r="I18" s="30">
        <v>0.83</v>
      </c>
      <c r="J18" s="31">
        <v>0.16</v>
      </c>
      <c r="K18" s="32">
        <v>0.01</v>
      </c>
      <c r="L18" s="33">
        <v>0</v>
      </c>
      <c r="M18" s="34">
        <v>0</v>
      </c>
      <c r="N18" s="162">
        <f t="shared" si="0"/>
        <v>130550.07720895245</v>
      </c>
      <c r="O18" s="163">
        <f t="shared" si="1"/>
        <v>25166.279943894449</v>
      </c>
      <c r="P18" s="163">
        <f t="shared" si="11"/>
        <v>1572.8924964934031</v>
      </c>
      <c r="Q18" s="163">
        <f t="shared" si="2"/>
        <v>0</v>
      </c>
      <c r="R18" s="163">
        <f t="shared" si="3"/>
        <v>0</v>
      </c>
      <c r="S18" s="35">
        <f t="shared" si="4"/>
        <v>1572.8924964934031</v>
      </c>
      <c r="T18" s="164">
        <v>1</v>
      </c>
      <c r="U18" s="30">
        <v>0.88</v>
      </c>
      <c r="V18" s="31">
        <v>0.12</v>
      </c>
      <c r="W18" s="32">
        <v>0</v>
      </c>
      <c r="X18" s="33">
        <v>0</v>
      </c>
      <c r="Y18" s="34">
        <v>0</v>
      </c>
      <c r="Z18" s="162">
        <f t="shared" si="5"/>
        <v>138414.53969141949</v>
      </c>
      <c r="AA18" s="162">
        <f t="shared" si="6"/>
        <v>18874.709957920837</v>
      </c>
      <c r="AB18" s="162">
        <f t="shared" si="7"/>
        <v>0</v>
      </c>
      <c r="AC18" s="162">
        <f t="shared" si="8"/>
        <v>0</v>
      </c>
      <c r="AD18" s="162">
        <f t="shared" si="9"/>
        <v>0</v>
      </c>
      <c r="AE18" s="36">
        <f t="shared" si="10"/>
        <v>0</v>
      </c>
      <c r="AF18" s="37"/>
    </row>
    <row r="19" spans="1:32" ht="26.25" thickBot="1" x14ac:dyDescent="0.3">
      <c r="A19" s="28" t="s">
        <v>21</v>
      </c>
      <c r="B19" s="28" t="s">
        <v>441</v>
      </c>
      <c r="C19" s="158" t="s">
        <v>1045</v>
      </c>
      <c r="D19" s="158" t="s">
        <v>1046</v>
      </c>
      <c r="E19" s="159" t="s">
        <v>1026</v>
      </c>
      <c r="F19" s="160">
        <v>174526.69571739217</v>
      </c>
      <c r="G19" s="29" t="s">
        <v>438</v>
      </c>
      <c r="H19" s="161">
        <v>1</v>
      </c>
      <c r="I19" s="30">
        <v>0.82</v>
      </c>
      <c r="J19" s="31">
        <v>0.17</v>
      </c>
      <c r="K19" s="32">
        <v>0.01</v>
      </c>
      <c r="L19" s="33">
        <v>0</v>
      </c>
      <c r="M19" s="34">
        <v>0</v>
      </c>
      <c r="N19" s="162">
        <f t="shared" si="0"/>
        <v>143111.89048826156</v>
      </c>
      <c r="O19" s="163">
        <f t="shared" si="1"/>
        <v>29669.53827195667</v>
      </c>
      <c r="P19" s="163">
        <f t="shared" si="11"/>
        <v>1745.2669571739218</v>
      </c>
      <c r="Q19" s="163">
        <f t="shared" si="2"/>
        <v>0</v>
      </c>
      <c r="R19" s="163">
        <f t="shared" si="3"/>
        <v>0</v>
      </c>
      <c r="S19" s="35">
        <f t="shared" si="4"/>
        <v>1745.2669571739218</v>
      </c>
      <c r="T19" s="164">
        <v>1</v>
      </c>
      <c r="U19" s="30">
        <v>0.89</v>
      </c>
      <c r="V19" s="31">
        <v>0.11</v>
      </c>
      <c r="W19" s="32">
        <v>0</v>
      </c>
      <c r="X19" s="33">
        <v>0</v>
      </c>
      <c r="Y19" s="34">
        <v>0</v>
      </c>
      <c r="Z19" s="162">
        <f t="shared" si="5"/>
        <v>155328.75918847905</v>
      </c>
      <c r="AA19" s="162">
        <f t="shared" si="6"/>
        <v>19197.936528913138</v>
      </c>
      <c r="AB19" s="162">
        <f t="shared" si="7"/>
        <v>0</v>
      </c>
      <c r="AC19" s="162">
        <f t="shared" si="8"/>
        <v>0</v>
      </c>
      <c r="AD19" s="162">
        <f t="shared" si="9"/>
        <v>0</v>
      </c>
      <c r="AE19" s="36">
        <f t="shared" si="10"/>
        <v>0</v>
      </c>
      <c r="AF19" s="37"/>
    </row>
    <row r="20" spans="1:32" ht="26.25" thickBot="1" x14ac:dyDescent="0.3">
      <c r="A20" s="28" t="s">
        <v>21</v>
      </c>
      <c r="B20" s="28" t="s">
        <v>358</v>
      </c>
      <c r="C20" s="158" t="s">
        <v>442</v>
      </c>
      <c r="D20" s="158" t="s">
        <v>655</v>
      </c>
      <c r="E20" s="159" t="s">
        <v>1026</v>
      </c>
      <c r="F20" s="160">
        <v>173614.62968078695</v>
      </c>
      <c r="G20" s="29" t="s">
        <v>438</v>
      </c>
      <c r="H20" s="161">
        <v>1</v>
      </c>
      <c r="I20" s="30">
        <v>0.82</v>
      </c>
      <c r="J20" s="31">
        <v>0.17</v>
      </c>
      <c r="K20" s="32">
        <v>0.01</v>
      </c>
      <c r="L20" s="33">
        <v>0</v>
      </c>
      <c r="M20" s="34">
        <v>0</v>
      </c>
      <c r="N20" s="162">
        <f t="shared" si="0"/>
        <v>142363.99633824528</v>
      </c>
      <c r="O20" s="163">
        <f t="shared" si="1"/>
        <v>29514.487045733786</v>
      </c>
      <c r="P20" s="163">
        <f t="shared" si="11"/>
        <v>1736.1462968078695</v>
      </c>
      <c r="Q20" s="163">
        <f t="shared" si="2"/>
        <v>0</v>
      </c>
      <c r="R20" s="163">
        <f t="shared" si="3"/>
        <v>0</v>
      </c>
      <c r="S20" s="35">
        <f t="shared" si="4"/>
        <v>1736.1462968078695</v>
      </c>
      <c r="T20" s="164">
        <v>1</v>
      </c>
      <c r="U20" s="30">
        <v>0.81</v>
      </c>
      <c r="V20" s="31">
        <v>0.18</v>
      </c>
      <c r="W20" s="32">
        <v>0.01</v>
      </c>
      <c r="X20" s="33">
        <v>0</v>
      </c>
      <c r="Y20" s="34">
        <v>0</v>
      </c>
      <c r="Z20" s="162">
        <f t="shared" si="5"/>
        <v>140627.85004143743</v>
      </c>
      <c r="AA20" s="162">
        <f t="shared" si="6"/>
        <v>31250.633342541649</v>
      </c>
      <c r="AB20" s="162">
        <f t="shared" si="7"/>
        <v>1736.1462968078695</v>
      </c>
      <c r="AC20" s="162">
        <f t="shared" si="8"/>
        <v>0</v>
      </c>
      <c r="AD20" s="162">
        <f t="shared" si="9"/>
        <v>0</v>
      </c>
      <c r="AE20" s="36">
        <f t="shared" si="10"/>
        <v>1736.1462968078695</v>
      </c>
      <c r="AF20" s="37"/>
    </row>
    <row r="21" spans="1:32" ht="26.25" thickBot="1" x14ac:dyDescent="0.3">
      <c r="A21" s="28" t="s">
        <v>21</v>
      </c>
      <c r="B21" s="28" t="s">
        <v>358</v>
      </c>
      <c r="C21" s="158" t="s">
        <v>359</v>
      </c>
      <c r="D21" s="158" t="s">
        <v>656</v>
      </c>
      <c r="E21" s="159" t="s">
        <v>1026</v>
      </c>
      <c r="F21" s="160">
        <v>295772.78126669704</v>
      </c>
      <c r="G21" s="29" t="s">
        <v>438</v>
      </c>
      <c r="H21" s="161">
        <v>1</v>
      </c>
      <c r="I21" s="30">
        <v>0.82000000000000006</v>
      </c>
      <c r="J21" s="31">
        <v>0.16</v>
      </c>
      <c r="K21" s="32">
        <v>0.02</v>
      </c>
      <c r="L21" s="33">
        <v>0</v>
      </c>
      <c r="M21" s="34">
        <v>0</v>
      </c>
      <c r="N21" s="162">
        <f t="shared" si="0"/>
        <v>242533.68063869159</v>
      </c>
      <c r="O21" s="163">
        <f t="shared" si="1"/>
        <v>47323.645002671525</v>
      </c>
      <c r="P21" s="163">
        <f t="shared" si="11"/>
        <v>5915.4556253339406</v>
      </c>
      <c r="Q21" s="163">
        <f t="shared" si="2"/>
        <v>0</v>
      </c>
      <c r="R21" s="163">
        <f t="shared" si="3"/>
        <v>0</v>
      </c>
      <c r="S21" s="35">
        <f t="shared" si="4"/>
        <v>5915.4556253339406</v>
      </c>
      <c r="T21" s="164">
        <v>1</v>
      </c>
      <c r="U21" s="30">
        <v>0.87</v>
      </c>
      <c r="V21" s="31">
        <v>0.12</v>
      </c>
      <c r="W21" s="32">
        <v>0.01</v>
      </c>
      <c r="X21" s="33">
        <v>0</v>
      </c>
      <c r="Y21" s="34">
        <v>0</v>
      </c>
      <c r="Z21" s="162">
        <f t="shared" si="5"/>
        <v>257322.31970202643</v>
      </c>
      <c r="AA21" s="162">
        <f t="shared" si="6"/>
        <v>35492.733752003645</v>
      </c>
      <c r="AB21" s="162">
        <f t="shared" si="7"/>
        <v>2957.7278126669703</v>
      </c>
      <c r="AC21" s="162">
        <f t="shared" si="8"/>
        <v>0</v>
      </c>
      <c r="AD21" s="162">
        <f t="shared" si="9"/>
        <v>0</v>
      </c>
      <c r="AE21" s="36">
        <f t="shared" si="10"/>
        <v>2957.7278126669703</v>
      </c>
      <c r="AF21" s="37"/>
    </row>
    <row r="22" spans="1:32" ht="26.25" thickBot="1" x14ac:dyDescent="0.3">
      <c r="A22" s="28" t="s">
        <v>21</v>
      </c>
      <c r="B22" s="28" t="s">
        <v>358</v>
      </c>
      <c r="C22" s="158" t="s">
        <v>360</v>
      </c>
      <c r="D22" s="158" t="s">
        <v>657</v>
      </c>
      <c r="E22" s="159" t="s">
        <v>1026</v>
      </c>
      <c r="F22" s="160">
        <v>277078.43763522303</v>
      </c>
      <c r="G22" s="29" t="s">
        <v>438</v>
      </c>
      <c r="H22" s="161">
        <v>2</v>
      </c>
      <c r="I22" s="30">
        <v>0.74</v>
      </c>
      <c r="J22" s="31">
        <v>0.23</v>
      </c>
      <c r="K22" s="32">
        <v>0.03</v>
      </c>
      <c r="L22" s="33">
        <v>0</v>
      </c>
      <c r="M22" s="34">
        <v>0</v>
      </c>
      <c r="N22" s="162">
        <f t="shared" si="0"/>
        <v>205038.04385006503</v>
      </c>
      <c r="O22" s="163">
        <f t="shared" si="1"/>
        <v>63728.040656101301</v>
      </c>
      <c r="P22" s="163">
        <f t="shared" si="11"/>
        <v>8312.3531290566898</v>
      </c>
      <c r="Q22" s="163">
        <f t="shared" si="2"/>
        <v>0</v>
      </c>
      <c r="R22" s="163">
        <f t="shared" si="3"/>
        <v>0</v>
      </c>
      <c r="S22" s="35">
        <f t="shared" si="4"/>
        <v>8312.3531290566898</v>
      </c>
      <c r="T22" s="164">
        <v>1</v>
      </c>
      <c r="U22" s="30">
        <v>0.81</v>
      </c>
      <c r="V22" s="31">
        <v>0.17</v>
      </c>
      <c r="W22" s="32">
        <v>0.02</v>
      </c>
      <c r="X22" s="33">
        <v>0</v>
      </c>
      <c r="Y22" s="34">
        <v>0</v>
      </c>
      <c r="Z22" s="162">
        <f t="shared" si="5"/>
        <v>224433.53448453068</v>
      </c>
      <c r="AA22" s="162">
        <f t="shared" si="6"/>
        <v>47103.334397987921</v>
      </c>
      <c r="AB22" s="162">
        <f t="shared" si="7"/>
        <v>5541.5687527044611</v>
      </c>
      <c r="AC22" s="162">
        <f t="shared" si="8"/>
        <v>0</v>
      </c>
      <c r="AD22" s="162">
        <f t="shared" si="9"/>
        <v>0</v>
      </c>
      <c r="AE22" s="36">
        <f t="shared" si="10"/>
        <v>5541.5687527044611</v>
      </c>
      <c r="AF22" s="37"/>
    </row>
    <row r="23" spans="1:32" ht="26.25" thickBot="1" x14ac:dyDescent="0.3">
      <c r="A23" s="28" t="s">
        <v>21</v>
      </c>
      <c r="B23" s="28" t="s">
        <v>358</v>
      </c>
      <c r="C23" s="158" t="s">
        <v>1047</v>
      </c>
      <c r="D23" s="158" t="s">
        <v>1048</v>
      </c>
      <c r="E23" s="159" t="s">
        <v>1026</v>
      </c>
      <c r="F23" s="160">
        <v>415071.3198665512</v>
      </c>
      <c r="G23" s="29" t="s">
        <v>438</v>
      </c>
      <c r="H23" s="161">
        <v>1</v>
      </c>
      <c r="I23" s="30">
        <v>0.81</v>
      </c>
      <c r="J23" s="31">
        <v>0.17</v>
      </c>
      <c r="K23" s="32">
        <v>0.02</v>
      </c>
      <c r="L23" s="33">
        <v>0</v>
      </c>
      <c r="M23" s="34">
        <v>0</v>
      </c>
      <c r="N23" s="162">
        <f t="shared" si="0"/>
        <v>336207.76909190649</v>
      </c>
      <c r="O23" s="163">
        <f t="shared" si="1"/>
        <v>70562.12437731371</v>
      </c>
      <c r="P23" s="163">
        <f t="shared" si="11"/>
        <v>8301.4263973310244</v>
      </c>
      <c r="Q23" s="163">
        <f t="shared" si="2"/>
        <v>0</v>
      </c>
      <c r="R23" s="163">
        <f t="shared" si="3"/>
        <v>0</v>
      </c>
      <c r="S23" s="35">
        <f t="shared" si="4"/>
        <v>8301.4263973310244</v>
      </c>
      <c r="T23" s="164">
        <v>1</v>
      </c>
      <c r="U23" s="30">
        <v>0.84</v>
      </c>
      <c r="V23" s="31">
        <v>0.15</v>
      </c>
      <c r="W23" s="32">
        <v>0.01</v>
      </c>
      <c r="X23" s="33">
        <v>0</v>
      </c>
      <c r="Y23" s="34">
        <v>0</v>
      </c>
      <c r="Z23" s="162">
        <f t="shared" si="5"/>
        <v>348659.90868790302</v>
      </c>
      <c r="AA23" s="162">
        <f t="shared" si="6"/>
        <v>62260.69797998268</v>
      </c>
      <c r="AB23" s="162">
        <f t="shared" si="7"/>
        <v>4150.7131986655122</v>
      </c>
      <c r="AC23" s="162">
        <f t="shared" si="8"/>
        <v>0</v>
      </c>
      <c r="AD23" s="162">
        <f t="shared" si="9"/>
        <v>0</v>
      </c>
      <c r="AE23" s="36">
        <f t="shared" si="10"/>
        <v>4150.7131986655122</v>
      </c>
      <c r="AF23" s="37"/>
    </row>
    <row r="24" spans="1:32" s="8" customFormat="1" ht="26.25" thickBot="1" x14ac:dyDescent="0.3">
      <c r="A24" s="28" t="s">
        <v>21</v>
      </c>
      <c r="B24" s="28" t="s">
        <v>361</v>
      </c>
      <c r="C24" s="378" t="s">
        <v>1049</v>
      </c>
      <c r="D24" s="378" t="s">
        <v>1050</v>
      </c>
      <c r="E24" s="379" t="s">
        <v>1026</v>
      </c>
      <c r="F24" s="380">
        <v>947372.17463641416</v>
      </c>
      <c r="G24" s="381" t="s">
        <v>438</v>
      </c>
      <c r="H24" s="382">
        <v>2</v>
      </c>
      <c r="I24" s="30">
        <v>0.77</v>
      </c>
      <c r="J24" s="31">
        <v>0.21</v>
      </c>
      <c r="K24" s="383">
        <v>0.02</v>
      </c>
      <c r="L24" s="384">
        <v>0</v>
      </c>
      <c r="M24" s="34">
        <v>0</v>
      </c>
      <c r="N24" s="392">
        <f t="shared" si="0"/>
        <v>729476.57447003888</v>
      </c>
      <c r="O24" s="386">
        <f t="shared" si="1"/>
        <v>198948.15667364697</v>
      </c>
      <c r="P24" s="386">
        <f t="shared" si="11"/>
        <v>18947.443492728282</v>
      </c>
      <c r="Q24" s="386">
        <f t="shared" si="2"/>
        <v>0</v>
      </c>
      <c r="R24" s="386">
        <f t="shared" si="3"/>
        <v>0</v>
      </c>
      <c r="S24" s="393">
        <f t="shared" si="4"/>
        <v>18947.443492728282</v>
      </c>
      <c r="T24" s="388">
        <v>2</v>
      </c>
      <c r="U24" s="30">
        <v>0.72</v>
      </c>
      <c r="V24" s="31">
        <v>0.25</v>
      </c>
      <c r="W24" s="383">
        <v>0.03</v>
      </c>
      <c r="X24" s="384">
        <v>0</v>
      </c>
      <c r="Y24" s="34">
        <v>0</v>
      </c>
      <c r="Z24" s="392">
        <f t="shared" si="5"/>
        <v>682107.96573821816</v>
      </c>
      <c r="AA24" s="392">
        <f t="shared" si="6"/>
        <v>236843.04365910354</v>
      </c>
      <c r="AB24" s="392">
        <f t="shared" si="7"/>
        <v>28421.165239092425</v>
      </c>
      <c r="AC24" s="392">
        <f t="shared" si="8"/>
        <v>0</v>
      </c>
      <c r="AD24" s="392">
        <f t="shared" si="9"/>
        <v>0</v>
      </c>
      <c r="AE24" s="394">
        <f t="shared" si="10"/>
        <v>28421.165239092425</v>
      </c>
      <c r="AF24" s="390"/>
    </row>
    <row r="25" spans="1:32" s="8" customFormat="1" ht="26.25" thickBot="1" x14ac:dyDescent="0.3">
      <c r="A25" s="28" t="s">
        <v>21</v>
      </c>
      <c r="B25" s="28" t="s">
        <v>361</v>
      </c>
      <c r="C25" s="378" t="s">
        <v>1051</v>
      </c>
      <c r="D25" s="378" t="s">
        <v>1052</v>
      </c>
      <c r="E25" s="379" t="s">
        <v>1026</v>
      </c>
      <c r="F25" s="380">
        <v>718386.81172141596</v>
      </c>
      <c r="G25" s="381" t="s">
        <v>438</v>
      </c>
      <c r="H25" s="382">
        <v>3</v>
      </c>
      <c r="I25" s="30">
        <v>0.40999999999999992</v>
      </c>
      <c r="J25" s="31">
        <v>0.34</v>
      </c>
      <c r="K25" s="383">
        <v>0.25</v>
      </c>
      <c r="L25" s="384">
        <v>0</v>
      </c>
      <c r="M25" s="34">
        <v>0</v>
      </c>
      <c r="N25" s="392">
        <f t="shared" si="0"/>
        <v>294538.59280578047</v>
      </c>
      <c r="O25" s="386">
        <f t="shared" si="1"/>
        <v>244251.51598528144</v>
      </c>
      <c r="P25" s="386">
        <f t="shared" si="11"/>
        <v>179596.70293035399</v>
      </c>
      <c r="Q25" s="386">
        <f t="shared" si="2"/>
        <v>0</v>
      </c>
      <c r="R25" s="386">
        <f t="shared" si="3"/>
        <v>0</v>
      </c>
      <c r="S25" s="393">
        <f t="shared" si="4"/>
        <v>179596.70293035399</v>
      </c>
      <c r="T25" s="388">
        <v>3</v>
      </c>
      <c r="U25" s="30">
        <v>0.39999999999999991</v>
      </c>
      <c r="V25" s="31">
        <v>0.28000000000000003</v>
      </c>
      <c r="W25" s="383">
        <v>0.28999999999999998</v>
      </c>
      <c r="X25" s="384">
        <v>0.03</v>
      </c>
      <c r="Y25" s="34">
        <v>0</v>
      </c>
      <c r="Z25" s="392">
        <f t="shared" si="5"/>
        <v>287354.72468856635</v>
      </c>
      <c r="AA25" s="392">
        <f t="shared" si="6"/>
        <v>201148.30728199647</v>
      </c>
      <c r="AB25" s="392">
        <f t="shared" si="7"/>
        <v>208332.17539921062</v>
      </c>
      <c r="AC25" s="392">
        <f t="shared" si="8"/>
        <v>21551.60435164248</v>
      </c>
      <c r="AD25" s="392">
        <f t="shared" si="9"/>
        <v>0</v>
      </c>
      <c r="AE25" s="394">
        <f t="shared" si="10"/>
        <v>229883.77975085311</v>
      </c>
      <c r="AF25" s="390"/>
    </row>
    <row r="26" spans="1:32" s="8" customFormat="1" ht="26.25" thickBot="1" x14ac:dyDescent="0.3">
      <c r="A26" s="28" t="s">
        <v>21</v>
      </c>
      <c r="B26" s="28" t="s">
        <v>361</v>
      </c>
      <c r="C26" s="378" t="s">
        <v>1053</v>
      </c>
      <c r="D26" s="378" t="s">
        <v>1054</v>
      </c>
      <c r="E26" s="379" t="s">
        <v>1026</v>
      </c>
      <c r="F26" s="380">
        <v>780436.93286846532</v>
      </c>
      <c r="G26" s="381" t="s">
        <v>438</v>
      </c>
      <c r="H26" s="382">
        <v>2</v>
      </c>
      <c r="I26" s="30">
        <v>0.61</v>
      </c>
      <c r="J26" s="31">
        <v>0.3</v>
      </c>
      <c r="K26" s="383">
        <v>0.09</v>
      </c>
      <c r="L26" s="384">
        <v>0</v>
      </c>
      <c r="M26" s="34">
        <v>0</v>
      </c>
      <c r="N26" s="392">
        <f t="shared" si="0"/>
        <v>476066.52904976381</v>
      </c>
      <c r="O26" s="386">
        <f t="shared" si="1"/>
        <v>234131.07986053958</v>
      </c>
      <c r="P26" s="386">
        <f t="shared" si="11"/>
        <v>70239.323958161869</v>
      </c>
      <c r="Q26" s="386">
        <f t="shared" si="2"/>
        <v>0</v>
      </c>
      <c r="R26" s="386">
        <f t="shared" si="3"/>
        <v>0</v>
      </c>
      <c r="S26" s="393">
        <f t="shared" si="4"/>
        <v>70239.323958161869</v>
      </c>
      <c r="T26" s="388">
        <v>2</v>
      </c>
      <c r="U26" s="30">
        <v>0.52</v>
      </c>
      <c r="V26" s="31">
        <v>0.35</v>
      </c>
      <c r="W26" s="383">
        <v>0.11</v>
      </c>
      <c r="X26" s="384">
        <v>0.02</v>
      </c>
      <c r="Y26" s="34">
        <v>0</v>
      </c>
      <c r="Z26" s="392">
        <f t="shared" si="5"/>
        <v>405827.20509160199</v>
      </c>
      <c r="AA26" s="392">
        <f t="shared" si="6"/>
        <v>273152.92650396284</v>
      </c>
      <c r="AB26" s="392">
        <f t="shared" si="7"/>
        <v>85848.062615531191</v>
      </c>
      <c r="AC26" s="392">
        <f t="shared" si="8"/>
        <v>15608.738657369307</v>
      </c>
      <c r="AD26" s="392">
        <f t="shared" si="9"/>
        <v>0</v>
      </c>
      <c r="AE26" s="394">
        <f t="shared" si="10"/>
        <v>101456.8012729005</v>
      </c>
      <c r="AF26" s="390"/>
    </row>
    <row r="27" spans="1:32" s="8" customFormat="1" ht="26.25" thickBot="1" x14ac:dyDescent="0.3">
      <c r="A27" s="28" t="s">
        <v>21</v>
      </c>
      <c r="B27" s="28" t="s">
        <v>361</v>
      </c>
      <c r="C27" s="378" t="s">
        <v>362</v>
      </c>
      <c r="D27" s="378" t="s">
        <v>1055</v>
      </c>
      <c r="E27" s="379" t="s">
        <v>1026</v>
      </c>
      <c r="F27" s="380">
        <v>596907.88611803378</v>
      </c>
      <c r="G27" s="381" t="s">
        <v>438</v>
      </c>
      <c r="H27" s="382">
        <v>2</v>
      </c>
      <c r="I27" s="30">
        <v>0.72</v>
      </c>
      <c r="J27" s="31">
        <v>0.23</v>
      </c>
      <c r="K27" s="383">
        <v>0.05</v>
      </c>
      <c r="L27" s="384">
        <v>0</v>
      </c>
      <c r="M27" s="34">
        <v>0</v>
      </c>
      <c r="N27" s="392">
        <f t="shared" si="0"/>
        <v>429773.67800498434</v>
      </c>
      <c r="O27" s="386">
        <f t="shared" si="1"/>
        <v>137288.81380714779</v>
      </c>
      <c r="P27" s="386">
        <f t="shared" si="11"/>
        <v>29845.394305901689</v>
      </c>
      <c r="Q27" s="386">
        <f t="shared" si="2"/>
        <v>0</v>
      </c>
      <c r="R27" s="386">
        <f t="shared" si="3"/>
        <v>0</v>
      </c>
      <c r="S27" s="393">
        <f t="shared" si="4"/>
        <v>29845.394305901689</v>
      </c>
      <c r="T27" s="388">
        <v>2</v>
      </c>
      <c r="U27" s="30">
        <v>0.66999999999999993</v>
      </c>
      <c r="V27" s="31">
        <v>0.27</v>
      </c>
      <c r="W27" s="383">
        <v>0.06</v>
      </c>
      <c r="X27" s="384">
        <v>0</v>
      </c>
      <c r="Y27" s="34">
        <v>0</v>
      </c>
      <c r="Z27" s="392">
        <f t="shared" si="5"/>
        <v>399928.28369908262</v>
      </c>
      <c r="AA27" s="392">
        <f t="shared" si="6"/>
        <v>161165.12925186913</v>
      </c>
      <c r="AB27" s="392">
        <f t="shared" si="7"/>
        <v>35814.473167082026</v>
      </c>
      <c r="AC27" s="392">
        <f t="shared" si="8"/>
        <v>0</v>
      </c>
      <c r="AD27" s="392">
        <f t="shared" si="9"/>
        <v>0</v>
      </c>
      <c r="AE27" s="394">
        <f t="shared" si="10"/>
        <v>35814.473167082026</v>
      </c>
      <c r="AF27" s="390"/>
    </row>
    <row r="28" spans="1:32" s="8" customFormat="1" ht="26.25" thickBot="1" x14ac:dyDescent="0.3">
      <c r="A28" s="28" t="s">
        <v>21</v>
      </c>
      <c r="B28" s="28" t="s">
        <v>361</v>
      </c>
      <c r="C28" s="378" t="s">
        <v>363</v>
      </c>
      <c r="D28" s="378" t="s">
        <v>658</v>
      </c>
      <c r="E28" s="379" t="s">
        <v>1026</v>
      </c>
      <c r="F28" s="380">
        <v>514660.20271476987</v>
      </c>
      <c r="G28" s="381" t="s">
        <v>438</v>
      </c>
      <c r="H28" s="382">
        <v>3</v>
      </c>
      <c r="I28" s="30">
        <v>0.41999999999999993</v>
      </c>
      <c r="J28" s="31">
        <v>0.32</v>
      </c>
      <c r="K28" s="383">
        <v>0.26</v>
      </c>
      <c r="L28" s="384">
        <v>0</v>
      </c>
      <c r="M28" s="34">
        <v>0</v>
      </c>
      <c r="N28" s="392">
        <f t="shared" si="0"/>
        <v>216157.28514020331</v>
      </c>
      <c r="O28" s="386">
        <f t="shared" si="1"/>
        <v>164691.26486872637</v>
      </c>
      <c r="P28" s="386">
        <f t="shared" si="11"/>
        <v>133811.65270584018</v>
      </c>
      <c r="Q28" s="386">
        <f t="shared" si="2"/>
        <v>0</v>
      </c>
      <c r="R28" s="386">
        <f t="shared" si="3"/>
        <v>0</v>
      </c>
      <c r="S28" s="393">
        <f>SUM(P28:R28)</f>
        <v>133811.65270584018</v>
      </c>
      <c r="T28" s="388">
        <v>3</v>
      </c>
      <c r="U28" s="30">
        <v>0.33999999999999997</v>
      </c>
      <c r="V28" s="31">
        <v>0.36</v>
      </c>
      <c r="W28" s="383">
        <v>0.28000000000000003</v>
      </c>
      <c r="X28" s="384">
        <v>0.02</v>
      </c>
      <c r="Y28" s="34">
        <v>0</v>
      </c>
      <c r="Z28" s="392">
        <f t="shared" si="5"/>
        <v>174984.46892302175</v>
      </c>
      <c r="AA28" s="392">
        <f t="shared" si="6"/>
        <v>185277.67297731715</v>
      </c>
      <c r="AB28" s="392">
        <f t="shared" si="7"/>
        <v>144104.85676013559</v>
      </c>
      <c r="AC28" s="392">
        <f t="shared" si="8"/>
        <v>10293.204054295398</v>
      </c>
      <c r="AD28" s="392">
        <f t="shared" si="9"/>
        <v>0</v>
      </c>
      <c r="AE28" s="394">
        <f>SUM(AB28:AD28)</f>
        <v>154398.060814431</v>
      </c>
      <c r="AF28" s="390"/>
    </row>
    <row r="29" spans="1:32" s="8" customFormat="1" ht="26.25" thickBot="1" x14ac:dyDescent="0.3">
      <c r="A29" s="28" t="s">
        <v>21</v>
      </c>
      <c r="B29" s="28" t="s">
        <v>361</v>
      </c>
      <c r="C29" s="378" t="s">
        <v>364</v>
      </c>
      <c r="D29" s="378" t="s">
        <v>1056</v>
      </c>
      <c r="E29" s="379" t="s">
        <v>1026</v>
      </c>
      <c r="F29" s="380">
        <v>1032552.428428617</v>
      </c>
      <c r="G29" s="381" t="s">
        <v>438</v>
      </c>
      <c r="H29" s="382">
        <v>3</v>
      </c>
      <c r="I29" s="30">
        <v>0.41999999999999993</v>
      </c>
      <c r="J29" s="31">
        <v>0.3</v>
      </c>
      <c r="K29" s="383">
        <v>0.28000000000000003</v>
      </c>
      <c r="L29" s="384">
        <v>0</v>
      </c>
      <c r="M29" s="34">
        <v>0</v>
      </c>
      <c r="N29" s="392">
        <f t="shared" si="0"/>
        <v>433672.01994001906</v>
      </c>
      <c r="O29" s="386">
        <f t="shared" si="1"/>
        <v>309765.72852858505</v>
      </c>
      <c r="P29" s="386">
        <f t="shared" si="11"/>
        <v>289114.67996001279</v>
      </c>
      <c r="Q29" s="386">
        <f t="shared" si="2"/>
        <v>0</v>
      </c>
      <c r="R29" s="386">
        <f t="shared" si="3"/>
        <v>0</v>
      </c>
      <c r="S29" s="393">
        <f t="shared" ref="S29:S42" si="12">SUM(P29:R29)</f>
        <v>289114.67996001279</v>
      </c>
      <c r="T29" s="388">
        <v>3</v>
      </c>
      <c r="U29" s="30">
        <v>0.32999999999999996</v>
      </c>
      <c r="V29" s="31">
        <v>0.33</v>
      </c>
      <c r="W29" s="383">
        <v>0.31</v>
      </c>
      <c r="X29" s="384">
        <v>0.03</v>
      </c>
      <c r="Y29" s="34">
        <v>0</v>
      </c>
      <c r="Z29" s="392">
        <f t="shared" si="5"/>
        <v>340742.30138144357</v>
      </c>
      <c r="AA29" s="392">
        <f t="shared" si="6"/>
        <v>340742.30138144363</v>
      </c>
      <c r="AB29" s="392">
        <f t="shared" si="7"/>
        <v>320091.25281287124</v>
      </c>
      <c r="AC29" s="392">
        <f t="shared" si="8"/>
        <v>30976.572852858506</v>
      </c>
      <c r="AD29" s="392">
        <f t="shared" si="9"/>
        <v>0</v>
      </c>
      <c r="AE29" s="394">
        <f t="shared" ref="AE29:AE42" si="13">SUM(AB29:AD29)</f>
        <v>351067.82566572976</v>
      </c>
      <c r="AF29" s="390"/>
    </row>
    <row r="30" spans="1:32" ht="26.25" thickBot="1" x14ac:dyDescent="0.3">
      <c r="A30" s="28" t="s">
        <v>21</v>
      </c>
      <c r="B30" s="28" t="s">
        <v>365</v>
      </c>
      <c r="C30" s="158" t="s">
        <v>366</v>
      </c>
      <c r="D30" s="158" t="s">
        <v>659</v>
      </c>
      <c r="E30" s="159" t="s">
        <v>1026</v>
      </c>
      <c r="F30" s="160">
        <v>570780.25707622897</v>
      </c>
      <c r="G30" s="29" t="s">
        <v>438</v>
      </c>
      <c r="H30" s="161">
        <v>2</v>
      </c>
      <c r="I30" s="30">
        <v>0.75</v>
      </c>
      <c r="J30" s="31">
        <v>0.22</v>
      </c>
      <c r="K30" s="32">
        <v>0.03</v>
      </c>
      <c r="L30" s="33">
        <v>0</v>
      </c>
      <c r="M30" s="34">
        <v>0</v>
      </c>
      <c r="N30" s="162">
        <f t="shared" si="0"/>
        <v>428085.19280717173</v>
      </c>
      <c r="O30" s="163">
        <f t="shared" si="1"/>
        <v>125571.65655677038</v>
      </c>
      <c r="P30" s="163">
        <f t="shared" si="11"/>
        <v>17123.407712286869</v>
      </c>
      <c r="Q30" s="163">
        <f t="shared" si="2"/>
        <v>0</v>
      </c>
      <c r="R30" s="163">
        <f t="shared" si="3"/>
        <v>0</v>
      </c>
      <c r="S30" s="35">
        <f t="shared" si="12"/>
        <v>17123.407712286869</v>
      </c>
      <c r="T30" s="164">
        <v>1</v>
      </c>
      <c r="U30" s="30">
        <v>0.81</v>
      </c>
      <c r="V30" s="31">
        <v>0.18</v>
      </c>
      <c r="W30" s="32">
        <v>0.01</v>
      </c>
      <c r="X30" s="33">
        <v>0</v>
      </c>
      <c r="Y30" s="34">
        <v>0</v>
      </c>
      <c r="Z30" s="162">
        <f t="shared" si="5"/>
        <v>462332.00823174551</v>
      </c>
      <c r="AA30" s="162">
        <f t="shared" si="6"/>
        <v>102740.44627372122</v>
      </c>
      <c r="AB30" s="162">
        <f t="shared" si="7"/>
        <v>5707.8025707622901</v>
      </c>
      <c r="AC30" s="162">
        <f t="shared" si="8"/>
        <v>0</v>
      </c>
      <c r="AD30" s="162">
        <f t="shared" si="9"/>
        <v>0</v>
      </c>
      <c r="AE30" s="36">
        <f t="shared" si="13"/>
        <v>5707.8025707622901</v>
      </c>
      <c r="AF30" s="37"/>
    </row>
    <row r="31" spans="1:32" ht="26.25" thickBot="1" x14ac:dyDescent="0.3">
      <c r="A31" s="28" t="s">
        <v>21</v>
      </c>
      <c r="B31" s="28" t="s">
        <v>365</v>
      </c>
      <c r="C31" s="158" t="s">
        <v>367</v>
      </c>
      <c r="D31" s="158" t="s">
        <v>660</v>
      </c>
      <c r="E31" s="159" t="s">
        <v>1026</v>
      </c>
      <c r="F31" s="160">
        <v>55280.834198860081</v>
      </c>
      <c r="G31" s="29" t="s">
        <v>438</v>
      </c>
      <c r="H31" s="161">
        <v>1</v>
      </c>
      <c r="I31" s="30">
        <v>0.81</v>
      </c>
      <c r="J31" s="31">
        <v>0.18</v>
      </c>
      <c r="K31" s="32">
        <v>0.01</v>
      </c>
      <c r="L31" s="33">
        <v>0</v>
      </c>
      <c r="M31" s="34">
        <v>0</v>
      </c>
      <c r="N31" s="162">
        <f t="shared" si="0"/>
        <v>44777.47570107667</v>
      </c>
      <c r="O31" s="163">
        <f t="shared" si="1"/>
        <v>9950.5501557948137</v>
      </c>
      <c r="P31" s="163">
        <f t="shared" si="11"/>
        <v>552.80834198860077</v>
      </c>
      <c r="Q31" s="163">
        <f t="shared" si="2"/>
        <v>0</v>
      </c>
      <c r="R31" s="163">
        <f t="shared" si="3"/>
        <v>0</v>
      </c>
      <c r="S31" s="35">
        <f t="shared" si="12"/>
        <v>552.80834198860077</v>
      </c>
      <c r="T31" s="164">
        <v>1</v>
      </c>
      <c r="U31" s="30">
        <v>0.82</v>
      </c>
      <c r="V31" s="31">
        <v>0.17</v>
      </c>
      <c r="W31" s="32">
        <v>0.01</v>
      </c>
      <c r="X31" s="33">
        <v>0</v>
      </c>
      <c r="Y31" s="34">
        <v>0</v>
      </c>
      <c r="Z31" s="162">
        <f t="shared" si="5"/>
        <v>45330.284043065265</v>
      </c>
      <c r="AA31" s="162">
        <f t="shared" si="6"/>
        <v>9397.7418138062149</v>
      </c>
      <c r="AB31" s="162">
        <f t="shared" si="7"/>
        <v>552.80834198860077</v>
      </c>
      <c r="AC31" s="162">
        <f t="shared" si="8"/>
        <v>0</v>
      </c>
      <c r="AD31" s="162">
        <f t="shared" si="9"/>
        <v>0</v>
      </c>
      <c r="AE31" s="36">
        <f t="shared" si="13"/>
        <v>552.80834198860077</v>
      </c>
      <c r="AF31" s="37"/>
    </row>
    <row r="32" spans="1:32" ht="26.25" thickBot="1" x14ac:dyDescent="0.3">
      <c r="A32" s="28" t="s">
        <v>21</v>
      </c>
      <c r="B32" s="28" t="s">
        <v>365</v>
      </c>
      <c r="C32" s="158" t="s">
        <v>443</v>
      </c>
      <c r="D32" s="158" t="s">
        <v>661</v>
      </c>
      <c r="E32" s="159" t="s">
        <v>1026</v>
      </c>
      <c r="F32" s="160">
        <v>244293.72727982505</v>
      </c>
      <c r="G32" s="29" t="s">
        <v>438</v>
      </c>
      <c r="H32" s="161">
        <v>1</v>
      </c>
      <c r="I32" s="30">
        <v>0.81</v>
      </c>
      <c r="J32" s="31">
        <v>0.18</v>
      </c>
      <c r="K32" s="32">
        <v>0.01</v>
      </c>
      <c r="L32" s="33">
        <v>0</v>
      </c>
      <c r="M32" s="34">
        <v>0</v>
      </c>
      <c r="N32" s="162">
        <f t="shared" si="0"/>
        <v>197877.9190966583</v>
      </c>
      <c r="O32" s="163">
        <f t="shared" si="1"/>
        <v>43972.870910368511</v>
      </c>
      <c r="P32" s="163">
        <f t="shared" si="11"/>
        <v>2442.9372727982504</v>
      </c>
      <c r="Q32" s="163">
        <f t="shared" si="2"/>
        <v>0</v>
      </c>
      <c r="R32" s="163">
        <f t="shared" si="3"/>
        <v>0</v>
      </c>
      <c r="S32" s="35">
        <f t="shared" si="12"/>
        <v>2442.9372727982504</v>
      </c>
      <c r="T32" s="164">
        <v>1</v>
      </c>
      <c r="U32" s="30">
        <v>0.85</v>
      </c>
      <c r="V32" s="31">
        <v>0.15</v>
      </c>
      <c r="W32" s="32">
        <v>0</v>
      </c>
      <c r="X32" s="33">
        <v>0</v>
      </c>
      <c r="Y32" s="34">
        <v>0</v>
      </c>
      <c r="Z32" s="162">
        <f t="shared" si="5"/>
        <v>207649.66818785129</v>
      </c>
      <c r="AA32" s="162">
        <f t="shared" si="6"/>
        <v>36644.059091973759</v>
      </c>
      <c r="AB32" s="162">
        <f t="shared" si="7"/>
        <v>0</v>
      </c>
      <c r="AC32" s="162">
        <f t="shared" si="8"/>
        <v>0</v>
      </c>
      <c r="AD32" s="162">
        <f t="shared" si="9"/>
        <v>0</v>
      </c>
      <c r="AE32" s="36">
        <f t="shared" si="13"/>
        <v>0</v>
      </c>
      <c r="AF32" s="37"/>
    </row>
    <row r="33" spans="1:32" ht="26.25" thickBot="1" x14ac:dyDescent="0.3">
      <c r="A33" s="28" t="s">
        <v>21</v>
      </c>
      <c r="B33" s="28" t="s">
        <v>365</v>
      </c>
      <c r="C33" s="158" t="s">
        <v>368</v>
      </c>
      <c r="D33" s="158" t="s">
        <v>662</v>
      </c>
      <c r="E33" s="159" t="s">
        <v>1026</v>
      </c>
      <c r="F33" s="160">
        <v>2907740.272611246</v>
      </c>
      <c r="G33" s="29" t="s">
        <v>438</v>
      </c>
      <c r="H33" s="161">
        <v>2</v>
      </c>
      <c r="I33" s="30">
        <v>0.73</v>
      </c>
      <c r="J33" s="31">
        <v>0.25</v>
      </c>
      <c r="K33" s="32">
        <v>0.02</v>
      </c>
      <c r="L33" s="33">
        <v>0</v>
      </c>
      <c r="M33" s="34">
        <v>0</v>
      </c>
      <c r="N33" s="162">
        <f t="shared" si="0"/>
        <v>2122650.3990062093</v>
      </c>
      <c r="O33" s="163">
        <f t="shared" si="1"/>
        <v>726935.06815281149</v>
      </c>
      <c r="P33" s="163">
        <f t="shared" si="11"/>
        <v>58154.805452224922</v>
      </c>
      <c r="Q33" s="163">
        <f t="shared" si="2"/>
        <v>0</v>
      </c>
      <c r="R33" s="163">
        <f t="shared" si="3"/>
        <v>0</v>
      </c>
      <c r="S33" s="35">
        <f t="shared" si="12"/>
        <v>58154.805452224922</v>
      </c>
      <c r="T33" s="164">
        <v>1</v>
      </c>
      <c r="U33" s="30">
        <v>0.82</v>
      </c>
      <c r="V33" s="31">
        <v>0.17</v>
      </c>
      <c r="W33" s="32">
        <v>0.01</v>
      </c>
      <c r="X33" s="33">
        <v>0</v>
      </c>
      <c r="Y33" s="34">
        <v>0</v>
      </c>
      <c r="Z33" s="162">
        <f t="shared" si="5"/>
        <v>2384347.0235412214</v>
      </c>
      <c r="AA33" s="162">
        <f t="shared" si="6"/>
        <v>494315.84634391183</v>
      </c>
      <c r="AB33" s="162">
        <f t="shared" si="7"/>
        <v>29077.402726112461</v>
      </c>
      <c r="AC33" s="162">
        <f t="shared" si="8"/>
        <v>0</v>
      </c>
      <c r="AD33" s="162">
        <f t="shared" si="9"/>
        <v>0</v>
      </c>
      <c r="AE33" s="36">
        <f t="shared" si="13"/>
        <v>29077.402726112461</v>
      </c>
      <c r="AF33" s="37"/>
    </row>
    <row r="34" spans="1:32" ht="26.25" thickBot="1" x14ac:dyDescent="0.3">
      <c r="A34" s="28" t="s">
        <v>21</v>
      </c>
      <c r="B34" s="28" t="s">
        <v>373</v>
      </c>
      <c r="C34" s="158" t="s">
        <v>375</v>
      </c>
      <c r="D34" s="158" t="s">
        <v>664</v>
      </c>
      <c r="E34" s="159" t="s">
        <v>1026</v>
      </c>
      <c r="F34" s="160">
        <v>406262.2068100326</v>
      </c>
      <c r="G34" s="29" t="s">
        <v>438</v>
      </c>
      <c r="H34" s="161">
        <v>2</v>
      </c>
      <c r="I34" s="30">
        <v>0.47</v>
      </c>
      <c r="J34" s="31">
        <v>0.38</v>
      </c>
      <c r="K34" s="32">
        <v>0.15</v>
      </c>
      <c r="L34" s="33">
        <v>0</v>
      </c>
      <c r="M34" s="34">
        <v>0</v>
      </c>
      <c r="N34" s="162">
        <f t="shared" si="0"/>
        <v>190943.23720071532</v>
      </c>
      <c r="O34" s="163">
        <f t="shared" si="1"/>
        <v>154379.6385878124</v>
      </c>
      <c r="P34" s="163">
        <f t="shared" si="11"/>
        <v>60939.331021504884</v>
      </c>
      <c r="Q34" s="163">
        <f t="shared" si="2"/>
        <v>0</v>
      </c>
      <c r="R34" s="163">
        <f t="shared" si="3"/>
        <v>0</v>
      </c>
      <c r="S34" s="35">
        <f t="shared" si="12"/>
        <v>60939.331021504884</v>
      </c>
      <c r="T34" s="164">
        <v>2</v>
      </c>
      <c r="U34" s="30">
        <v>0.53</v>
      </c>
      <c r="V34" s="31">
        <v>0.35</v>
      </c>
      <c r="W34" s="32">
        <v>0.12</v>
      </c>
      <c r="X34" s="33">
        <v>0</v>
      </c>
      <c r="Y34" s="34">
        <v>0</v>
      </c>
      <c r="Z34" s="162">
        <f t="shared" si="5"/>
        <v>215318.96960931728</v>
      </c>
      <c r="AA34" s="162">
        <f t="shared" si="6"/>
        <v>142191.77238351139</v>
      </c>
      <c r="AB34" s="162">
        <f t="shared" si="7"/>
        <v>48751.464817203909</v>
      </c>
      <c r="AC34" s="162">
        <f t="shared" si="8"/>
        <v>0</v>
      </c>
      <c r="AD34" s="162">
        <f t="shared" si="9"/>
        <v>0</v>
      </c>
      <c r="AE34" s="36">
        <f t="shared" si="13"/>
        <v>48751.464817203909</v>
      </c>
      <c r="AF34" s="37"/>
    </row>
    <row r="35" spans="1:32" ht="26.25" thickBot="1" x14ac:dyDescent="0.3">
      <c r="A35" s="28" t="s">
        <v>21</v>
      </c>
      <c r="B35" s="28" t="s">
        <v>373</v>
      </c>
      <c r="C35" s="158" t="s">
        <v>1057</v>
      </c>
      <c r="D35" s="158" t="s">
        <v>1058</v>
      </c>
      <c r="E35" s="159" t="s">
        <v>1026</v>
      </c>
      <c r="F35" s="160">
        <v>243816.62342899357</v>
      </c>
      <c r="G35" s="29" t="s">
        <v>438</v>
      </c>
      <c r="H35" s="161">
        <v>3</v>
      </c>
      <c r="I35" s="30">
        <v>0.30000000000000004</v>
      </c>
      <c r="J35" s="31">
        <v>0.35</v>
      </c>
      <c r="K35" s="32">
        <v>0.28999999999999998</v>
      </c>
      <c r="L35" s="33">
        <v>0.06</v>
      </c>
      <c r="M35" s="34">
        <v>0</v>
      </c>
      <c r="N35" s="162">
        <f t="shared" si="0"/>
        <v>73144.987028698088</v>
      </c>
      <c r="O35" s="163">
        <f t="shared" si="1"/>
        <v>85335.81820014774</v>
      </c>
      <c r="P35" s="163">
        <f t="shared" si="11"/>
        <v>70706.820794408137</v>
      </c>
      <c r="Q35" s="163">
        <f t="shared" si="2"/>
        <v>14628.997405739614</v>
      </c>
      <c r="R35" s="163">
        <f t="shared" si="3"/>
        <v>0</v>
      </c>
      <c r="S35" s="35">
        <f t="shared" si="12"/>
        <v>85335.818200147754</v>
      </c>
      <c r="T35" s="164">
        <v>3</v>
      </c>
      <c r="U35" s="30">
        <v>0.36999999999999988</v>
      </c>
      <c r="V35" s="31">
        <v>0.33</v>
      </c>
      <c r="W35" s="32">
        <v>0.26</v>
      </c>
      <c r="X35" s="33">
        <v>0.04</v>
      </c>
      <c r="Y35" s="34">
        <v>0</v>
      </c>
      <c r="Z35" s="162">
        <f t="shared" si="5"/>
        <v>90212.150668727598</v>
      </c>
      <c r="AA35" s="162">
        <f t="shared" si="6"/>
        <v>80459.485731567882</v>
      </c>
      <c r="AB35" s="162">
        <f t="shared" si="7"/>
        <v>63392.322091538328</v>
      </c>
      <c r="AC35" s="162">
        <f t="shared" si="8"/>
        <v>9752.6649371597432</v>
      </c>
      <c r="AD35" s="162">
        <f t="shared" si="9"/>
        <v>0</v>
      </c>
      <c r="AE35" s="36">
        <f t="shared" si="13"/>
        <v>73144.987028698073</v>
      </c>
      <c r="AF35" s="37"/>
    </row>
    <row r="36" spans="1:32" ht="26.25" thickBot="1" x14ac:dyDescent="0.3">
      <c r="A36" s="28" t="s">
        <v>21</v>
      </c>
      <c r="B36" s="28" t="s">
        <v>373</v>
      </c>
      <c r="C36" s="158" t="s">
        <v>1059</v>
      </c>
      <c r="D36" s="158" t="s">
        <v>1060</v>
      </c>
      <c r="E36" s="159" t="s">
        <v>1026</v>
      </c>
      <c r="F36" s="160">
        <v>788842.30291712296</v>
      </c>
      <c r="G36" s="29" t="s">
        <v>438</v>
      </c>
      <c r="H36" s="161">
        <v>3</v>
      </c>
      <c r="I36" s="30">
        <v>0.28000000000000003</v>
      </c>
      <c r="J36" s="31">
        <v>0.4</v>
      </c>
      <c r="K36" s="32">
        <v>0.26</v>
      </c>
      <c r="L36" s="33">
        <v>0.06</v>
      </c>
      <c r="M36" s="34">
        <v>0</v>
      </c>
      <c r="N36" s="162">
        <f t="shared" si="0"/>
        <v>220875.84481679444</v>
      </c>
      <c r="O36" s="163">
        <f t="shared" si="1"/>
        <v>315536.92116684921</v>
      </c>
      <c r="P36" s="163">
        <f t="shared" si="11"/>
        <v>205098.99875845198</v>
      </c>
      <c r="Q36" s="163">
        <f t="shared" si="2"/>
        <v>47330.538175027374</v>
      </c>
      <c r="R36" s="163">
        <f t="shared" si="3"/>
        <v>0</v>
      </c>
      <c r="S36" s="35">
        <f t="shared" si="12"/>
        <v>252429.53693347936</v>
      </c>
      <c r="T36" s="164">
        <v>3</v>
      </c>
      <c r="U36" s="30">
        <v>0.35</v>
      </c>
      <c r="V36" s="31">
        <v>0.38</v>
      </c>
      <c r="W36" s="32">
        <v>0.23</v>
      </c>
      <c r="X36" s="33">
        <v>0.04</v>
      </c>
      <c r="Y36" s="34">
        <v>0</v>
      </c>
      <c r="Z36" s="162">
        <f t="shared" si="5"/>
        <v>276094.80602099304</v>
      </c>
      <c r="AA36" s="162">
        <f t="shared" si="6"/>
        <v>299760.07510850672</v>
      </c>
      <c r="AB36" s="162">
        <f t="shared" si="7"/>
        <v>181433.72967093828</v>
      </c>
      <c r="AC36" s="162">
        <f t="shared" si="8"/>
        <v>31553.692116684921</v>
      </c>
      <c r="AD36" s="162">
        <f t="shared" si="9"/>
        <v>0</v>
      </c>
      <c r="AE36" s="36">
        <f t="shared" si="13"/>
        <v>212987.4217876232</v>
      </c>
      <c r="AF36" s="37"/>
    </row>
    <row r="37" spans="1:32" ht="26.25" thickBot="1" x14ac:dyDescent="0.3">
      <c r="A37" s="28" t="s">
        <v>21</v>
      </c>
      <c r="B37" s="28" t="s">
        <v>373</v>
      </c>
      <c r="C37" s="158" t="s">
        <v>1061</v>
      </c>
      <c r="D37" s="158" t="s">
        <v>1062</v>
      </c>
      <c r="E37" s="159" t="s">
        <v>1026</v>
      </c>
      <c r="F37" s="160">
        <v>208741.21256581816</v>
      </c>
      <c r="G37" s="29" t="s">
        <v>438</v>
      </c>
      <c r="H37" s="161">
        <v>3</v>
      </c>
      <c r="I37" s="30">
        <v>0.41999999999999993</v>
      </c>
      <c r="J37" s="31">
        <v>0.3</v>
      </c>
      <c r="K37" s="32">
        <v>0.25</v>
      </c>
      <c r="L37" s="33">
        <v>0.03</v>
      </c>
      <c r="M37" s="34">
        <v>0</v>
      </c>
      <c r="N37" s="162">
        <f t="shared" si="0"/>
        <v>87671.30927764361</v>
      </c>
      <c r="O37" s="163">
        <f t="shared" si="1"/>
        <v>62622.363769745447</v>
      </c>
      <c r="P37" s="163">
        <f t="shared" si="11"/>
        <v>52185.30314145454</v>
      </c>
      <c r="Q37" s="163">
        <f t="shared" si="2"/>
        <v>6262.2363769745443</v>
      </c>
      <c r="R37" s="163">
        <f t="shared" si="3"/>
        <v>0</v>
      </c>
      <c r="S37" s="35">
        <f t="shared" si="12"/>
        <v>58447.539518429083</v>
      </c>
      <c r="T37" s="164">
        <v>2</v>
      </c>
      <c r="U37" s="30">
        <v>0.53999999999999992</v>
      </c>
      <c r="V37" s="31">
        <v>0.28000000000000003</v>
      </c>
      <c r="W37" s="32">
        <v>0.17</v>
      </c>
      <c r="X37" s="33">
        <v>0.01</v>
      </c>
      <c r="Y37" s="34">
        <v>0</v>
      </c>
      <c r="Z37" s="162">
        <f t="shared" si="5"/>
        <v>112720.25478554179</v>
      </c>
      <c r="AA37" s="162">
        <f t="shared" si="6"/>
        <v>58447.53951842909</v>
      </c>
      <c r="AB37" s="162">
        <f t="shared" si="7"/>
        <v>35486.006136189091</v>
      </c>
      <c r="AC37" s="162">
        <f t="shared" si="8"/>
        <v>2087.4121256581816</v>
      </c>
      <c r="AD37" s="162">
        <f t="shared" si="9"/>
        <v>0</v>
      </c>
      <c r="AE37" s="36">
        <f t="shared" si="13"/>
        <v>37573.41826184727</v>
      </c>
      <c r="AF37" s="37"/>
    </row>
    <row r="38" spans="1:32" ht="26.25" thickBot="1" x14ac:dyDescent="0.3">
      <c r="A38" s="28" t="s">
        <v>21</v>
      </c>
      <c r="B38" s="28" t="s">
        <v>373</v>
      </c>
      <c r="C38" s="158" t="s">
        <v>376</v>
      </c>
      <c r="D38" s="158" t="s">
        <v>665</v>
      </c>
      <c r="E38" s="159" t="s">
        <v>1026</v>
      </c>
      <c r="F38" s="160">
        <v>281969.88090084499</v>
      </c>
      <c r="G38" s="29" t="s">
        <v>438</v>
      </c>
      <c r="H38" s="161">
        <v>3</v>
      </c>
      <c r="I38" s="30">
        <v>0.37999999999999989</v>
      </c>
      <c r="J38" s="31">
        <v>0.32</v>
      </c>
      <c r="K38" s="32">
        <v>0.25</v>
      </c>
      <c r="L38" s="33">
        <v>0.05</v>
      </c>
      <c r="M38" s="34">
        <v>0</v>
      </c>
      <c r="N38" s="162">
        <f t="shared" si="0"/>
        <v>107148.55474232107</v>
      </c>
      <c r="O38" s="163">
        <f t="shared" si="1"/>
        <v>90230.361888270403</v>
      </c>
      <c r="P38" s="163">
        <f t="shared" si="11"/>
        <v>70492.470225211247</v>
      </c>
      <c r="Q38" s="163">
        <f t="shared" si="2"/>
        <v>14098.494045042251</v>
      </c>
      <c r="R38" s="163">
        <f t="shared" si="3"/>
        <v>0</v>
      </c>
      <c r="S38" s="35">
        <f t="shared" si="12"/>
        <v>84590.964270253491</v>
      </c>
      <c r="T38" s="164">
        <v>3</v>
      </c>
      <c r="U38" s="30">
        <v>0.52</v>
      </c>
      <c r="V38" s="31">
        <v>0.25</v>
      </c>
      <c r="W38" s="32">
        <v>0.2</v>
      </c>
      <c r="X38" s="33">
        <v>0.03</v>
      </c>
      <c r="Y38" s="34">
        <v>0</v>
      </c>
      <c r="Z38" s="162">
        <f t="shared" si="5"/>
        <v>146624.33806843939</v>
      </c>
      <c r="AA38" s="162">
        <f t="shared" si="6"/>
        <v>70492.470225211247</v>
      </c>
      <c r="AB38" s="162">
        <f t="shared" si="7"/>
        <v>56393.976180169004</v>
      </c>
      <c r="AC38" s="162">
        <f t="shared" si="8"/>
        <v>8459.0964270253498</v>
      </c>
      <c r="AD38" s="162">
        <f t="shared" si="9"/>
        <v>0</v>
      </c>
      <c r="AE38" s="36">
        <f t="shared" si="13"/>
        <v>64853.07260719435</v>
      </c>
      <c r="AF38" s="37"/>
    </row>
    <row r="39" spans="1:32" ht="26.25" thickBot="1" x14ac:dyDescent="0.3">
      <c r="A39" s="28" t="s">
        <v>21</v>
      </c>
      <c r="B39" s="28" t="s">
        <v>369</v>
      </c>
      <c r="C39" s="158" t="s">
        <v>444</v>
      </c>
      <c r="D39" s="158" t="s">
        <v>666</v>
      </c>
      <c r="E39" s="159" t="s">
        <v>1026</v>
      </c>
      <c r="F39" s="160">
        <v>1428840.6388032169</v>
      </c>
      <c r="G39" s="29" t="s">
        <v>438</v>
      </c>
      <c r="H39" s="161">
        <v>2</v>
      </c>
      <c r="I39" s="30">
        <v>0.56000000000000005</v>
      </c>
      <c r="J39" s="31">
        <v>0.32</v>
      </c>
      <c r="K39" s="32">
        <v>0.12</v>
      </c>
      <c r="L39" s="33">
        <v>0</v>
      </c>
      <c r="M39" s="34">
        <v>0</v>
      </c>
      <c r="N39" s="162">
        <f t="shared" si="0"/>
        <v>800150.75772980147</v>
      </c>
      <c r="O39" s="163">
        <f t="shared" si="1"/>
        <v>457229.00441702938</v>
      </c>
      <c r="P39" s="163">
        <f t="shared" si="11"/>
        <v>171460.87665638601</v>
      </c>
      <c r="Q39" s="163">
        <f t="shared" si="2"/>
        <v>0</v>
      </c>
      <c r="R39" s="163">
        <f t="shared" si="3"/>
        <v>0</v>
      </c>
      <c r="S39" s="35">
        <f t="shared" si="12"/>
        <v>171460.87665638601</v>
      </c>
      <c r="T39" s="164">
        <v>2</v>
      </c>
      <c r="U39" s="30">
        <v>0.5</v>
      </c>
      <c r="V39" s="31">
        <v>0.35</v>
      </c>
      <c r="W39" s="32">
        <v>0.15</v>
      </c>
      <c r="X39" s="33">
        <v>0</v>
      </c>
      <c r="Y39" s="34">
        <v>0</v>
      </c>
      <c r="Z39" s="162">
        <f t="shared" si="5"/>
        <v>714420.31940160843</v>
      </c>
      <c r="AA39" s="162">
        <f t="shared" si="6"/>
        <v>500094.22358112584</v>
      </c>
      <c r="AB39" s="162">
        <f t="shared" si="7"/>
        <v>214326.09582048253</v>
      </c>
      <c r="AC39" s="162">
        <f t="shared" si="8"/>
        <v>0</v>
      </c>
      <c r="AD39" s="162">
        <f t="shared" si="9"/>
        <v>0</v>
      </c>
      <c r="AE39" s="36">
        <f t="shared" si="13"/>
        <v>214326.09582048253</v>
      </c>
      <c r="AF39" s="37"/>
    </row>
    <row r="40" spans="1:32" ht="26.25" thickBot="1" x14ac:dyDescent="0.3">
      <c r="A40" s="28" t="s">
        <v>21</v>
      </c>
      <c r="B40" s="28" t="s">
        <v>369</v>
      </c>
      <c r="C40" s="158" t="s">
        <v>370</v>
      </c>
      <c r="D40" s="158" t="s">
        <v>667</v>
      </c>
      <c r="E40" s="159" t="s">
        <v>1026</v>
      </c>
      <c r="F40" s="160">
        <v>116522.07107433034</v>
      </c>
      <c r="G40" s="29" t="s">
        <v>438</v>
      </c>
      <c r="H40" s="161">
        <v>1</v>
      </c>
      <c r="I40" s="30">
        <v>0.81</v>
      </c>
      <c r="J40" s="31">
        <v>0.17</v>
      </c>
      <c r="K40" s="32">
        <v>0.02</v>
      </c>
      <c r="L40" s="33">
        <v>0</v>
      </c>
      <c r="M40" s="34">
        <v>0</v>
      </c>
      <c r="N40" s="162">
        <f t="shared" si="0"/>
        <v>94382.87757020758</v>
      </c>
      <c r="O40" s="163">
        <f t="shared" si="1"/>
        <v>19808.752082636158</v>
      </c>
      <c r="P40" s="163">
        <f t="shared" si="11"/>
        <v>2330.4414214866069</v>
      </c>
      <c r="Q40" s="163">
        <f t="shared" si="2"/>
        <v>0</v>
      </c>
      <c r="R40" s="163">
        <f t="shared" si="3"/>
        <v>0</v>
      </c>
      <c r="S40" s="35">
        <f t="shared" si="12"/>
        <v>2330.4414214866069</v>
      </c>
      <c r="T40" s="164">
        <v>2</v>
      </c>
      <c r="U40" s="30">
        <v>0.67999999999999994</v>
      </c>
      <c r="V40" s="31">
        <v>0.25</v>
      </c>
      <c r="W40" s="32">
        <v>7.0000000000000007E-2</v>
      </c>
      <c r="X40" s="33">
        <v>0</v>
      </c>
      <c r="Y40" s="34">
        <v>0</v>
      </c>
      <c r="Z40" s="162">
        <f t="shared" si="5"/>
        <v>79235.008330544617</v>
      </c>
      <c r="AA40" s="162">
        <f t="shared" si="6"/>
        <v>29130.517768582584</v>
      </c>
      <c r="AB40" s="162">
        <f t="shared" si="7"/>
        <v>8156.5449752031245</v>
      </c>
      <c r="AC40" s="162">
        <f t="shared" si="8"/>
        <v>0</v>
      </c>
      <c r="AD40" s="162">
        <f t="shared" si="9"/>
        <v>0</v>
      </c>
      <c r="AE40" s="36">
        <f t="shared" si="13"/>
        <v>8156.5449752031245</v>
      </c>
      <c r="AF40" s="37"/>
    </row>
    <row r="41" spans="1:32" ht="26.25" thickBot="1" x14ac:dyDescent="0.3">
      <c r="A41" s="28" t="s">
        <v>21</v>
      </c>
      <c r="B41" s="28" t="s">
        <v>369</v>
      </c>
      <c r="C41" s="158" t="s">
        <v>371</v>
      </c>
      <c r="D41" s="158" t="s">
        <v>668</v>
      </c>
      <c r="E41" s="159" t="s">
        <v>1026</v>
      </c>
      <c r="F41" s="160">
        <v>656305.19431226712</v>
      </c>
      <c r="G41" s="29" t="s">
        <v>438</v>
      </c>
      <c r="H41" s="161">
        <v>2</v>
      </c>
      <c r="I41" s="30">
        <v>0.59</v>
      </c>
      <c r="J41" s="31">
        <v>0.32</v>
      </c>
      <c r="K41" s="32">
        <v>0.09</v>
      </c>
      <c r="L41" s="33">
        <v>0</v>
      </c>
      <c r="M41" s="34">
        <v>0</v>
      </c>
      <c r="N41" s="162">
        <f t="shared" si="0"/>
        <v>387220.06464423757</v>
      </c>
      <c r="O41" s="163">
        <f t="shared" si="1"/>
        <v>210017.66217992548</v>
      </c>
      <c r="P41" s="163">
        <f t="shared" si="11"/>
        <v>59067.467488104041</v>
      </c>
      <c r="Q41" s="163">
        <f t="shared" si="2"/>
        <v>0</v>
      </c>
      <c r="R41" s="163">
        <f t="shared" si="3"/>
        <v>0</v>
      </c>
      <c r="S41" s="35">
        <f t="shared" si="12"/>
        <v>59067.467488104041</v>
      </c>
      <c r="T41" s="164">
        <v>2</v>
      </c>
      <c r="U41" s="30">
        <v>0.5</v>
      </c>
      <c r="V41" s="31">
        <v>0.38</v>
      </c>
      <c r="W41" s="32">
        <v>0.12</v>
      </c>
      <c r="X41" s="33">
        <v>0</v>
      </c>
      <c r="Y41" s="34">
        <v>0</v>
      </c>
      <c r="Z41" s="162">
        <f t="shared" si="5"/>
        <v>328152.59715613356</v>
      </c>
      <c r="AA41" s="162">
        <f t="shared" si="6"/>
        <v>249395.97383866151</v>
      </c>
      <c r="AB41" s="162">
        <f t="shared" si="7"/>
        <v>78756.623317472055</v>
      </c>
      <c r="AC41" s="162">
        <f t="shared" si="8"/>
        <v>0</v>
      </c>
      <c r="AD41" s="162">
        <f t="shared" si="9"/>
        <v>0</v>
      </c>
      <c r="AE41" s="36">
        <f t="shared" si="13"/>
        <v>78756.623317472055</v>
      </c>
      <c r="AF41" s="37"/>
    </row>
    <row r="42" spans="1:32" ht="26.25" thickBot="1" x14ac:dyDescent="0.3">
      <c r="A42" s="28" t="s">
        <v>21</v>
      </c>
      <c r="B42" s="28" t="s">
        <v>369</v>
      </c>
      <c r="C42" s="158" t="s">
        <v>372</v>
      </c>
      <c r="D42" s="158" t="s">
        <v>669</v>
      </c>
      <c r="E42" s="159" t="s">
        <v>1026</v>
      </c>
      <c r="F42" s="160">
        <v>629261.44751730515</v>
      </c>
      <c r="G42" s="29" t="s">
        <v>438</v>
      </c>
      <c r="H42" s="161">
        <v>1</v>
      </c>
      <c r="I42" s="30">
        <v>0.82</v>
      </c>
      <c r="J42" s="31">
        <v>0.17</v>
      </c>
      <c r="K42" s="32">
        <v>0.01</v>
      </c>
      <c r="L42" s="33">
        <v>0</v>
      </c>
      <c r="M42" s="34">
        <v>0</v>
      </c>
      <c r="N42" s="162">
        <f t="shared" si="0"/>
        <v>515994.38696419017</v>
      </c>
      <c r="O42" s="163">
        <f t="shared" si="1"/>
        <v>106974.44607794189</v>
      </c>
      <c r="P42" s="163">
        <f t="shared" si="11"/>
        <v>6292.6144751730517</v>
      </c>
      <c r="Q42" s="163">
        <f t="shared" si="2"/>
        <v>0</v>
      </c>
      <c r="R42" s="163">
        <f t="shared" si="3"/>
        <v>0</v>
      </c>
      <c r="S42" s="35">
        <f t="shared" si="12"/>
        <v>6292.6144751730517</v>
      </c>
      <c r="T42" s="164">
        <v>2</v>
      </c>
      <c r="U42" s="30">
        <v>0.66999999999999993</v>
      </c>
      <c r="V42" s="31">
        <v>0.28000000000000003</v>
      </c>
      <c r="W42" s="32">
        <v>0.05</v>
      </c>
      <c r="X42" s="33">
        <v>0</v>
      </c>
      <c r="Y42" s="34">
        <v>0</v>
      </c>
      <c r="Z42" s="162">
        <f t="shared" si="5"/>
        <v>421605.16983659443</v>
      </c>
      <c r="AA42" s="162">
        <f t="shared" si="6"/>
        <v>176193.20530484547</v>
      </c>
      <c r="AB42" s="162">
        <f t="shared" si="7"/>
        <v>31463.07237586526</v>
      </c>
      <c r="AC42" s="162">
        <f t="shared" si="8"/>
        <v>0</v>
      </c>
      <c r="AD42" s="162">
        <f t="shared" si="9"/>
        <v>0</v>
      </c>
      <c r="AE42" s="36">
        <f t="shared" si="13"/>
        <v>31463.07237586526</v>
      </c>
      <c r="AF42" s="37"/>
    </row>
    <row r="43" spans="1:32" ht="26.25" thickBot="1" x14ac:dyDescent="0.3">
      <c r="A43" s="28" t="s">
        <v>21</v>
      </c>
      <c r="B43" s="28" t="s">
        <v>377</v>
      </c>
      <c r="C43" s="158" t="s">
        <v>378</v>
      </c>
      <c r="D43" s="158" t="s">
        <v>670</v>
      </c>
      <c r="E43" s="159" t="s">
        <v>1026</v>
      </c>
      <c r="F43" s="160">
        <v>440094.43855400692</v>
      </c>
      <c r="G43" s="29" t="s">
        <v>438</v>
      </c>
      <c r="H43" s="161">
        <v>1</v>
      </c>
      <c r="I43" s="30">
        <v>0.82000000000000006</v>
      </c>
      <c r="J43" s="31">
        <v>0.18</v>
      </c>
      <c r="K43" s="32">
        <v>0</v>
      </c>
      <c r="L43" s="33">
        <v>0</v>
      </c>
      <c r="M43" s="34">
        <v>0</v>
      </c>
      <c r="N43" s="162">
        <f t="shared" si="0"/>
        <v>360877.43961428571</v>
      </c>
      <c r="O43" s="163">
        <f t="shared" si="1"/>
        <v>79216.998939721248</v>
      </c>
      <c r="P43" s="163">
        <f t="shared" si="11"/>
        <v>0</v>
      </c>
      <c r="Q43" s="163">
        <f t="shared" si="2"/>
        <v>0</v>
      </c>
      <c r="R43" s="163">
        <f t="shared" si="3"/>
        <v>0</v>
      </c>
      <c r="S43" s="35">
        <f>SUM(P43:R43)</f>
        <v>0</v>
      </c>
      <c r="T43" s="164">
        <v>1</v>
      </c>
      <c r="U43" s="30">
        <v>0.84</v>
      </c>
      <c r="V43" s="31">
        <v>0.16</v>
      </c>
      <c r="W43" s="32">
        <v>0</v>
      </c>
      <c r="X43" s="33">
        <v>0</v>
      </c>
      <c r="Y43" s="34">
        <v>0</v>
      </c>
      <c r="Z43" s="162">
        <f t="shared" si="5"/>
        <v>369679.32838536578</v>
      </c>
      <c r="AA43" s="162">
        <f t="shared" si="6"/>
        <v>70415.110168641113</v>
      </c>
      <c r="AB43" s="162">
        <f t="shared" si="7"/>
        <v>0</v>
      </c>
      <c r="AC43" s="162">
        <f t="shared" si="8"/>
        <v>0</v>
      </c>
      <c r="AD43" s="162">
        <f t="shared" si="9"/>
        <v>0</v>
      </c>
      <c r="AE43" s="36">
        <f>SUM(AB43:AD43)</f>
        <v>0</v>
      </c>
      <c r="AF43" s="37"/>
    </row>
    <row r="44" spans="1:32" ht="26.25" thickBot="1" x14ac:dyDescent="0.3">
      <c r="A44" s="28" t="s">
        <v>21</v>
      </c>
      <c r="B44" s="28" t="s">
        <v>377</v>
      </c>
      <c r="C44" s="158" t="s">
        <v>379</v>
      </c>
      <c r="D44" s="158" t="s">
        <v>671</v>
      </c>
      <c r="E44" s="159" t="s">
        <v>1026</v>
      </c>
      <c r="F44" s="160">
        <v>217911.53989425962</v>
      </c>
      <c r="G44" s="29" t="s">
        <v>438</v>
      </c>
      <c r="H44" s="161">
        <v>2</v>
      </c>
      <c r="I44" s="30">
        <v>0.55000000000000004</v>
      </c>
      <c r="J44" s="31">
        <v>0.3</v>
      </c>
      <c r="K44" s="32">
        <v>0.15</v>
      </c>
      <c r="L44" s="33">
        <v>0</v>
      </c>
      <c r="M44" s="34">
        <v>0</v>
      </c>
      <c r="N44" s="162">
        <f t="shared" si="0"/>
        <v>119851.3469418428</v>
      </c>
      <c r="O44" s="163">
        <f t="shared" si="1"/>
        <v>65373.461968277887</v>
      </c>
      <c r="P44" s="163">
        <f t="shared" si="11"/>
        <v>32686.730984138943</v>
      </c>
      <c r="Q44" s="163">
        <f t="shared" si="2"/>
        <v>0</v>
      </c>
      <c r="R44" s="163">
        <f t="shared" si="3"/>
        <v>0</v>
      </c>
      <c r="S44" s="35">
        <f t="shared" ref="S44" si="14">SUM(P44:R44)</f>
        <v>32686.730984138943</v>
      </c>
      <c r="T44" s="164">
        <v>2</v>
      </c>
      <c r="U44" s="30">
        <v>0.72</v>
      </c>
      <c r="V44" s="31">
        <v>0.22</v>
      </c>
      <c r="W44" s="32">
        <v>0.06</v>
      </c>
      <c r="X44" s="33">
        <v>0</v>
      </c>
      <c r="Y44" s="34">
        <v>0</v>
      </c>
      <c r="Z44" s="162">
        <f t="shared" si="5"/>
        <v>156896.30872386691</v>
      </c>
      <c r="AA44" s="162">
        <f t="shared" si="6"/>
        <v>47940.538776737114</v>
      </c>
      <c r="AB44" s="162">
        <f t="shared" si="7"/>
        <v>13074.692393655578</v>
      </c>
      <c r="AC44" s="162">
        <f t="shared" si="8"/>
        <v>0</v>
      </c>
      <c r="AD44" s="162">
        <f t="shared" si="9"/>
        <v>0</v>
      </c>
      <c r="AE44" s="36">
        <f t="shared" ref="AE44" si="15">SUM(AB44:AD44)</f>
        <v>13074.692393655578</v>
      </c>
      <c r="AF44" s="37"/>
    </row>
    <row r="45" spans="1:32" ht="26.25" thickBot="1" x14ac:dyDescent="0.3">
      <c r="A45" s="28" t="s">
        <v>21</v>
      </c>
      <c r="B45" s="28" t="s">
        <v>377</v>
      </c>
      <c r="C45" s="158" t="s">
        <v>380</v>
      </c>
      <c r="D45" s="158" t="s">
        <v>672</v>
      </c>
      <c r="E45" s="159" t="s">
        <v>1026</v>
      </c>
      <c r="F45" s="160">
        <v>121425.18762579997</v>
      </c>
      <c r="G45" s="29" t="s">
        <v>438</v>
      </c>
      <c r="H45" s="161">
        <v>2</v>
      </c>
      <c r="I45" s="30">
        <v>0.75</v>
      </c>
      <c r="J45" s="31">
        <v>0.23</v>
      </c>
      <c r="K45" s="32">
        <v>0.02</v>
      </c>
      <c r="L45" s="33">
        <v>0</v>
      </c>
      <c r="M45" s="34">
        <v>0</v>
      </c>
      <c r="N45" s="162">
        <f t="shared" si="0"/>
        <v>91068.890719349976</v>
      </c>
      <c r="O45" s="163">
        <f t="shared" si="1"/>
        <v>27927.793153933995</v>
      </c>
      <c r="P45" s="163">
        <f t="shared" si="11"/>
        <v>2428.5037525159996</v>
      </c>
      <c r="Q45" s="163">
        <f t="shared" si="2"/>
        <v>0</v>
      </c>
      <c r="R45" s="163">
        <f t="shared" si="3"/>
        <v>0</v>
      </c>
      <c r="S45" s="35">
        <f>SUM(P45:R45)</f>
        <v>2428.5037525159996</v>
      </c>
      <c r="T45" s="164">
        <v>1</v>
      </c>
      <c r="U45" s="30">
        <v>0.83</v>
      </c>
      <c r="V45" s="31">
        <v>0.16</v>
      </c>
      <c r="W45" s="32">
        <v>0.01</v>
      </c>
      <c r="X45" s="33">
        <v>0</v>
      </c>
      <c r="Y45" s="34">
        <v>0</v>
      </c>
      <c r="Z45" s="162">
        <f t="shared" si="5"/>
        <v>100782.90572941396</v>
      </c>
      <c r="AA45" s="162">
        <f t="shared" si="6"/>
        <v>19428.030020127997</v>
      </c>
      <c r="AB45" s="162">
        <f t="shared" si="7"/>
        <v>1214.2518762579998</v>
      </c>
      <c r="AC45" s="162">
        <f t="shared" si="8"/>
        <v>0</v>
      </c>
      <c r="AD45" s="162">
        <f t="shared" si="9"/>
        <v>0</v>
      </c>
      <c r="AE45" s="36">
        <f>SUM(AB45:AD45)</f>
        <v>1214.2518762579998</v>
      </c>
      <c r="AF45" s="37"/>
    </row>
    <row r="46" spans="1:32" ht="26.25" thickBot="1" x14ac:dyDescent="0.3">
      <c r="A46" s="28" t="s">
        <v>21</v>
      </c>
      <c r="B46" s="28" t="s">
        <v>377</v>
      </c>
      <c r="C46" s="158" t="s">
        <v>381</v>
      </c>
      <c r="D46" s="158" t="s">
        <v>673</v>
      </c>
      <c r="E46" s="159" t="s">
        <v>1026</v>
      </c>
      <c r="F46" s="160">
        <v>97860.471561232785</v>
      </c>
      <c r="G46" s="29" t="s">
        <v>438</v>
      </c>
      <c r="H46" s="161">
        <v>2</v>
      </c>
      <c r="I46" s="30">
        <v>0.76</v>
      </c>
      <c r="J46" s="31">
        <v>0.24</v>
      </c>
      <c r="K46" s="32">
        <v>0</v>
      </c>
      <c r="L46" s="33">
        <v>0</v>
      </c>
      <c r="M46" s="34">
        <v>0</v>
      </c>
      <c r="N46" s="162">
        <f t="shared" si="0"/>
        <v>74373.95838653692</v>
      </c>
      <c r="O46" s="163">
        <f t="shared" si="1"/>
        <v>23486.513174695869</v>
      </c>
      <c r="P46" s="163">
        <f t="shared" si="11"/>
        <v>0</v>
      </c>
      <c r="Q46" s="163">
        <f t="shared" si="2"/>
        <v>0</v>
      </c>
      <c r="R46" s="163">
        <f t="shared" si="3"/>
        <v>0</v>
      </c>
      <c r="S46" s="35">
        <f>SUM(P46:R46)</f>
        <v>0</v>
      </c>
      <c r="T46" s="164">
        <v>1</v>
      </c>
      <c r="U46" s="30">
        <v>0.82000000000000006</v>
      </c>
      <c r="V46" s="31">
        <v>0.18</v>
      </c>
      <c r="W46" s="32">
        <v>0</v>
      </c>
      <c r="X46" s="33">
        <v>0</v>
      </c>
      <c r="Y46" s="34">
        <v>0</v>
      </c>
      <c r="Z46" s="162">
        <f t="shared" si="5"/>
        <v>80245.586680210894</v>
      </c>
      <c r="AA46" s="162">
        <f t="shared" si="6"/>
        <v>17614.884881021902</v>
      </c>
      <c r="AB46" s="162">
        <f t="shared" si="7"/>
        <v>0</v>
      </c>
      <c r="AC46" s="162">
        <f t="shared" si="8"/>
        <v>0</v>
      </c>
      <c r="AD46" s="162">
        <f t="shared" si="9"/>
        <v>0</v>
      </c>
      <c r="AE46" s="36">
        <f>SUM(AB46:AD46)</f>
        <v>0</v>
      </c>
      <c r="AF46" s="37"/>
    </row>
    <row r="47" spans="1:32" ht="26.25" thickBot="1" x14ac:dyDescent="0.3">
      <c r="A47" s="28" t="s">
        <v>21</v>
      </c>
      <c r="B47" s="28" t="s">
        <v>377</v>
      </c>
      <c r="C47" s="158" t="s">
        <v>382</v>
      </c>
      <c r="D47" s="158" t="s">
        <v>674</v>
      </c>
      <c r="E47" s="159" t="s">
        <v>1026</v>
      </c>
      <c r="F47" s="160">
        <v>430091.81334067654</v>
      </c>
      <c r="G47" s="29" t="s">
        <v>438</v>
      </c>
      <c r="H47" s="161">
        <v>2</v>
      </c>
      <c r="I47" s="30">
        <v>0.73</v>
      </c>
      <c r="J47" s="31">
        <v>0.25</v>
      </c>
      <c r="K47" s="32">
        <v>0.02</v>
      </c>
      <c r="L47" s="33">
        <v>0</v>
      </c>
      <c r="M47" s="34">
        <v>0</v>
      </c>
      <c r="N47" s="162">
        <f t="shared" si="0"/>
        <v>313967.02373869385</v>
      </c>
      <c r="O47" s="163">
        <f t="shared" si="1"/>
        <v>107522.95333516914</v>
      </c>
      <c r="P47" s="163">
        <f t="shared" si="11"/>
        <v>8601.8362668135305</v>
      </c>
      <c r="Q47" s="163">
        <f t="shared" si="2"/>
        <v>0</v>
      </c>
      <c r="R47" s="163">
        <f t="shared" si="3"/>
        <v>0</v>
      </c>
      <c r="S47" s="35">
        <f t="shared" ref="S47:S52" si="16">SUM(P47:R47)</f>
        <v>8601.8362668135305</v>
      </c>
      <c r="T47" s="164">
        <v>1</v>
      </c>
      <c r="U47" s="30">
        <v>0.82</v>
      </c>
      <c r="V47" s="31">
        <v>0.17</v>
      </c>
      <c r="W47" s="32">
        <v>0.01</v>
      </c>
      <c r="X47" s="33">
        <v>0</v>
      </c>
      <c r="Y47" s="34">
        <v>0</v>
      </c>
      <c r="Z47" s="162">
        <f t="shared" si="5"/>
        <v>352675.28693935473</v>
      </c>
      <c r="AA47" s="162">
        <f t="shared" si="6"/>
        <v>73115.608267915013</v>
      </c>
      <c r="AB47" s="162">
        <f t="shared" si="7"/>
        <v>4300.9181334067653</v>
      </c>
      <c r="AC47" s="162">
        <f t="shared" si="8"/>
        <v>0</v>
      </c>
      <c r="AD47" s="162">
        <f t="shared" si="9"/>
        <v>0</v>
      </c>
      <c r="AE47" s="36">
        <f t="shared" ref="AE47:AE52" si="17">SUM(AB47:AD47)</f>
        <v>4300.9181334067653</v>
      </c>
      <c r="AF47" s="37"/>
    </row>
    <row r="48" spans="1:32" ht="26.25" thickBot="1" x14ac:dyDescent="0.3">
      <c r="A48" s="28" t="s">
        <v>21</v>
      </c>
      <c r="B48" s="28" t="s">
        <v>377</v>
      </c>
      <c r="C48" s="158" t="s">
        <v>383</v>
      </c>
      <c r="D48" s="158" t="s">
        <v>675</v>
      </c>
      <c r="E48" s="159" t="s">
        <v>1026</v>
      </c>
      <c r="F48" s="160">
        <v>453709.20648656588</v>
      </c>
      <c r="G48" s="29" t="s">
        <v>438</v>
      </c>
      <c r="H48" s="161">
        <v>2</v>
      </c>
      <c r="I48" s="30">
        <v>0.76</v>
      </c>
      <c r="J48" s="31">
        <v>0.23</v>
      </c>
      <c r="K48" s="32">
        <v>0.01</v>
      </c>
      <c r="L48" s="33">
        <v>0</v>
      </c>
      <c r="M48" s="34">
        <v>0</v>
      </c>
      <c r="N48" s="162">
        <f t="shared" si="0"/>
        <v>344818.99692979007</v>
      </c>
      <c r="O48" s="163">
        <f t="shared" si="1"/>
        <v>104353.11749191016</v>
      </c>
      <c r="P48" s="163">
        <f t="shared" si="11"/>
        <v>4537.0920648656593</v>
      </c>
      <c r="Q48" s="163">
        <f t="shared" si="2"/>
        <v>0</v>
      </c>
      <c r="R48" s="163">
        <f t="shared" si="3"/>
        <v>0</v>
      </c>
      <c r="S48" s="35">
        <f t="shared" si="16"/>
        <v>4537.0920648656593</v>
      </c>
      <c r="T48" s="164">
        <v>1</v>
      </c>
      <c r="U48" s="30">
        <v>0.83</v>
      </c>
      <c r="V48" s="31">
        <v>0.16</v>
      </c>
      <c r="W48" s="32">
        <v>0.01</v>
      </c>
      <c r="X48" s="33">
        <v>0</v>
      </c>
      <c r="Y48" s="34">
        <v>0</v>
      </c>
      <c r="Z48" s="162">
        <f t="shared" si="5"/>
        <v>376578.64138384967</v>
      </c>
      <c r="AA48" s="162">
        <f t="shared" si="6"/>
        <v>72593.473037850548</v>
      </c>
      <c r="AB48" s="162">
        <f t="shared" si="7"/>
        <v>4537.0920648656593</v>
      </c>
      <c r="AC48" s="162">
        <f t="shared" si="8"/>
        <v>0</v>
      </c>
      <c r="AD48" s="162">
        <f t="shared" si="9"/>
        <v>0</v>
      </c>
      <c r="AE48" s="36">
        <f t="shared" si="17"/>
        <v>4537.0920648656593</v>
      </c>
      <c r="AF48" s="37"/>
    </row>
    <row r="49" spans="1:32" ht="26.25" thickBot="1" x14ac:dyDescent="0.3">
      <c r="A49" s="28" t="s">
        <v>21</v>
      </c>
      <c r="B49" s="28" t="s">
        <v>377</v>
      </c>
      <c r="C49" s="158" t="s">
        <v>445</v>
      </c>
      <c r="D49" s="158" t="s">
        <v>676</v>
      </c>
      <c r="E49" s="159" t="s">
        <v>1026</v>
      </c>
      <c r="F49" s="160">
        <v>142753.38532337814</v>
      </c>
      <c r="G49" s="29" t="s">
        <v>438</v>
      </c>
      <c r="H49" s="161">
        <v>2</v>
      </c>
      <c r="I49" s="30">
        <v>0.73</v>
      </c>
      <c r="J49" s="31">
        <v>0.25</v>
      </c>
      <c r="K49" s="32">
        <v>0.02</v>
      </c>
      <c r="L49" s="33">
        <v>0</v>
      </c>
      <c r="M49" s="34">
        <v>0</v>
      </c>
      <c r="N49" s="162">
        <f t="shared" si="0"/>
        <v>104209.97128606604</v>
      </c>
      <c r="O49" s="163">
        <f t="shared" si="1"/>
        <v>35688.346330844535</v>
      </c>
      <c r="P49" s="163">
        <f t="shared" si="11"/>
        <v>2855.0677064675629</v>
      </c>
      <c r="Q49" s="163">
        <f t="shared" si="2"/>
        <v>0</v>
      </c>
      <c r="R49" s="163">
        <f t="shared" si="3"/>
        <v>0</v>
      </c>
      <c r="S49" s="35">
        <f t="shared" si="16"/>
        <v>2855.0677064675629</v>
      </c>
      <c r="T49" s="164">
        <v>1</v>
      </c>
      <c r="U49" s="30">
        <v>0.82</v>
      </c>
      <c r="V49" s="31">
        <v>0.17</v>
      </c>
      <c r="W49" s="32">
        <v>0.01</v>
      </c>
      <c r="X49" s="33">
        <v>0</v>
      </c>
      <c r="Y49" s="34">
        <v>0</v>
      </c>
      <c r="Z49" s="162">
        <f t="shared" si="5"/>
        <v>117057.77596517006</v>
      </c>
      <c r="AA49" s="162">
        <f t="shared" si="6"/>
        <v>24268.075504974287</v>
      </c>
      <c r="AB49" s="162">
        <f t="shared" si="7"/>
        <v>1427.5338532337814</v>
      </c>
      <c r="AC49" s="162">
        <f t="shared" si="8"/>
        <v>0</v>
      </c>
      <c r="AD49" s="162">
        <f t="shared" si="9"/>
        <v>0</v>
      </c>
      <c r="AE49" s="36">
        <f t="shared" si="17"/>
        <v>1427.5338532337814</v>
      </c>
      <c r="AF49" s="37"/>
    </row>
    <row r="50" spans="1:32" ht="26.25" thickBot="1" x14ac:dyDescent="0.3">
      <c r="A50" s="28" t="s">
        <v>21</v>
      </c>
      <c r="B50" s="28" t="s">
        <v>377</v>
      </c>
      <c r="C50" s="158" t="s">
        <v>384</v>
      </c>
      <c r="D50" s="158" t="s">
        <v>677</v>
      </c>
      <c r="E50" s="159" t="s">
        <v>1026</v>
      </c>
      <c r="F50" s="160">
        <v>684926.97712278354</v>
      </c>
      <c r="G50" s="29" t="s">
        <v>438</v>
      </c>
      <c r="H50" s="161">
        <v>2</v>
      </c>
      <c r="I50" s="30">
        <v>0.76</v>
      </c>
      <c r="J50" s="31">
        <v>0.24</v>
      </c>
      <c r="K50" s="32">
        <v>0</v>
      </c>
      <c r="L50" s="33">
        <v>0</v>
      </c>
      <c r="M50" s="34">
        <v>0</v>
      </c>
      <c r="N50" s="162">
        <f t="shared" si="0"/>
        <v>520544.50261331548</v>
      </c>
      <c r="O50" s="163">
        <f t="shared" si="1"/>
        <v>164382.47450946804</v>
      </c>
      <c r="P50" s="163">
        <f t="shared" si="11"/>
        <v>0</v>
      </c>
      <c r="Q50" s="163">
        <f t="shared" si="2"/>
        <v>0</v>
      </c>
      <c r="R50" s="163">
        <f t="shared" si="3"/>
        <v>0</v>
      </c>
      <c r="S50" s="35">
        <f t="shared" si="16"/>
        <v>0</v>
      </c>
      <c r="T50" s="164">
        <v>1</v>
      </c>
      <c r="U50" s="30">
        <v>0.84</v>
      </c>
      <c r="V50" s="31">
        <v>0.16</v>
      </c>
      <c r="W50" s="32">
        <v>0</v>
      </c>
      <c r="X50" s="33">
        <v>0</v>
      </c>
      <c r="Y50" s="34">
        <v>0</v>
      </c>
      <c r="Z50" s="162">
        <f t="shared" si="5"/>
        <v>575338.66078313813</v>
      </c>
      <c r="AA50" s="162">
        <f t="shared" si="6"/>
        <v>109588.31633964537</v>
      </c>
      <c r="AB50" s="162">
        <f t="shared" si="7"/>
        <v>0</v>
      </c>
      <c r="AC50" s="162">
        <f t="shared" si="8"/>
        <v>0</v>
      </c>
      <c r="AD50" s="162">
        <f t="shared" si="9"/>
        <v>0</v>
      </c>
      <c r="AE50" s="36">
        <f t="shared" si="17"/>
        <v>0</v>
      </c>
      <c r="AF50" s="37"/>
    </row>
    <row r="51" spans="1:32" ht="26.25" thickBot="1" x14ac:dyDescent="0.3">
      <c r="A51" s="28" t="s">
        <v>21</v>
      </c>
      <c r="B51" s="28" t="s">
        <v>385</v>
      </c>
      <c r="C51" s="158" t="s">
        <v>446</v>
      </c>
      <c r="D51" s="158" t="s">
        <v>679</v>
      </c>
      <c r="E51" s="159" t="s">
        <v>1026</v>
      </c>
      <c r="F51" s="160">
        <v>158902.67339726241</v>
      </c>
      <c r="G51" s="29" t="s">
        <v>438</v>
      </c>
      <c r="H51" s="161">
        <v>2</v>
      </c>
      <c r="I51" s="30">
        <v>0.55999999999999994</v>
      </c>
      <c r="J51" s="31">
        <v>0.33</v>
      </c>
      <c r="K51" s="32">
        <v>0.1</v>
      </c>
      <c r="L51" s="33">
        <v>0.01</v>
      </c>
      <c r="M51" s="34">
        <v>0</v>
      </c>
      <c r="N51" s="162">
        <f t="shared" si="0"/>
        <v>88985.497102466936</v>
      </c>
      <c r="O51" s="163">
        <f t="shared" si="1"/>
        <v>52437.882221096595</v>
      </c>
      <c r="P51" s="163">
        <f t="shared" si="11"/>
        <v>15890.267339726241</v>
      </c>
      <c r="Q51" s="163">
        <f t="shared" si="2"/>
        <v>1589.026733972624</v>
      </c>
      <c r="R51" s="163">
        <f t="shared" si="3"/>
        <v>0</v>
      </c>
      <c r="S51" s="35">
        <f t="shared" si="16"/>
        <v>17479.294073698864</v>
      </c>
      <c r="T51" s="164">
        <v>2</v>
      </c>
      <c r="U51" s="30">
        <v>0.6399999999999999</v>
      </c>
      <c r="V51" s="31">
        <v>0.27</v>
      </c>
      <c r="W51" s="32">
        <v>0.08</v>
      </c>
      <c r="X51" s="33">
        <v>0.01</v>
      </c>
      <c r="Y51" s="34">
        <v>0</v>
      </c>
      <c r="Z51" s="162">
        <f t="shared" si="5"/>
        <v>101697.71097424792</v>
      </c>
      <c r="AA51" s="162">
        <f t="shared" si="6"/>
        <v>42903.721817260855</v>
      </c>
      <c r="AB51" s="162">
        <f t="shared" si="7"/>
        <v>12712.213871780992</v>
      </c>
      <c r="AC51" s="162">
        <f t="shared" si="8"/>
        <v>1589.026733972624</v>
      </c>
      <c r="AD51" s="162">
        <f t="shared" si="9"/>
        <v>0</v>
      </c>
      <c r="AE51" s="36">
        <f t="shared" si="17"/>
        <v>14301.240605753615</v>
      </c>
      <c r="AF51" s="37"/>
    </row>
    <row r="52" spans="1:32" ht="26.25" thickBot="1" x14ac:dyDescent="0.3">
      <c r="A52" s="28" t="s">
        <v>21</v>
      </c>
      <c r="B52" s="28" t="s">
        <v>385</v>
      </c>
      <c r="C52" s="158" t="s">
        <v>387</v>
      </c>
      <c r="D52" s="158" t="s">
        <v>680</v>
      </c>
      <c r="E52" s="159" t="s">
        <v>1026</v>
      </c>
      <c r="F52" s="160">
        <v>171179.44346424041</v>
      </c>
      <c r="G52" s="29" t="s">
        <v>438</v>
      </c>
      <c r="H52" s="161">
        <v>3</v>
      </c>
      <c r="I52" s="30">
        <v>0.35</v>
      </c>
      <c r="J52" s="31">
        <v>0.35</v>
      </c>
      <c r="K52" s="32">
        <v>0.27</v>
      </c>
      <c r="L52" s="33">
        <v>0.03</v>
      </c>
      <c r="M52" s="34">
        <v>0</v>
      </c>
      <c r="N52" s="162">
        <f t="shared" si="0"/>
        <v>59912.805212484142</v>
      </c>
      <c r="O52" s="163">
        <f t="shared" si="1"/>
        <v>59912.805212484142</v>
      </c>
      <c r="P52" s="163">
        <f t="shared" si="11"/>
        <v>46218.449735344911</v>
      </c>
      <c r="Q52" s="163">
        <f t="shared" si="2"/>
        <v>5135.3833039272122</v>
      </c>
      <c r="R52" s="163">
        <f t="shared" si="3"/>
        <v>0</v>
      </c>
      <c r="S52" s="35">
        <f t="shared" si="16"/>
        <v>51353.833039272125</v>
      </c>
      <c r="T52" s="164">
        <v>3</v>
      </c>
      <c r="U52" s="30">
        <v>0.43999999999999995</v>
      </c>
      <c r="V52" s="31">
        <v>0.32</v>
      </c>
      <c r="W52" s="32">
        <v>0.22</v>
      </c>
      <c r="X52" s="33">
        <v>0.02</v>
      </c>
      <c r="Y52" s="34">
        <v>0</v>
      </c>
      <c r="Z52" s="162">
        <f t="shared" si="5"/>
        <v>75318.955124265776</v>
      </c>
      <c r="AA52" s="162">
        <f t="shared" si="6"/>
        <v>54777.421908556935</v>
      </c>
      <c r="AB52" s="162">
        <f t="shared" si="7"/>
        <v>37659.477562132888</v>
      </c>
      <c r="AC52" s="162">
        <f t="shared" si="8"/>
        <v>3423.5888692848084</v>
      </c>
      <c r="AD52" s="162">
        <f t="shared" si="9"/>
        <v>0</v>
      </c>
      <c r="AE52" s="36">
        <f t="shared" si="17"/>
        <v>41083.066431417697</v>
      </c>
      <c r="AF52" s="37"/>
    </row>
    <row r="53" spans="1:32" ht="26.25" thickBot="1" x14ac:dyDescent="0.3">
      <c r="A53" s="28" t="s">
        <v>21</v>
      </c>
      <c r="B53" s="28" t="s">
        <v>385</v>
      </c>
      <c r="C53" s="158" t="s">
        <v>388</v>
      </c>
      <c r="D53" s="158" t="s">
        <v>681</v>
      </c>
      <c r="E53" s="159" t="s">
        <v>1026</v>
      </c>
      <c r="F53" s="160">
        <v>272474.46072767302</v>
      </c>
      <c r="G53" s="29" t="s">
        <v>438</v>
      </c>
      <c r="H53" s="161">
        <v>3</v>
      </c>
      <c r="I53" s="30">
        <v>0.39</v>
      </c>
      <c r="J53" s="31">
        <v>0.36</v>
      </c>
      <c r="K53" s="32">
        <v>0.23</v>
      </c>
      <c r="L53" s="33">
        <v>0.02</v>
      </c>
      <c r="M53" s="34">
        <v>0</v>
      </c>
      <c r="N53" s="162">
        <f t="shared" si="0"/>
        <v>106265.03968379248</v>
      </c>
      <c r="O53" s="163">
        <f t="shared" si="1"/>
        <v>98090.80586196229</v>
      </c>
      <c r="P53" s="163">
        <f t="shared" si="11"/>
        <v>62669.125967364795</v>
      </c>
      <c r="Q53" s="163">
        <f t="shared" si="2"/>
        <v>5449.4892145534604</v>
      </c>
      <c r="R53" s="163">
        <f t="shared" si="3"/>
        <v>0</v>
      </c>
      <c r="S53" s="35">
        <f>SUM(P53:R53)</f>
        <v>68118.615181918256</v>
      </c>
      <c r="T53" s="164">
        <v>3</v>
      </c>
      <c r="U53" s="30">
        <v>0.44999999999999996</v>
      </c>
      <c r="V53" s="31">
        <v>0.33</v>
      </c>
      <c r="W53" s="32">
        <v>0.21</v>
      </c>
      <c r="X53" s="33">
        <v>0.01</v>
      </c>
      <c r="Y53" s="34">
        <v>0</v>
      </c>
      <c r="Z53" s="162">
        <f t="shared" si="5"/>
        <v>122613.50732745285</v>
      </c>
      <c r="AA53" s="162">
        <f t="shared" si="6"/>
        <v>89916.572040132101</v>
      </c>
      <c r="AB53" s="162">
        <f t="shared" si="7"/>
        <v>57219.636752811333</v>
      </c>
      <c r="AC53" s="162">
        <f t="shared" si="8"/>
        <v>2724.7446072767302</v>
      </c>
      <c r="AD53" s="162">
        <f t="shared" si="9"/>
        <v>0</v>
      </c>
      <c r="AE53" s="36">
        <f>SUM(AB53:AD53)</f>
        <v>59944.38136008806</v>
      </c>
      <c r="AF53" s="37"/>
    </row>
    <row r="54" spans="1:32" ht="26.25" thickBot="1" x14ac:dyDescent="0.3">
      <c r="A54" s="28" t="s">
        <v>21</v>
      </c>
      <c r="B54" s="28" t="s">
        <v>385</v>
      </c>
      <c r="C54" s="158" t="s">
        <v>389</v>
      </c>
      <c r="D54" s="158" t="s">
        <v>682</v>
      </c>
      <c r="E54" s="159" t="s">
        <v>1026</v>
      </c>
      <c r="F54" s="160">
        <v>491754.09967684036</v>
      </c>
      <c r="G54" s="29" t="s">
        <v>438</v>
      </c>
      <c r="H54" s="161">
        <v>3</v>
      </c>
      <c r="I54" s="30">
        <v>0.33999999999999997</v>
      </c>
      <c r="J54" s="31">
        <v>0.38</v>
      </c>
      <c r="K54" s="32">
        <v>0.25</v>
      </c>
      <c r="L54" s="33">
        <v>0.03</v>
      </c>
      <c r="M54" s="34">
        <v>0</v>
      </c>
      <c r="N54" s="162">
        <f t="shared" si="0"/>
        <v>167196.39389012571</v>
      </c>
      <c r="O54" s="163">
        <f t="shared" si="1"/>
        <v>186866.55787719935</v>
      </c>
      <c r="P54" s="163">
        <f t="shared" si="11"/>
        <v>122938.52491921009</v>
      </c>
      <c r="Q54" s="163">
        <f t="shared" si="2"/>
        <v>14752.62299030521</v>
      </c>
      <c r="R54" s="163">
        <f t="shared" si="3"/>
        <v>0</v>
      </c>
      <c r="S54" s="35">
        <f t="shared" ref="S54:S62" si="18">SUM(P54:R54)</f>
        <v>137691.1479095153</v>
      </c>
      <c r="T54" s="164">
        <v>3</v>
      </c>
      <c r="U54" s="30">
        <v>0.41000000000000003</v>
      </c>
      <c r="V54" s="31">
        <v>0.35</v>
      </c>
      <c r="W54" s="32">
        <v>0.22</v>
      </c>
      <c r="X54" s="33">
        <v>0.02</v>
      </c>
      <c r="Y54" s="34">
        <v>0</v>
      </c>
      <c r="Z54" s="162">
        <f t="shared" si="5"/>
        <v>201619.18086750456</v>
      </c>
      <c r="AA54" s="162">
        <f t="shared" si="6"/>
        <v>172113.9348868941</v>
      </c>
      <c r="AB54" s="162">
        <f t="shared" si="7"/>
        <v>108185.90192890487</v>
      </c>
      <c r="AC54" s="162">
        <f t="shared" si="8"/>
        <v>9835.0819935368072</v>
      </c>
      <c r="AD54" s="162">
        <f t="shared" si="9"/>
        <v>0</v>
      </c>
      <c r="AE54" s="36">
        <f t="shared" ref="AE54:AE62" si="19">SUM(AB54:AD54)</f>
        <v>118020.98392244168</v>
      </c>
      <c r="AF54" s="37"/>
    </row>
    <row r="55" spans="1:32" ht="26.25" thickBot="1" x14ac:dyDescent="0.3">
      <c r="A55" s="28" t="s">
        <v>21</v>
      </c>
      <c r="B55" s="28" t="s">
        <v>385</v>
      </c>
      <c r="C55" s="158" t="s">
        <v>390</v>
      </c>
      <c r="D55" s="158" t="s">
        <v>683</v>
      </c>
      <c r="E55" s="159" t="s">
        <v>1026</v>
      </c>
      <c r="F55" s="160">
        <v>184488.68432513118</v>
      </c>
      <c r="G55" s="29" t="s">
        <v>438</v>
      </c>
      <c r="H55" s="161">
        <v>3</v>
      </c>
      <c r="I55" s="30">
        <v>0.31999999999999995</v>
      </c>
      <c r="J55" s="31">
        <v>0.35</v>
      </c>
      <c r="K55" s="32">
        <v>0.28000000000000003</v>
      </c>
      <c r="L55" s="33">
        <v>0.05</v>
      </c>
      <c r="M55" s="34">
        <v>0</v>
      </c>
      <c r="N55" s="162">
        <f t="shared" si="0"/>
        <v>59036.37898404197</v>
      </c>
      <c r="O55" s="163">
        <f t="shared" si="1"/>
        <v>64571.039513795906</v>
      </c>
      <c r="P55" s="163">
        <f t="shared" si="11"/>
        <v>51656.831611036738</v>
      </c>
      <c r="Q55" s="163">
        <f t="shared" si="2"/>
        <v>9224.434216256559</v>
      </c>
      <c r="R55" s="163">
        <f t="shared" si="3"/>
        <v>0</v>
      </c>
      <c r="S55" s="35">
        <f t="shared" si="18"/>
        <v>60881.265827293297</v>
      </c>
      <c r="T55" s="164">
        <v>3</v>
      </c>
      <c r="U55" s="30">
        <v>0.43999999999999995</v>
      </c>
      <c r="V55" s="31">
        <v>0.3</v>
      </c>
      <c r="W55" s="32">
        <v>0.23</v>
      </c>
      <c r="X55" s="33">
        <v>0.03</v>
      </c>
      <c r="Y55" s="34">
        <v>0</v>
      </c>
      <c r="Z55" s="162">
        <f t="shared" si="5"/>
        <v>81175.021103057705</v>
      </c>
      <c r="AA55" s="162">
        <f t="shared" si="6"/>
        <v>55346.605297539354</v>
      </c>
      <c r="AB55" s="162">
        <f t="shared" si="7"/>
        <v>42432.397394780171</v>
      </c>
      <c r="AC55" s="162">
        <f t="shared" si="8"/>
        <v>5534.6605297539354</v>
      </c>
      <c r="AD55" s="162">
        <f t="shared" si="9"/>
        <v>0</v>
      </c>
      <c r="AE55" s="36">
        <f t="shared" si="19"/>
        <v>47967.057924534107</v>
      </c>
      <c r="AF55" s="37"/>
    </row>
    <row r="56" spans="1:32" ht="26.25" thickBot="1" x14ac:dyDescent="0.3">
      <c r="A56" s="28" t="s">
        <v>21</v>
      </c>
      <c r="B56" s="28" t="s">
        <v>447</v>
      </c>
      <c r="C56" s="158" t="s">
        <v>448</v>
      </c>
      <c r="D56" s="158" t="s">
        <v>684</v>
      </c>
      <c r="E56" s="159" t="s">
        <v>1026</v>
      </c>
      <c r="F56" s="160">
        <v>296422.96695615829</v>
      </c>
      <c r="G56" s="29" t="s">
        <v>438</v>
      </c>
      <c r="H56" s="161">
        <v>1</v>
      </c>
      <c r="I56" s="30">
        <v>0.82000000000000006</v>
      </c>
      <c r="J56" s="31">
        <v>0.18</v>
      </c>
      <c r="K56" s="32">
        <v>0</v>
      </c>
      <c r="L56" s="33">
        <v>0</v>
      </c>
      <c r="M56" s="34">
        <v>0</v>
      </c>
      <c r="N56" s="162">
        <f t="shared" si="0"/>
        <v>243066.83290404981</v>
      </c>
      <c r="O56" s="163">
        <f t="shared" si="1"/>
        <v>53356.134052108486</v>
      </c>
      <c r="P56" s="163">
        <f t="shared" si="11"/>
        <v>0</v>
      </c>
      <c r="Q56" s="163">
        <f t="shared" si="2"/>
        <v>0</v>
      </c>
      <c r="R56" s="163">
        <f t="shared" si="3"/>
        <v>0</v>
      </c>
      <c r="S56" s="35">
        <f t="shared" si="18"/>
        <v>0</v>
      </c>
      <c r="T56" s="164">
        <v>1</v>
      </c>
      <c r="U56" s="30">
        <v>0.85</v>
      </c>
      <c r="V56" s="31">
        <v>0.15</v>
      </c>
      <c r="W56" s="32">
        <v>0</v>
      </c>
      <c r="X56" s="33">
        <v>0</v>
      </c>
      <c r="Y56" s="34">
        <v>0</v>
      </c>
      <c r="Z56" s="162">
        <f t="shared" si="5"/>
        <v>251959.52191273455</v>
      </c>
      <c r="AA56" s="162">
        <f t="shared" si="6"/>
        <v>44463.445043423744</v>
      </c>
      <c r="AB56" s="162">
        <f t="shared" si="7"/>
        <v>0</v>
      </c>
      <c r="AC56" s="162">
        <f t="shared" si="8"/>
        <v>0</v>
      </c>
      <c r="AD56" s="162">
        <f t="shared" si="9"/>
        <v>0</v>
      </c>
      <c r="AE56" s="36">
        <f t="shared" si="19"/>
        <v>0</v>
      </c>
      <c r="AF56" s="37"/>
    </row>
    <row r="57" spans="1:32" ht="26.25" thickBot="1" x14ac:dyDescent="0.3">
      <c r="A57" s="28" t="s">
        <v>21</v>
      </c>
      <c r="B57" s="28" t="s">
        <v>447</v>
      </c>
      <c r="C57" s="158" t="s">
        <v>449</v>
      </c>
      <c r="D57" s="158" t="s">
        <v>685</v>
      </c>
      <c r="E57" s="159" t="s">
        <v>1026</v>
      </c>
      <c r="F57" s="160">
        <v>270051.31498685724</v>
      </c>
      <c r="G57" s="29" t="s">
        <v>438</v>
      </c>
      <c r="H57" s="161">
        <v>1</v>
      </c>
      <c r="I57" s="30">
        <v>0.83</v>
      </c>
      <c r="J57" s="31">
        <v>0.17</v>
      </c>
      <c r="K57" s="32">
        <v>0</v>
      </c>
      <c r="L57" s="33">
        <v>0</v>
      </c>
      <c r="M57" s="34">
        <v>0</v>
      </c>
      <c r="N57" s="162">
        <f t="shared" si="0"/>
        <v>224142.59143909148</v>
      </c>
      <c r="O57" s="163">
        <f t="shared" si="1"/>
        <v>45908.72354776573</v>
      </c>
      <c r="P57" s="163">
        <f t="shared" si="11"/>
        <v>0</v>
      </c>
      <c r="Q57" s="163">
        <f t="shared" si="2"/>
        <v>0</v>
      </c>
      <c r="R57" s="163">
        <f t="shared" si="3"/>
        <v>0</v>
      </c>
      <c r="S57" s="35">
        <f t="shared" si="18"/>
        <v>0</v>
      </c>
      <c r="T57" s="164">
        <v>1</v>
      </c>
      <c r="U57" s="30">
        <v>0.86</v>
      </c>
      <c r="V57" s="31">
        <v>0.14000000000000001</v>
      </c>
      <c r="W57" s="32">
        <v>0</v>
      </c>
      <c r="X57" s="33">
        <v>0</v>
      </c>
      <c r="Y57" s="34">
        <v>0</v>
      </c>
      <c r="Z57" s="162">
        <f t="shared" si="5"/>
        <v>232244.13088869723</v>
      </c>
      <c r="AA57" s="162">
        <f t="shared" si="6"/>
        <v>37807.184098160018</v>
      </c>
      <c r="AB57" s="162">
        <f t="shared" si="7"/>
        <v>0</v>
      </c>
      <c r="AC57" s="162">
        <f t="shared" si="8"/>
        <v>0</v>
      </c>
      <c r="AD57" s="162">
        <f t="shared" si="9"/>
        <v>0</v>
      </c>
      <c r="AE57" s="36">
        <f t="shared" si="19"/>
        <v>0</v>
      </c>
      <c r="AF57" s="37"/>
    </row>
    <row r="58" spans="1:32" ht="26.25" thickBot="1" x14ac:dyDescent="0.3">
      <c r="A58" s="28" t="s">
        <v>21</v>
      </c>
      <c r="B58" s="28" t="s">
        <v>447</v>
      </c>
      <c r="C58" s="158" t="s">
        <v>450</v>
      </c>
      <c r="D58" s="158" t="s">
        <v>686</v>
      </c>
      <c r="E58" s="159" t="s">
        <v>1026</v>
      </c>
      <c r="F58" s="160">
        <v>269545.61500616517</v>
      </c>
      <c r="G58" s="29" t="s">
        <v>438</v>
      </c>
      <c r="H58" s="161">
        <v>2</v>
      </c>
      <c r="I58" s="30">
        <v>0.74</v>
      </c>
      <c r="J58" s="31">
        <v>0.24</v>
      </c>
      <c r="K58" s="32">
        <v>0.02</v>
      </c>
      <c r="L58" s="33">
        <v>0</v>
      </c>
      <c r="M58" s="34">
        <v>0</v>
      </c>
      <c r="N58" s="162">
        <f t="shared" si="0"/>
        <v>199463.75510456224</v>
      </c>
      <c r="O58" s="163">
        <f t="shared" si="1"/>
        <v>64690.947601479638</v>
      </c>
      <c r="P58" s="163">
        <f t="shared" si="11"/>
        <v>5390.9123001233038</v>
      </c>
      <c r="Q58" s="163">
        <f t="shared" si="2"/>
        <v>0</v>
      </c>
      <c r="R58" s="163">
        <f t="shared" si="3"/>
        <v>0</v>
      </c>
      <c r="S58" s="35">
        <f t="shared" si="18"/>
        <v>5390.9123001233038</v>
      </c>
      <c r="T58" s="164">
        <v>1</v>
      </c>
      <c r="U58" s="30">
        <v>0.82</v>
      </c>
      <c r="V58" s="31">
        <v>0.17</v>
      </c>
      <c r="W58" s="32">
        <v>0.01</v>
      </c>
      <c r="X58" s="33">
        <v>0</v>
      </c>
      <c r="Y58" s="34">
        <v>0</v>
      </c>
      <c r="Z58" s="162">
        <f t="shared" si="5"/>
        <v>221027.40430505542</v>
      </c>
      <c r="AA58" s="162">
        <f t="shared" si="6"/>
        <v>45822.754551048085</v>
      </c>
      <c r="AB58" s="162">
        <f t="shared" si="7"/>
        <v>2695.4561500616519</v>
      </c>
      <c r="AC58" s="162">
        <f t="shared" si="8"/>
        <v>0</v>
      </c>
      <c r="AD58" s="162">
        <f t="shared" si="9"/>
        <v>0</v>
      </c>
      <c r="AE58" s="36">
        <f t="shared" si="19"/>
        <v>2695.4561500616519</v>
      </c>
      <c r="AF58" s="37"/>
    </row>
    <row r="59" spans="1:32" ht="26.25" thickBot="1" x14ac:dyDescent="0.3">
      <c r="A59" s="28" t="s">
        <v>21</v>
      </c>
      <c r="B59" s="28" t="s">
        <v>447</v>
      </c>
      <c r="C59" s="158" t="s">
        <v>451</v>
      </c>
      <c r="D59" s="158" t="s">
        <v>687</v>
      </c>
      <c r="E59" s="159" t="s">
        <v>1026</v>
      </c>
      <c r="F59" s="160">
        <v>119173.61866414752</v>
      </c>
      <c r="G59" s="29" t="s">
        <v>438</v>
      </c>
      <c r="H59" s="161">
        <v>2</v>
      </c>
      <c r="I59" s="30">
        <v>0.75</v>
      </c>
      <c r="J59" s="31">
        <v>0.24</v>
      </c>
      <c r="K59" s="32">
        <v>0.01</v>
      </c>
      <c r="L59" s="33">
        <v>0</v>
      </c>
      <c r="M59" s="34">
        <v>0</v>
      </c>
      <c r="N59" s="162">
        <f t="shared" si="0"/>
        <v>89380.213998110645</v>
      </c>
      <c r="O59" s="163">
        <f t="shared" si="1"/>
        <v>28601.668479395405</v>
      </c>
      <c r="P59" s="163">
        <f t="shared" si="11"/>
        <v>1191.7361866414753</v>
      </c>
      <c r="Q59" s="163">
        <f t="shared" si="2"/>
        <v>0</v>
      </c>
      <c r="R59" s="163">
        <f t="shared" si="3"/>
        <v>0</v>
      </c>
      <c r="S59" s="35">
        <f t="shared" si="18"/>
        <v>1191.7361866414753</v>
      </c>
      <c r="T59" s="164">
        <v>1</v>
      </c>
      <c r="U59" s="30">
        <v>0.82</v>
      </c>
      <c r="V59" s="31">
        <v>0.17</v>
      </c>
      <c r="W59" s="32">
        <v>0.01</v>
      </c>
      <c r="X59" s="33">
        <v>0</v>
      </c>
      <c r="Y59" s="34">
        <v>0</v>
      </c>
      <c r="Z59" s="162">
        <f t="shared" si="5"/>
        <v>97722.367304600964</v>
      </c>
      <c r="AA59" s="162">
        <f t="shared" si="6"/>
        <v>20259.515172905081</v>
      </c>
      <c r="AB59" s="162">
        <f t="shared" si="7"/>
        <v>1191.7361866414753</v>
      </c>
      <c r="AC59" s="162">
        <f t="shared" si="8"/>
        <v>0</v>
      </c>
      <c r="AD59" s="162">
        <f t="shared" si="9"/>
        <v>0</v>
      </c>
      <c r="AE59" s="36">
        <f t="shared" si="19"/>
        <v>1191.7361866414753</v>
      </c>
      <c r="AF59" s="37"/>
    </row>
    <row r="60" spans="1:32" ht="26.25" thickBot="1" x14ac:dyDescent="0.3">
      <c r="A60" s="28" t="s">
        <v>21</v>
      </c>
      <c r="B60" s="28" t="s">
        <v>373</v>
      </c>
      <c r="C60" s="158" t="s">
        <v>1063</v>
      </c>
      <c r="D60" s="158" t="s">
        <v>1064</v>
      </c>
      <c r="E60" s="159" t="s">
        <v>1026</v>
      </c>
      <c r="F60" s="160">
        <v>187962.361573456</v>
      </c>
      <c r="G60" s="29" t="s">
        <v>438</v>
      </c>
      <c r="H60" s="161">
        <v>2</v>
      </c>
      <c r="I60" s="30">
        <v>0.53</v>
      </c>
      <c r="J60" s="31">
        <v>0.31</v>
      </c>
      <c r="K60" s="32">
        <v>0.16</v>
      </c>
      <c r="L60" s="33">
        <v>0</v>
      </c>
      <c r="M60" s="34">
        <v>0</v>
      </c>
      <c r="N60" s="162">
        <f t="shared" si="0"/>
        <v>99620.051633931682</v>
      </c>
      <c r="O60" s="163">
        <f t="shared" si="1"/>
        <v>58268.332087771363</v>
      </c>
      <c r="P60" s="163">
        <f t="shared" si="11"/>
        <v>30073.977851752959</v>
      </c>
      <c r="Q60" s="163">
        <f t="shared" si="2"/>
        <v>0</v>
      </c>
      <c r="R60" s="163">
        <f t="shared" si="3"/>
        <v>0</v>
      </c>
      <c r="S60" s="35">
        <f t="shared" si="18"/>
        <v>30073.977851752959</v>
      </c>
      <c r="T60" s="164">
        <v>2</v>
      </c>
      <c r="U60" s="30">
        <v>0.56000000000000005</v>
      </c>
      <c r="V60" s="31">
        <v>0.3</v>
      </c>
      <c r="W60" s="32">
        <v>0.14000000000000001</v>
      </c>
      <c r="X60" s="33">
        <v>0</v>
      </c>
      <c r="Y60" s="34">
        <v>0</v>
      </c>
      <c r="Z60" s="162">
        <f t="shared" si="5"/>
        <v>105258.92248113536</v>
      </c>
      <c r="AA60" s="162">
        <f t="shared" si="6"/>
        <v>56388.7084720368</v>
      </c>
      <c r="AB60" s="162">
        <f t="shared" si="7"/>
        <v>26314.730620283841</v>
      </c>
      <c r="AC60" s="162">
        <f t="shared" si="8"/>
        <v>0</v>
      </c>
      <c r="AD60" s="162">
        <f t="shared" si="9"/>
        <v>0</v>
      </c>
      <c r="AE60" s="36">
        <f t="shared" si="19"/>
        <v>26314.730620283841</v>
      </c>
      <c r="AF60" s="37"/>
    </row>
    <row r="61" spans="1:32" ht="26.25" thickBot="1" x14ac:dyDescent="0.3">
      <c r="A61" s="28" t="s">
        <v>21</v>
      </c>
      <c r="B61" s="28" t="s">
        <v>373</v>
      </c>
      <c r="C61" s="158" t="s">
        <v>374</v>
      </c>
      <c r="D61" s="158" t="s">
        <v>663</v>
      </c>
      <c r="E61" s="159" t="s">
        <v>1026</v>
      </c>
      <c r="F61" s="160">
        <v>484582.49131970532</v>
      </c>
      <c r="G61" s="29" t="s">
        <v>438</v>
      </c>
      <c r="H61" s="161">
        <v>3</v>
      </c>
      <c r="I61" s="30">
        <v>0.18000000000000005</v>
      </c>
      <c r="J61" s="31">
        <v>0.44</v>
      </c>
      <c r="K61" s="32">
        <v>0.3</v>
      </c>
      <c r="L61" s="33">
        <v>0.08</v>
      </c>
      <c r="M61" s="34">
        <v>0</v>
      </c>
      <c r="N61" s="162">
        <f t="shared" si="0"/>
        <v>87224.848437546985</v>
      </c>
      <c r="O61" s="163">
        <f t="shared" si="1"/>
        <v>213216.29618067035</v>
      </c>
      <c r="P61" s="163">
        <f t="shared" si="11"/>
        <v>145374.7473959116</v>
      </c>
      <c r="Q61" s="163">
        <f t="shared" si="2"/>
        <v>38766.599305576427</v>
      </c>
      <c r="R61" s="163">
        <f t="shared" si="3"/>
        <v>0</v>
      </c>
      <c r="S61" s="35">
        <f t="shared" si="18"/>
        <v>184141.34670148802</v>
      </c>
      <c r="T61" s="164">
        <v>3</v>
      </c>
      <c r="U61" s="30">
        <v>0.26</v>
      </c>
      <c r="V61" s="31">
        <v>0.42</v>
      </c>
      <c r="W61" s="32">
        <v>0.27</v>
      </c>
      <c r="X61" s="33">
        <v>0.05</v>
      </c>
      <c r="Y61" s="34">
        <v>0</v>
      </c>
      <c r="Z61" s="162">
        <f t="shared" si="5"/>
        <v>125991.44774312338</v>
      </c>
      <c r="AA61" s="162">
        <f t="shared" si="6"/>
        <v>203524.64635427622</v>
      </c>
      <c r="AB61" s="162">
        <f t="shared" si="7"/>
        <v>130837.27265632045</v>
      </c>
      <c r="AC61" s="162">
        <f t="shared" si="8"/>
        <v>24229.124565985268</v>
      </c>
      <c r="AD61" s="162">
        <f t="shared" si="9"/>
        <v>0</v>
      </c>
      <c r="AE61" s="36">
        <f t="shared" si="19"/>
        <v>155066.39722230571</v>
      </c>
      <c r="AF61" s="37"/>
    </row>
    <row r="62" spans="1:32" ht="26.25" thickBot="1" x14ac:dyDescent="0.3">
      <c r="A62" s="28" t="s">
        <v>21</v>
      </c>
      <c r="B62" s="28" t="s">
        <v>385</v>
      </c>
      <c r="C62" s="158" t="s">
        <v>386</v>
      </c>
      <c r="D62" s="158" t="s">
        <v>678</v>
      </c>
      <c r="E62" s="159" t="s">
        <v>1026</v>
      </c>
      <c r="F62" s="160">
        <v>701977.79581700871</v>
      </c>
      <c r="G62" s="29" t="s">
        <v>438</v>
      </c>
      <c r="H62" s="161">
        <v>2</v>
      </c>
      <c r="I62" s="30">
        <v>0.61</v>
      </c>
      <c r="J62" s="31">
        <v>0.3</v>
      </c>
      <c r="K62" s="32">
        <v>0.09</v>
      </c>
      <c r="L62" s="33">
        <v>0</v>
      </c>
      <c r="M62" s="34">
        <v>0</v>
      </c>
      <c r="N62" s="162">
        <f t="shared" si="0"/>
        <v>428206.45544837532</v>
      </c>
      <c r="O62" s="163">
        <f t="shared" si="1"/>
        <v>210593.33874510261</v>
      </c>
      <c r="P62" s="163">
        <f t="shared" si="11"/>
        <v>63178.001623530785</v>
      </c>
      <c r="Q62" s="163">
        <f t="shared" si="2"/>
        <v>0</v>
      </c>
      <c r="R62" s="163">
        <f t="shared" si="3"/>
        <v>0</v>
      </c>
      <c r="S62" s="175">
        <f t="shared" si="18"/>
        <v>63178.001623530785</v>
      </c>
      <c r="T62" s="164">
        <v>2</v>
      </c>
      <c r="U62" s="30">
        <v>0.65</v>
      </c>
      <c r="V62" s="31">
        <v>0.28999999999999998</v>
      </c>
      <c r="W62" s="32">
        <v>0.06</v>
      </c>
      <c r="X62" s="33">
        <v>0</v>
      </c>
      <c r="Y62" s="34">
        <v>0</v>
      </c>
      <c r="Z62" s="162">
        <f t="shared" si="5"/>
        <v>456285.56728105567</v>
      </c>
      <c r="AA62" s="162">
        <f t="shared" si="6"/>
        <v>203573.5607869325</v>
      </c>
      <c r="AB62" s="162">
        <f t="shared" si="7"/>
        <v>42118.667749020518</v>
      </c>
      <c r="AC62" s="162">
        <f t="shared" si="8"/>
        <v>0</v>
      </c>
      <c r="AD62" s="162">
        <f t="shared" si="9"/>
        <v>0</v>
      </c>
      <c r="AE62" s="176">
        <f t="shared" si="19"/>
        <v>42118.667749020518</v>
      </c>
      <c r="AF62" s="37"/>
    </row>
    <row r="63" spans="1:32" ht="20.25" thickTop="1" thickBot="1" x14ac:dyDescent="0.35">
      <c r="F63" s="177">
        <f>SUM(F5:F62)</f>
        <v>26553619.0657796</v>
      </c>
      <c r="G63" s="177">
        <f t="shared" ref="G63:AE63" si="20">SUM(G5:G62)</f>
        <v>0</v>
      </c>
      <c r="H63" s="177"/>
      <c r="I63" s="177"/>
      <c r="J63" s="177"/>
      <c r="K63" s="177"/>
      <c r="L63" s="177"/>
      <c r="M63" s="177"/>
      <c r="N63" s="177">
        <f t="shared" si="20"/>
        <v>17478090.827232432</v>
      </c>
      <c r="O63" s="177">
        <f t="shared" si="20"/>
        <v>6645417.8245682828</v>
      </c>
      <c r="P63" s="177">
        <f t="shared" si="20"/>
        <v>2272872.592211504</v>
      </c>
      <c r="Q63" s="177">
        <f t="shared" si="20"/>
        <v>157237.82176737528</v>
      </c>
      <c r="R63" s="177">
        <f t="shared" si="20"/>
        <v>0</v>
      </c>
      <c r="S63" s="178">
        <f t="shared" si="20"/>
        <v>2430110.4139788793</v>
      </c>
      <c r="T63" s="177"/>
      <c r="U63" s="177"/>
      <c r="V63" s="177"/>
      <c r="W63" s="177"/>
      <c r="X63" s="177"/>
      <c r="Y63" s="177"/>
      <c r="Z63" s="177">
        <f t="shared" si="20"/>
        <v>17878588.450848121</v>
      </c>
      <c r="AA63" s="177">
        <f t="shared" si="20"/>
        <v>6291161.835937256</v>
      </c>
      <c r="AB63" s="177">
        <f t="shared" si="20"/>
        <v>2206249.5661717136</v>
      </c>
      <c r="AC63" s="177">
        <f t="shared" si="20"/>
        <v>177619.21282250408</v>
      </c>
      <c r="AD63" s="177">
        <f t="shared" si="20"/>
        <v>0</v>
      </c>
      <c r="AE63" s="178">
        <f t="shared" si="20"/>
        <v>2383868.778994217</v>
      </c>
    </row>
    <row r="64" spans="1:32" ht="19.5" thickTop="1" x14ac:dyDescent="0.25">
      <c r="I64" s="179">
        <f>COUNTIF($H$5:$H$62,1)</f>
        <v>22</v>
      </c>
      <c r="J64" s="180">
        <f>COUNTIF($H$5:$H$62,2)</f>
        <v>24</v>
      </c>
      <c r="K64" s="181">
        <f>COUNTIF($H$5:$H$62,3)</f>
        <v>12</v>
      </c>
      <c r="L64" s="21">
        <f>COUNTIF($H$5:$H$62,4)</f>
        <v>0</v>
      </c>
      <c r="M64" s="21">
        <f>COUNTIF($H$5:$H$62,5)</f>
        <v>0</v>
      </c>
      <c r="S64" s="182">
        <f>S63/T71</f>
        <v>9.1517107855576277E-2</v>
      </c>
      <c r="U64" s="179">
        <f>COUNTIF($T$5:$T$62,1)</f>
        <v>29</v>
      </c>
      <c r="V64" s="180">
        <f>COUNTIF($T$5:$T$62,2)</f>
        <v>18</v>
      </c>
      <c r="W64" s="181">
        <f>COUNTIF($T$5:$T$62,3)</f>
        <v>11</v>
      </c>
      <c r="X64" s="183">
        <f>COUNTIF($T$5:$T$62,4)</f>
        <v>0</v>
      </c>
      <c r="Y64" s="21">
        <f>COUNTIF($T$5:$T$62,5)</f>
        <v>0</v>
      </c>
      <c r="AE64" s="184">
        <f>AE63/T71</f>
        <v>8.9775664062748547E-2</v>
      </c>
    </row>
    <row r="71" spans="20:20" x14ac:dyDescent="0.25">
      <c r="T71" s="185">
        <v>26553619</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1176" priority="120" operator="containsText" text="N/A">
      <formula>NOT(ISERROR(SEARCH("N/A",I4)))</formula>
    </cfRule>
  </conditionalFormatting>
  <conditionalFormatting sqref="U4:Y4">
    <cfRule type="containsText" dxfId="1175" priority="119" operator="containsText" text="N/A">
      <formula>NOT(ISERROR(SEARCH("N/A",U4)))</formula>
    </cfRule>
  </conditionalFormatting>
  <conditionalFormatting sqref="Y5">
    <cfRule type="containsText" dxfId="1174" priority="118" operator="containsText" text="N/A">
      <formula>NOT(ISERROR(SEARCH("N/A",Y5)))</formula>
    </cfRule>
  </conditionalFormatting>
  <conditionalFormatting sqref="M5">
    <cfRule type="containsText" dxfId="1173" priority="117" operator="containsText" text="N/A">
      <formula>NOT(ISERROR(SEARCH("N/A",M5)))</formula>
    </cfRule>
  </conditionalFormatting>
  <conditionalFormatting sqref="Y6">
    <cfRule type="containsText" dxfId="1172" priority="116" operator="containsText" text="N/A">
      <formula>NOT(ISERROR(SEARCH("N/A",Y6)))</formula>
    </cfRule>
  </conditionalFormatting>
  <conditionalFormatting sqref="M6">
    <cfRule type="containsText" dxfId="1171" priority="115" operator="containsText" text="N/A">
      <formula>NOT(ISERROR(SEARCH("N/A",M6)))</formula>
    </cfRule>
  </conditionalFormatting>
  <conditionalFormatting sqref="Y7">
    <cfRule type="containsText" dxfId="1170" priority="114" operator="containsText" text="N/A">
      <formula>NOT(ISERROR(SEARCH("N/A",Y7)))</formula>
    </cfRule>
  </conditionalFormatting>
  <conditionalFormatting sqref="M7">
    <cfRule type="containsText" dxfId="1169" priority="113" operator="containsText" text="N/A">
      <formula>NOT(ISERROR(SEARCH("N/A",M7)))</formula>
    </cfRule>
  </conditionalFormatting>
  <conditionalFormatting sqref="Y8">
    <cfRule type="containsText" dxfId="1168" priority="112" operator="containsText" text="N/A">
      <formula>NOT(ISERROR(SEARCH("N/A",Y8)))</formula>
    </cfRule>
  </conditionalFormatting>
  <conditionalFormatting sqref="M8">
    <cfRule type="containsText" dxfId="1167" priority="111" operator="containsText" text="N/A">
      <formula>NOT(ISERROR(SEARCH("N/A",M8)))</formula>
    </cfRule>
  </conditionalFormatting>
  <conditionalFormatting sqref="Y9">
    <cfRule type="containsText" dxfId="1166" priority="110" operator="containsText" text="N/A">
      <formula>NOT(ISERROR(SEARCH("N/A",Y9)))</formula>
    </cfRule>
  </conditionalFormatting>
  <conditionalFormatting sqref="M9">
    <cfRule type="containsText" dxfId="1165" priority="109" operator="containsText" text="N/A">
      <formula>NOT(ISERROR(SEARCH("N/A",M9)))</formula>
    </cfRule>
  </conditionalFormatting>
  <conditionalFormatting sqref="Y10">
    <cfRule type="containsText" dxfId="1164" priority="108" operator="containsText" text="N/A">
      <formula>NOT(ISERROR(SEARCH("N/A",Y10)))</formula>
    </cfRule>
  </conditionalFormatting>
  <conditionalFormatting sqref="M10">
    <cfRule type="containsText" dxfId="1163" priority="107" operator="containsText" text="N/A">
      <formula>NOT(ISERROR(SEARCH("N/A",M10)))</formula>
    </cfRule>
  </conditionalFormatting>
  <conditionalFormatting sqref="Y11">
    <cfRule type="containsText" dxfId="1162" priority="106" operator="containsText" text="N/A">
      <formula>NOT(ISERROR(SEARCH("N/A",Y11)))</formula>
    </cfRule>
  </conditionalFormatting>
  <conditionalFormatting sqref="M11">
    <cfRule type="containsText" dxfId="1161" priority="105" operator="containsText" text="N/A">
      <formula>NOT(ISERROR(SEARCH("N/A",M11)))</formula>
    </cfRule>
  </conditionalFormatting>
  <conditionalFormatting sqref="Y12">
    <cfRule type="containsText" dxfId="1160" priority="104" operator="containsText" text="N/A">
      <formula>NOT(ISERROR(SEARCH("N/A",Y12)))</formula>
    </cfRule>
  </conditionalFormatting>
  <conditionalFormatting sqref="M12">
    <cfRule type="containsText" dxfId="1159" priority="103" operator="containsText" text="N/A">
      <formula>NOT(ISERROR(SEARCH("N/A",M12)))</formula>
    </cfRule>
  </conditionalFormatting>
  <conditionalFormatting sqref="Y13">
    <cfRule type="containsText" dxfId="1158" priority="102" operator="containsText" text="N/A">
      <formula>NOT(ISERROR(SEARCH("N/A",Y13)))</formula>
    </cfRule>
  </conditionalFormatting>
  <conditionalFormatting sqref="M13">
    <cfRule type="containsText" dxfId="1157" priority="101" operator="containsText" text="N/A">
      <formula>NOT(ISERROR(SEARCH("N/A",M13)))</formula>
    </cfRule>
  </conditionalFormatting>
  <conditionalFormatting sqref="Y14">
    <cfRule type="containsText" dxfId="1156" priority="100" operator="containsText" text="N/A">
      <formula>NOT(ISERROR(SEARCH("N/A",Y14)))</formula>
    </cfRule>
  </conditionalFormatting>
  <conditionalFormatting sqref="M14">
    <cfRule type="containsText" dxfId="1155" priority="99" operator="containsText" text="N/A">
      <formula>NOT(ISERROR(SEARCH("N/A",M14)))</formula>
    </cfRule>
  </conditionalFormatting>
  <conditionalFormatting sqref="Y15">
    <cfRule type="containsText" dxfId="1154" priority="98" operator="containsText" text="N/A">
      <formula>NOT(ISERROR(SEARCH("N/A",Y15)))</formula>
    </cfRule>
  </conditionalFormatting>
  <conditionalFormatting sqref="M15">
    <cfRule type="containsText" dxfId="1153" priority="97" operator="containsText" text="N/A">
      <formula>NOT(ISERROR(SEARCH("N/A",M15)))</formula>
    </cfRule>
  </conditionalFormatting>
  <conditionalFormatting sqref="Y16">
    <cfRule type="containsText" dxfId="1152" priority="96" operator="containsText" text="N/A">
      <formula>NOT(ISERROR(SEARCH("N/A",Y16)))</formula>
    </cfRule>
  </conditionalFormatting>
  <conditionalFormatting sqref="M16">
    <cfRule type="containsText" dxfId="1151" priority="95" operator="containsText" text="N/A">
      <formula>NOT(ISERROR(SEARCH("N/A",M16)))</formula>
    </cfRule>
  </conditionalFormatting>
  <conditionalFormatting sqref="Y17">
    <cfRule type="containsText" dxfId="1150" priority="94" operator="containsText" text="N/A">
      <formula>NOT(ISERROR(SEARCH("N/A",Y17)))</formula>
    </cfRule>
  </conditionalFormatting>
  <conditionalFormatting sqref="M17">
    <cfRule type="containsText" dxfId="1149" priority="93" operator="containsText" text="N/A">
      <formula>NOT(ISERROR(SEARCH("N/A",M17)))</formula>
    </cfRule>
  </conditionalFormatting>
  <conditionalFormatting sqref="Y18">
    <cfRule type="containsText" dxfId="1148" priority="92" operator="containsText" text="N/A">
      <formula>NOT(ISERROR(SEARCH("N/A",Y18)))</formula>
    </cfRule>
  </conditionalFormatting>
  <conditionalFormatting sqref="M18">
    <cfRule type="containsText" dxfId="1147" priority="91" operator="containsText" text="N/A">
      <formula>NOT(ISERROR(SEARCH("N/A",M18)))</formula>
    </cfRule>
  </conditionalFormatting>
  <conditionalFormatting sqref="Y19">
    <cfRule type="containsText" dxfId="1146" priority="90" operator="containsText" text="N/A">
      <formula>NOT(ISERROR(SEARCH("N/A",Y19)))</formula>
    </cfRule>
  </conditionalFormatting>
  <conditionalFormatting sqref="M19">
    <cfRule type="containsText" dxfId="1145" priority="89" operator="containsText" text="N/A">
      <formula>NOT(ISERROR(SEARCH("N/A",M19)))</formula>
    </cfRule>
  </conditionalFormatting>
  <conditionalFormatting sqref="Y20">
    <cfRule type="containsText" dxfId="1144" priority="88" operator="containsText" text="N/A">
      <formula>NOT(ISERROR(SEARCH("N/A",Y20)))</formula>
    </cfRule>
  </conditionalFormatting>
  <conditionalFormatting sqref="M20">
    <cfRule type="containsText" dxfId="1143" priority="87" operator="containsText" text="N/A">
      <formula>NOT(ISERROR(SEARCH("N/A",M20)))</formula>
    </cfRule>
  </conditionalFormatting>
  <conditionalFormatting sqref="Y21">
    <cfRule type="containsText" dxfId="1142" priority="86" operator="containsText" text="N/A">
      <formula>NOT(ISERROR(SEARCH("N/A",Y21)))</formula>
    </cfRule>
  </conditionalFormatting>
  <conditionalFormatting sqref="M21">
    <cfRule type="containsText" dxfId="1141" priority="85" operator="containsText" text="N/A">
      <formula>NOT(ISERROR(SEARCH("N/A",M21)))</formula>
    </cfRule>
  </conditionalFormatting>
  <conditionalFormatting sqref="Y22">
    <cfRule type="containsText" dxfId="1140" priority="84" operator="containsText" text="N/A">
      <formula>NOT(ISERROR(SEARCH("N/A",Y22)))</formula>
    </cfRule>
  </conditionalFormatting>
  <conditionalFormatting sqref="M22">
    <cfRule type="containsText" dxfId="1139" priority="83" operator="containsText" text="N/A">
      <formula>NOT(ISERROR(SEARCH("N/A",M22)))</formula>
    </cfRule>
  </conditionalFormatting>
  <conditionalFormatting sqref="Y23">
    <cfRule type="containsText" dxfId="1138" priority="82" operator="containsText" text="N/A">
      <formula>NOT(ISERROR(SEARCH("N/A",Y23)))</formula>
    </cfRule>
  </conditionalFormatting>
  <conditionalFormatting sqref="M23">
    <cfRule type="containsText" dxfId="1137" priority="81" operator="containsText" text="N/A">
      <formula>NOT(ISERROR(SEARCH("N/A",M23)))</formula>
    </cfRule>
  </conditionalFormatting>
  <conditionalFormatting sqref="Y24">
    <cfRule type="containsText" dxfId="1136" priority="80" operator="containsText" text="N/A">
      <formula>NOT(ISERROR(SEARCH("N/A",Y24)))</formula>
    </cfRule>
  </conditionalFormatting>
  <conditionalFormatting sqref="M24">
    <cfRule type="containsText" dxfId="1135" priority="79" operator="containsText" text="N/A">
      <formula>NOT(ISERROR(SEARCH("N/A",M24)))</formula>
    </cfRule>
  </conditionalFormatting>
  <conditionalFormatting sqref="Y25">
    <cfRule type="containsText" dxfId="1134" priority="78" operator="containsText" text="N/A">
      <formula>NOT(ISERROR(SEARCH("N/A",Y25)))</formula>
    </cfRule>
  </conditionalFormatting>
  <conditionalFormatting sqref="M25">
    <cfRule type="containsText" dxfId="1133" priority="77" operator="containsText" text="N/A">
      <formula>NOT(ISERROR(SEARCH("N/A",M25)))</formula>
    </cfRule>
  </conditionalFormatting>
  <conditionalFormatting sqref="Y26">
    <cfRule type="containsText" dxfId="1132" priority="76" operator="containsText" text="N/A">
      <formula>NOT(ISERROR(SEARCH("N/A",Y26)))</formula>
    </cfRule>
  </conditionalFormatting>
  <conditionalFormatting sqref="M26">
    <cfRule type="containsText" dxfId="1131" priority="75" operator="containsText" text="N/A">
      <formula>NOT(ISERROR(SEARCH("N/A",M26)))</formula>
    </cfRule>
  </conditionalFormatting>
  <conditionalFormatting sqref="Y27">
    <cfRule type="containsText" dxfId="1130" priority="74" operator="containsText" text="N/A">
      <formula>NOT(ISERROR(SEARCH("N/A",Y27)))</formula>
    </cfRule>
  </conditionalFormatting>
  <conditionalFormatting sqref="M27">
    <cfRule type="containsText" dxfId="1129" priority="73" operator="containsText" text="N/A">
      <formula>NOT(ISERROR(SEARCH("N/A",M27)))</formula>
    </cfRule>
  </conditionalFormatting>
  <conditionalFormatting sqref="Y28">
    <cfRule type="containsText" dxfId="1128" priority="72" operator="containsText" text="N/A">
      <formula>NOT(ISERROR(SEARCH("N/A",Y28)))</formula>
    </cfRule>
  </conditionalFormatting>
  <conditionalFormatting sqref="M28">
    <cfRule type="containsText" dxfId="1127" priority="71" operator="containsText" text="N/A">
      <formula>NOT(ISERROR(SEARCH("N/A",M28)))</formula>
    </cfRule>
  </conditionalFormatting>
  <conditionalFormatting sqref="Y29">
    <cfRule type="containsText" dxfId="1126" priority="70" operator="containsText" text="N/A">
      <formula>NOT(ISERROR(SEARCH("N/A",Y29)))</formula>
    </cfRule>
  </conditionalFormatting>
  <conditionalFormatting sqref="M29">
    <cfRule type="containsText" dxfId="1125" priority="69" operator="containsText" text="N/A">
      <formula>NOT(ISERROR(SEARCH("N/A",M29)))</formula>
    </cfRule>
  </conditionalFormatting>
  <conditionalFormatting sqref="Y30">
    <cfRule type="containsText" dxfId="1124" priority="68" operator="containsText" text="N/A">
      <formula>NOT(ISERROR(SEARCH("N/A",Y30)))</formula>
    </cfRule>
  </conditionalFormatting>
  <conditionalFormatting sqref="M30">
    <cfRule type="containsText" dxfId="1123" priority="67" operator="containsText" text="N/A">
      <formula>NOT(ISERROR(SEARCH("N/A",M30)))</formula>
    </cfRule>
  </conditionalFormatting>
  <conditionalFormatting sqref="Y31">
    <cfRule type="containsText" dxfId="1122" priority="66" operator="containsText" text="N/A">
      <formula>NOT(ISERROR(SEARCH("N/A",Y31)))</formula>
    </cfRule>
  </conditionalFormatting>
  <conditionalFormatting sqref="M31">
    <cfRule type="containsText" dxfId="1121" priority="65" operator="containsText" text="N/A">
      <formula>NOT(ISERROR(SEARCH("N/A",M31)))</formula>
    </cfRule>
  </conditionalFormatting>
  <conditionalFormatting sqref="Y32">
    <cfRule type="containsText" dxfId="1120" priority="64" operator="containsText" text="N/A">
      <formula>NOT(ISERROR(SEARCH("N/A",Y32)))</formula>
    </cfRule>
  </conditionalFormatting>
  <conditionalFormatting sqref="M32">
    <cfRule type="containsText" dxfId="1119" priority="63" operator="containsText" text="N/A">
      <formula>NOT(ISERROR(SEARCH("N/A",M32)))</formula>
    </cfRule>
  </conditionalFormatting>
  <conditionalFormatting sqref="Y33">
    <cfRule type="containsText" dxfId="1118" priority="62" operator="containsText" text="N/A">
      <formula>NOT(ISERROR(SEARCH("N/A",Y33)))</formula>
    </cfRule>
  </conditionalFormatting>
  <conditionalFormatting sqref="M33">
    <cfRule type="containsText" dxfId="1117" priority="61" operator="containsText" text="N/A">
      <formula>NOT(ISERROR(SEARCH("N/A",M33)))</formula>
    </cfRule>
  </conditionalFormatting>
  <conditionalFormatting sqref="Y34">
    <cfRule type="containsText" dxfId="1116" priority="60" operator="containsText" text="N/A">
      <formula>NOT(ISERROR(SEARCH("N/A",Y34)))</formula>
    </cfRule>
  </conditionalFormatting>
  <conditionalFormatting sqref="M34">
    <cfRule type="containsText" dxfId="1115" priority="59" operator="containsText" text="N/A">
      <formula>NOT(ISERROR(SEARCH("N/A",M34)))</formula>
    </cfRule>
  </conditionalFormatting>
  <conditionalFormatting sqref="Y35">
    <cfRule type="containsText" dxfId="1114" priority="58" operator="containsText" text="N/A">
      <formula>NOT(ISERROR(SEARCH("N/A",Y35)))</formula>
    </cfRule>
  </conditionalFormatting>
  <conditionalFormatting sqref="M35">
    <cfRule type="containsText" dxfId="1113" priority="57" operator="containsText" text="N/A">
      <formula>NOT(ISERROR(SEARCH("N/A",M35)))</formula>
    </cfRule>
  </conditionalFormatting>
  <conditionalFormatting sqref="Y36">
    <cfRule type="containsText" dxfId="1112" priority="56" operator="containsText" text="N/A">
      <formula>NOT(ISERROR(SEARCH("N/A",Y36)))</formula>
    </cfRule>
  </conditionalFormatting>
  <conditionalFormatting sqref="M36">
    <cfRule type="containsText" dxfId="1111" priority="55" operator="containsText" text="N/A">
      <formula>NOT(ISERROR(SEARCH("N/A",M36)))</formula>
    </cfRule>
  </conditionalFormatting>
  <conditionalFormatting sqref="Y37">
    <cfRule type="containsText" dxfId="1110" priority="54" operator="containsText" text="N/A">
      <formula>NOT(ISERROR(SEARCH("N/A",Y37)))</formula>
    </cfRule>
  </conditionalFormatting>
  <conditionalFormatting sqref="M37">
    <cfRule type="containsText" dxfId="1109" priority="53" operator="containsText" text="N/A">
      <formula>NOT(ISERROR(SEARCH("N/A",M37)))</formula>
    </cfRule>
  </conditionalFormatting>
  <conditionalFormatting sqref="Y38">
    <cfRule type="containsText" dxfId="1108" priority="52" operator="containsText" text="N/A">
      <formula>NOT(ISERROR(SEARCH("N/A",Y38)))</formula>
    </cfRule>
  </conditionalFormatting>
  <conditionalFormatting sqref="M38">
    <cfRule type="containsText" dxfId="1107" priority="51" operator="containsText" text="N/A">
      <formula>NOT(ISERROR(SEARCH("N/A",M38)))</formula>
    </cfRule>
  </conditionalFormatting>
  <conditionalFormatting sqref="Y39">
    <cfRule type="containsText" dxfId="1106" priority="50" operator="containsText" text="N/A">
      <formula>NOT(ISERROR(SEARCH("N/A",Y39)))</formula>
    </cfRule>
  </conditionalFormatting>
  <conditionalFormatting sqref="M39">
    <cfRule type="containsText" dxfId="1105" priority="49" operator="containsText" text="N/A">
      <formula>NOT(ISERROR(SEARCH("N/A",M39)))</formula>
    </cfRule>
  </conditionalFormatting>
  <conditionalFormatting sqref="Y40">
    <cfRule type="containsText" dxfId="1104" priority="48" operator="containsText" text="N/A">
      <formula>NOT(ISERROR(SEARCH("N/A",Y40)))</formula>
    </cfRule>
  </conditionalFormatting>
  <conditionalFormatting sqref="M40">
    <cfRule type="containsText" dxfId="1103" priority="47" operator="containsText" text="N/A">
      <formula>NOT(ISERROR(SEARCH("N/A",M40)))</formula>
    </cfRule>
  </conditionalFormatting>
  <conditionalFormatting sqref="Y41">
    <cfRule type="containsText" dxfId="1102" priority="46" operator="containsText" text="N/A">
      <formula>NOT(ISERROR(SEARCH("N/A",Y41)))</formula>
    </cfRule>
  </conditionalFormatting>
  <conditionalFormatting sqref="M41">
    <cfRule type="containsText" dxfId="1101" priority="45" operator="containsText" text="N/A">
      <formula>NOT(ISERROR(SEARCH("N/A",M41)))</formula>
    </cfRule>
  </conditionalFormatting>
  <conditionalFormatting sqref="Y42">
    <cfRule type="containsText" dxfId="1100" priority="44" operator="containsText" text="N/A">
      <formula>NOT(ISERROR(SEARCH("N/A",Y42)))</formula>
    </cfRule>
  </conditionalFormatting>
  <conditionalFormatting sqref="M42">
    <cfRule type="containsText" dxfId="1099" priority="43" operator="containsText" text="N/A">
      <formula>NOT(ISERROR(SEARCH("N/A",M42)))</formula>
    </cfRule>
  </conditionalFormatting>
  <conditionalFormatting sqref="Y43">
    <cfRule type="containsText" dxfId="1098" priority="42" operator="containsText" text="N/A">
      <formula>NOT(ISERROR(SEARCH("N/A",Y43)))</formula>
    </cfRule>
  </conditionalFormatting>
  <conditionalFormatting sqref="M43">
    <cfRule type="containsText" dxfId="1097" priority="41" operator="containsText" text="N/A">
      <formula>NOT(ISERROR(SEARCH("N/A",M43)))</formula>
    </cfRule>
  </conditionalFormatting>
  <conditionalFormatting sqref="Y44">
    <cfRule type="containsText" dxfId="1096" priority="40" operator="containsText" text="N/A">
      <formula>NOT(ISERROR(SEARCH("N/A",Y44)))</formula>
    </cfRule>
  </conditionalFormatting>
  <conditionalFormatting sqref="M44">
    <cfRule type="containsText" dxfId="1095" priority="39" operator="containsText" text="N/A">
      <formula>NOT(ISERROR(SEARCH("N/A",M44)))</formula>
    </cfRule>
  </conditionalFormatting>
  <conditionalFormatting sqref="Y45">
    <cfRule type="containsText" dxfId="1094" priority="38" operator="containsText" text="N/A">
      <formula>NOT(ISERROR(SEARCH("N/A",Y45)))</formula>
    </cfRule>
  </conditionalFormatting>
  <conditionalFormatting sqref="M45">
    <cfRule type="containsText" dxfId="1093" priority="37" operator="containsText" text="N/A">
      <formula>NOT(ISERROR(SEARCH("N/A",M45)))</formula>
    </cfRule>
  </conditionalFormatting>
  <conditionalFormatting sqref="Y46">
    <cfRule type="containsText" dxfId="1092" priority="36" operator="containsText" text="N/A">
      <formula>NOT(ISERROR(SEARCH("N/A",Y46)))</formula>
    </cfRule>
  </conditionalFormatting>
  <conditionalFormatting sqref="M46">
    <cfRule type="containsText" dxfId="1091" priority="35" operator="containsText" text="N/A">
      <formula>NOT(ISERROR(SEARCH("N/A",M46)))</formula>
    </cfRule>
  </conditionalFormatting>
  <conditionalFormatting sqref="Y47">
    <cfRule type="containsText" dxfId="1090" priority="34" operator="containsText" text="N/A">
      <formula>NOT(ISERROR(SEARCH("N/A",Y47)))</formula>
    </cfRule>
  </conditionalFormatting>
  <conditionalFormatting sqref="M47">
    <cfRule type="containsText" dxfId="1089" priority="33" operator="containsText" text="N/A">
      <formula>NOT(ISERROR(SEARCH("N/A",M47)))</formula>
    </cfRule>
  </conditionalFormatting>
  <conditionalFormatting sqref="Y48">
    <cfRule type="containsText" dxfId="1088" priority="32" operator="containsText" text="N/A">
      <formula>NOT(ISERROR(SEARCH("N/A",Y48)))</formula>
    </cfRule>
  </conditionalFormatting>
  <conditionalFormatting sqref="M48">
    <cfRule type="containsText" dxfId="1087" priority="31" operator="containsText" text="N/A">
      <formula>NOT(ISERROR(SEARCH("N/A",M48)))</formula>
    </cfRule>
  </conditionalFormatting>
  <conditionalFormatting sqref="Y49">
    <cfRule type="containsText" dxfId="1086" priority="30" operator="containsText" text="N/A">
      <formula>NOT(ISERROR(SEARCH("N/A",Y49)))</formula>
    </cfRule>
  </conditionalFormatting>
  <conditionalFormatting sqref="M49">
    <cfRule type="containsText" dxfId="1085" priority="29" operator="containsText" text="N/A">
      <formula>NOT(ISERROR(SEARCH("N/A",M49)))</formula>
    </cfRule>
  </conditionalFormatting>
  <conditionalFormatting sqref="Y50">
    <cfRule type="containsText" dxfId="1084" priority="28" operator="containsText" text="N/A">
      <formula>NOT(ISERROR(SEARCH("N/A",Y50)))</formula>
    </cfRule>
  </conditionalFormatting>
  <conditionalFormatting sqref="M50">
    <cfRule type="containsText" dxfId="1083" priority="27" operator="containsText" text="N/A">
      <formula>NOT(ISERROR(SEARCH("N/A",M50)))</formula>
    </cfRule>
  </conditionalFormatting>
  <conditionalFormatting sqref="Y51">
    <cfRule type="containsText" dxfId="1082" priority="26" operator="containsText" text="N/A">
      <formula>NOT(ISERROR(SEARCH("N/A",Y51)))</formula>
    </cfRule>
  </conditionalFormatting>
  <conditionalFormatting sqref="M51">
    <cfRule type="containsText" dxfId="1081" priority="25" operator="containsText" text="N/A">
      <formula>NOT(ISERROR(SEARCH("N/A",M51)))</formula>
    </cfRule>
  </conditionalFormatting>
  <conditionalFormatting sqref="Y52">
    <cfRule type="containsText" dxfId="1080" priority="24" operator="containsText" text="N/A">
      <formula>NOT(ISERROR(SEARCH("N/A",Y52)))</formula>
    </cfRule>
  </conditionalFormatting>
  <conditionalFormatting sqref="M52">
    <cfRule type="containsText" dxfId="1079" priority="23" operator="containsText" text="N/A">
      <formula>NOT(ISERROR(SEARCH("N/A",M52)))</formula>
    </cfRule>
  </conditionalFormatting>
  <conditionalFormatting sqref="Y53">
    <cfRule type="containsText" dxfId="1078" priority="22" operator="containsText" text="N/A">
      <formula>NOT(ISERROR(SEARCH("N/A",Y53)))</formula>
    </cfRule>
  </conditionalFormatting>
  <conditionalFormatting sqref="M53">
    <cfRule type="containsText" dxfId="1077" priority="21" operator="containsText" text="N/A">
      <formula>NOT(ISERROR(SEARCH("N/A",M53)))</formula>
    </cfRule>
  </conditionalFormatting>
  <conditionalFormatting sqref="Y54">
    <cfRule type="containsText" dxfId="1076" priority="20" operator="containsText" text="N/A">
      <formula>NOT(ISERROR(SEARCH("N/A",Y54)))</formula>
    </cfRule>
  </conditionalFormatting>
  <conditionalFormatting sqref="M54">
    <cfRule type="containsText" dxfId="1075" priority="19" operator="containsText" text="N/A">
      <formula>NOT(ISERROR(SEARCH("N/A",M54)))</formula>
    </cfRule>
  </conditionalFormatting>
  <conditionalFormatting sqref="Y55">
    <cfRule type="containsText" dxfId="1074" priority="18" operator="containsText" text="N/A">
      <formula>NOT(ISERROR(SEARCH("N/A",Y55)))</formula>
    </cfRule>
  </conditionalFormatting>
  <conditionalFormatting sqref="M55">
    <cfRule type="containsText" dxfId="1073" priority="17" operator="containsText" text="N/A">
      <formula>NOT(ISERROR(SEARCH("N/A",M55)))</formula>
    </cfRule>
  </conditionalFormatting>
  <conditionalFormatting sqref="Y56">
    <cfRule type="containsText" dxfId="1072" priority="16" operator="containsText" text="N/A">
      <formula>NOT(ISERROR(SEARCH("N/A",Y56)))</formula>
    </cfRule>
  </conditionalFormatting>
  <conditionalFormatting sqref="M56">
    <cfRule type="containsText" dxfId="1071" priority="15" operator="containsText" text="N/A">
      <formula>NOT(ISERROR(SEARCH("N/A",M56)))</formula>
    </cfRule>
  </conditionalFormatting>
  <conditionalFormatting sqref="Y57">
    <cfRule type="containsText" dxfId="1070" priority="14" operator="containsText" text="N/A">
      <formula>NOT(ISERROR(SEARCH("N/A",Y57)))</formula>
    </cfRule>
  </conditionalFormatting>
  <conditionalFormatting sqref="M57">
    <cfRule type="containsText" dxfId="1069" priority="13" operator="containsText" text="N/A">
      <formula>NOT(ISERROR(SEARCH("N/A",M57)))</formula>
    </cfRule>
  </conditionalFormatting>
  <conditionalFormatting sqref="Y58">
    <cfRule type="containsText" dxfId="1068" priority="12" operator="containsText" text="N/A">
      <formula>NOT(ISERROR(SEARCH("N/A",Y58)))</formula>
    </cfRule>
  </conditionalFormatting>
  <conditionalFormatting sqref="M58">
    <cfRule type="containsText" dxfId="1067" priority="11" operator="containsText" text="N/A">
      <formula>NOT(ISERROR(SEARCH("N/A",M58)))</formula>
    </cfRule>
  </conditionalFormatting>
  <conditionalFormatting sqref="Y59">
    <cfRule type="containsText" dxfId="1066" priority="10" operator="containsText" text="N/A">
      <formula>NOT(ISERROR(SEARCH("N/A",Y59)))</formula>
    </cfRule>
  </conditionalFormatting>
  <conditionalFormatting sqref="M59">
    <cfRule type="containsText" dxfId="1065" priority="9" operator="containsText" text="N/A">
      <formula>NOT(ISERROR(SEARCH("N/A",M59)))</formula>
    </cfRule>
  </conditionalFormatting>
  <conditionalFormatting sqref="Y60">
    <cfRule type="containsText" dxfId="1064" priority="8" operator="containsText" text="N/A">
      <formula>NOT(ISERROR(SEARCH("N/A",Y60)))</formula>
    </cfRule>
  </conditionalFormatting>
  <conditionalFormatting sqref="M60">
    <cfRule type="containsText" dxfId="1063" priority="7" operator="containsText" text="N/A">
      <formula>NOT(ISERROR(SEARCH("N/A",M60)))</formula>
    </cfRule>
  </conditionalFormatting>
  <conditionalFormatting sqref="Y61">
    <cfRule type="containsText" dxfId="1062" priority="6" operator="containsText" text="N/A">
      <formula>NOT(ISERROR(SEARCH("N/A",Y61)))</formula>
    </cfRule>
  </conditionalFormatting>
  <conditionalFormatting sqref="M61">
    <cfRule type="containsText" dxfId="1061" priority="5" operator="containsText" text="N/A">
      <formula>NOT(ISERROR(SEARCH("N/A",M61)))</formula>
    </cfRule>
  </conditionalFormatting>
  <conditionalFormatting sqref="Y62">
    <cfRule type="containsText" dxfId="1060" priority="4" operator="containsText" text="N/A">
      <formula>NOT(ISERROR(SEARCH("N/A",Y62)))</formula>
    </cfRule>
  </conditionalFormatting>
  <conditionalFormatting sqref="M62">
    <cfRule type="containsText" dxfId="1059" priority="3" operator="containsText" text="N/A">
      <formula>NOT(ISERROR(SEARCH("N/A",M62)))</formula>
    </cfRule>
  </conditionalFormatting>
  <conditionalFormatting sqref="U64">
    <cfRule type="containsText" dxfId="1058" priority="2" operator="containsText" text="N/A">
      <formula>NOT(ISERROR(SEARCH("N/A",U64)))</formula>
    </cfRule>
  </conditionalFormatting>
  <conditionalFormatting sqref="I64">
    <cfRule type="containsText" dxfId="1057" priority="1" operator="containsText" text="N/A">
      <formula>NOT(ISERROR(SEARCH("N/A",I64)))</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8AE41-BB8F-4CCF-BADC-463253A64986}">
  <sheetPr codeName="Sheet5"/>
  <dimension ref="A1:AF84"/>
  <sheetViews>
    <sheetView topLeftCell="R7" zoomScale="145" zoomScaleNormal="145" workbookViewId="0">
      <selection activeCell="A12" sqref="A12:XFD18"/>
    </sheetView>
  </sheetViews>
  <sheetFormatPr defaultColWidth="9.140625" defaultRowHeight="15" x14ac:dyDescent="0.25"/>
  <cols>
    <col min="1" max="1" width="16.7109375" style="21" customWidth="1"/>
    <col min="2" max="2" width="13" style="21" customWidth="1"/>
    <col min="3" max="3" width="32.140625" style="21" customWidth="1"/>
    <col min="4" max="4" width="13.28515625" style="21" customWidth="1"/>
    <col min="5" max="5" width="17.85546875" style="21" customWidth="1"/>
    <col min="6" max="6" width="11.7109375" style="21" customWidth="1"/>
    <col min="7" max="7" width="26" style="202" customWidth="1"/>
    <col min="8" max="12" width="9.140625" style="21"/>
    <col min="13" max="13" width="18.5703125" style="21" customWidth="1"/>
    <col min="14" max="14" width="13" style="21" customWidth="1"/>
    <col min="15" max="15" width="9.5703125" style="21" customWidth="1"/>
    <col min="16" max="16" width="11.5703125" style="21" customWidth="1"/>
    <col min="17" max="17" width="9.42578125" style="21" customWidth="1"/>
    <col min="18" max="18" width="10.28515625" style="21" customWidth="1"/>
    <col min="19" max="19" width="12" style="21" bestFit="1" customWidth="1"/>
    <col min="20" max="25" width="9.140625" style="21"/>
    <col min="26" max="26" width="14.28515625" style="21" customWidth="1"/>
    <col min="27" max="27" width="10.42578125" style="21" customWidth="1"/>
    <col min="28" max="28" width="8.5703125" style="21" customWidth="1"/>
    <col min="29" max="29" width="10" style="21" customWidth="1"/>
    <col min="30" max="30" width="9.28515625" style="21" customWidth="1"/>
    <col min="31" max="31" width="12" style="21" bestFit="1" customWidth="1"/>
    <col min="32" max="16384" width="9.140625" style="21"/>
  </cols>
  <sheetData>
    <row r="1" spans="1:32" ht="16.5" thickBot="1" x14ac:dyDescent="0.3">
      <c r="A1" s="433" t="s">
        <v>435</v>
      </c>
      <c r="B1" s="433" t="s">
        <v>352</v>
      </c>
      <c r="C1" s="433" t="s">
        <v>353</v>
      </c>
      <c r="D1" s="433" t="s">
        <v>53</v>
      </c>
      <c r="E1" s="433" t="s">
        <v>635</v>
      </c>
      <c r="F1" s="445" t="s">
        <v>50</v>
      </c>
      <c r="G1" s="467"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x14ac:dyDescent="0.25">
      <c r="A2" s="433"/>
      <c r="B2" s="433"/>
      <c r="C2" s="433"/>
      <c r="D2" s="433"/>
      <c r="E2" s="433"/>
      <c r="F2" s="445"/>
      <c r="G2" s="467"/>
      <c r="H2" s="457" t="s">
        <v>54</v>
      </c>
      <c r="I2" s="460" t="s">
        <v>55</v>
      </c>
      <c r="J2" s="461"/>
      <c r="K2" s="461"/>
      <c r="L2" s="461"/>
      <c r="M2" s="462"/>
      <c r="N2" s="440" t="s">
        <v>56</v>
      </c>
      <c r="O2" s="440" t="s">
        <v>57</v>
      </c>
      <c r="P2" s="440" t="s">
        <v>58</v>
      </c>
      <c r="Q2" s="440" t="s">
        <v>59</v>
      </c>
      <c r="R2" s="440" t="s">
        <v>60</v>
      </c>
      <c r="S2" s="440" t="s">
        <v>61</v>
      </c>
      <c r="T2" s="173" t="s">
        <v>54</v>
      </c>
      <c r="U2" s="442" t="s">
        <v>55</v>
      </c>
      <c r="V2" s="443"/>
      <c r="W2" s="443"/>
      <c r="X2" s="443"/>
      <c r="Y2" s="444"/>
      <c r="Z2" s="446" t="s">
        <v>5</v>
      </c>
      <c r="AA2" s="449" t="s">
        <v>6</v>
      </c>
      <c r="AB2" s="449" t="s">
        <v>7</v>
      </c>
      <c r="AC2" s="449" t="s">
        <v>8</v>
      </c>
      <c r="AD2" s="449" t="s">
        <v>9</v>
      </c>
      <c r="AE2" s="464" t="s">
        <v>10</v>
      </c>
    </row>
    <row r="3" spans="1:32" x14ac:dyDescent="0.25">
      <c r="A3" s="433"/>
      <c r="B3" s="433"/>
      <c r="C3" s="433"/>
      <c r="D3" s="433"/>
      <c r="E3" s="433"/>
      <c r="F3" s="445"/>
      <c r="G3" s="467"/>
      <c r="H3" s="458"/>
      <c r="I3" s="434" t="s">
        <v>109</v>
      </c>
      <c r="J3" s="435"/>
      <c r="K3" s="435"/>
      <c r="L3" s="435"/>
      <c r="M3" s="436"/>
      <c r="N3" s="441"/>
      <c r="O3" s="441"/>
      <c r="P3" s="441"/>
      <c r="Q3" s="441"/>
      <c r="R3" s="441"/>
      <c r="S3" s="441"/>
      <c r="T3" s="173" t="s">
        <v>62</v>
      </c>
      <c r="U3" s="437" t="s">
        <v>354</v>
      </c>
      <c r="V3" s="438"/>
      <c r="W3" s="438"/>
      <c r="X3" s="438"/>
      <c r="Y3" s="439"/>
      <c r="Z3" s="447"/>
      <c r="AA3" s="450"/>
      <c r="AB3" s="450"/>
      <c r="AC3" s="450"/>
      <c r="AD3" s="450"/>
      <c r="AE3" s="465"/>
    </row>
    <row r="4" spans="1:32" ht="15.75" thickBot="1" x14ac:dyDescent="0.3">
      <c r="A4" s="433"/>
      <c r="B4" s="433"/>
      <c r="C4" s="433"/>
      <c r="D4" s="433"/>
      <c r="E4" s="433"/>
      <c r="F4" s="445"/>
      <c r="G4" s="467"/>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15.75" thickBot="1" x14ac:dyDescent="0.3">
      <c r="A5" s="28" t="s">
        <v>2</v>
      </c>
      <c r="B5" s="28" t="s">
        <v>201</v>
      </c>
      <c r="C5" s="158" t="s">
        <v>202</v>
      </c>
      <c r="D5" s="158" t="s">
        <v>787</v>
      </c>
      <c r="E5" s="159" t="s">
        <v>1070</v>
      </c>
      <c r="F5" s="160">
        <v>48195.447500000002</v>
      </c>
      <c r="G5" s="197" t="s">
        <v>438</v>
      </c>
      <c r="H5" s="161">
        <v>2</v>
      </c>
      <c r="I5" s="30">
        <v>0.74</v>
      </c>
      <c r="J5" s="31">
        <v>0.21</v>
      </c>
      <c r="K5" s="32">
        <v>0.05</v>
      </c>
      <c r="L5" s="33">
        <v>0</v>
      </c>
      <c r="M5" s="34">
        <v>0</v>
      </c>
      <c r="N5" s="186">
        <f t="shared" ref="N5:N68" si="0">F5*I5</f>
        <v>35664.631150000001</v>
      </c>
      <c r="O5" s="163">
        <f t="shared" ref="O5:O68" si="1">F5*J5</f>
        <v>10121.043975000001</v>
      </c>
      <c r="P5" s="163">
        <f t="shared" ref="P5:P68" si="2">F5*K5</f>
        <v>2409.772375</v>
      </c>
      <c r="Q5" s="163">
        <f t="shared" ref="Q5:Q68" si="3">F5*L5</f>
        <v>0</v>
      </c>
      <c r="R5" s="163">
        <f t="shared" ref="R5:R68" si="4">F5*M5</f>
        <v>0</v>
      </c>
      <c r="S5" s="187">
        <f t="shared" ref="S5:S20" si="5">SUM(P5:R5)</f>
        <v>2409.772375</v>
      </c>
      <c r="T5" s="164">
        <v>2</v>
      </c>
      <c r="U5" s="30">
        <v>0.63</v>
      </c>
      <c r="V5" s="31">
        <v>0.28000000000000003</v>
      </c>
      <c r="W5" s="32">
        <v>0.09</v>
      </c>
      <c r="X5" s="33">
        <v>0</v>
      </c>
      <c r="Y5" s="34">
        <v>0</v>
      </c>
      <c r="Z5" s="186">
        <f t="shared" ref="Z5:Z68" si="6">F5*U5</f>
        <v>30363.131925000002</v>
      </c>
      <c r="AA5" s="186">
        <f t="shared" ref="AA5:AA68" si="7">F5*V5</f>
        <v>13494.725300000002</v>
      </c>
      <c r="AB5" s="186">
        <f t="shared" ref="AB5:AB68" si="8">F5*W5</f>
        <v>4337.5902750000005</v>
      </c>
      <c r="AC5" s="186">
        <f t="shared" ref="AC5:AC68" si="9">F5*X5</f>
        <v>0</v>
      </c>
      <c r="AD5" s="186">
        <f t="shared" ref="AD5:AD68" si="10">F5*Y5</f>
        <v>0</v>
      </c>
      <c r="AE5" s="188">
        <f t="shared" ref="AE5:AE20" si="11">SUM(AB5:AD5)</f>
        <v>4337.5902750000005</v>
      </c>
      <c r="AF5" s="37"/>
    </row>
    <row r="6" spans="1:32" ht="15.75" thickBot="1" x14ac:dyDescent="0.3">
      <c r="A6" s="28" t="s">
        <v>2</v>
      </c>
      <c r="B6" s="28" t="s">
        <v>201</v>
      </c>
      <c r="C6" s="158" t="s">
        <v>203</v>
      </c>
      <c r="D6" s="158" t="s">
        <v>788</v>
      </c>
      <c r="E6" s="159" t="s">
        <v>1070</v>
      </c>
      <c r="F6" s="160">
        <v>143311.0105</v>
      </c>
      <c r="G6" s="197" t="s">
        <v>438</v>
      </c>
      <c r="H6" s="161">
        <v>2</v>
      </c>
      <c r="I6" s="30">
        <v>0.59</v>
      </c>
      <c r="J6" s="31">
        <v>0.28000000000000003</v>
      </c>
      <c r="K6" s="32">
        <v>0.12</v>
      </c>
      <c r="L6" s="33">
        <v>0.01</v>
      </c>
      <c r="M6" s="34">
        <v>0</v>
      </c>
      <c r="N6" s="186">
        <f t="shared" si="0"/>
        <v>84553.496195</v>
      </c>
      <c r="O6" s="163">
        <f t="shared" si="1"/>
        <v>40127.082940000008</v>
      </c>
      <c r="P6" s="163">
        <f t="shared" si="2"/>
        <v>17197.321260000001</v>
      </c>
      <c r="Q6" s="163">
        <f t="shared" si="3"/>
        <v>1433.110105</v>
      </c>
      <c r="R6" s="163">
        <f t="shared" si="4"/>
        <v>0</v>
      </c>
      <c r="S6" s="187">
        <f t="shared" si="5"/>
        <v>18630.431365</v>
      </c>
      <c r="T6" s="164">
        <v>3</v>
      </c>
      <c r="U6" s="30">
        <v>0.4</v>
      </c>
      <c r="V6" s="31">
        <v>0.36</v>
      </c>
      <c r="W6" s="32">
        <v>0.22</v>
      </c>
      <c r="X6" s="33">
        <v>0.02</v>
      </c>
      <c r="Y6" s="34">
        <v>0</v>
      </c>
      <c r="Z6" s="186">
        <f t="shared" si="6"/>
        <v>57324.404200000004</v>
      </c>
      <c r="AA6" s="186">
        <f t="shared" si="7"/>
        <v>51591.963779999998</v>
      </c>
      <c r="AB6" s="186">
        <f t="shared" si="8"/>
        <v>31528.422310000002</v>
      </c>
      <c r="AC6" s="186">
        <f t="shared" si="9"/>
        <v>2866.22021</v>
      </c>
      <c r="AD6" s="186">
        <f t="shared" si="10"/>
        <v>0</v>
      </c>
      <c r="AE6" s="188">
        <f t="shared" si="11"/>
        <v>34394.642520000001</v>
      </c>
      <c r="AF6" s="37"/>
    </row>
    <row r="7" spans="1:32" ht="15.75" thickBot="1" x14ac:dyDescent="0.3">
      <c r="A7" s="28" t="s">
        <v>2</v>
      </c>
      <c r="B7" s="28" t="s">
        <v>201</v>
      </c>
      <c r="C7" s="158" t="s">
        <v>204</v>
      </c>
      <c r="D7" s="158" t="s">
        <v>789</v>
      </c>
      <c r="E7" s="159" t="s">
        <v>1070</v>
      </c>
      <c r="F7" s="160">
        <v>24472.639999999999</v>
      </c>
      <c r="G7" s="197" t="s">
        <v>438</v>
      </c>
      <c r="H7" s="161">
        <v>2</v>
      </c>
      <c r="I7" s="30">
        <v>0.63</v>
      </c>
      <c r="J7" s="31">
        <v>0.25</v>
      </c>
      <c r="K7" s="32">
        <v>0.12</v>
      </c>
      <c r="L7" s="33">
        <v>0</v>
      </c>
      <c r="M7" s="34">
        <v>0</v>
      </c>
      <c r="N7" s="186">
        <f t="shared" si="0"/>
        <v>15417.763199999999</v>
      </c>
      <c r="O7" s="163">
        <f t="shared" si="1"/>
        <v>6118.16</v>
      </c>
      <c r="P7" s="163">
        <f t="shared" si="2"/>
        <v>2936.7167999999997</v>
      </c>
      <c r="Q7" s="163">
        <f t="shared" si="3"/>
        <v>0</v>
      </c>
      <c r="R7" s="163">
        <f t="shared" si="4"/>
        <v>0</v>
      </c>
      <c r="S7" s="187">
        <f t="shared" si="5"/>
        <v>2936.7167999999997</v>
      </c>
      <c r="T7" s="164">
        <v>3</v>
      </c>
      <c r="U7" s="30">
        <v>0.47</v>
      </c>
      <c r="V7" s="31">
        <v>0.31</v>
      </c>
      <c r="W7" s="32">
        <v>0.21</v>
      </c>
      <c r="X7" s="33">
        <v>0.01</v>
      </c>
      <c r="Y7" s="34">
        <v>0</v>
      </c>
      <c r="Z7" s="186">
        <f t="shared" si="6"/>
        <v>11502.140799999999</v>
      </c>
      <c r="AA7" s="186">
        <f t="shared" si="7"/>
        <v>7586.5183999999999</v>
      </c>
      <c r="AB7" s="186">
        <f t="shared" si="8"/>
        <v>5139.2543999999998</v>
      </c>
      <c r="AC7" s="186">
        <f t="shared" si="9"/>
        <v>244.72640000000001</v>
      </c>
      <c r="AD7" s="186">
        <f t="shared" si="10"/>
        <v>0</v>
      </c>
      <c r="AE7" s="188">
        <f t="shared" si="11"/>
        <v>5383.9807999999994</v>
      </c>
      <c r="AF7" s="37"/>
    </row>
    <row r="8" spans="1:32" ht="15.75" thickBot="1" x14ac:dyDescent="0.3">
      <c r="A8" s="28" t="s">
        <v>2</v>
      </c>
      <c r="B8" s="28" t="s">
        <v>201</v>
      </c>
      <c r="C8" s="158" t="s">
        <v>205</v>
      </c>
      <c r="D8" s="158" t="s">
        <v>790</v>
      </c>
      <c r="E8" s="159" t="s">
        <v>1070</v>
      </c>
      <c r="F8" s="160">
        <v>44662.618000000002</v>
      </c>
      <c r="G8" s="197" t="s">
        <v>438</v>
      </c>
      <c r="H8" s="161">
        <v>2</v>
      </c>
      <c r="I8" s="30">
        <v>0.63</v>
      </c>
      <c r="J8" s="31">
        <v>0.23</v>
      </c>
      <c r="K8" s="32">
        <v>0.13</v>
      </c>
      <c r="L8" s="33">
        <v>0.01</v>
      </c>
      <c r="M8" s="34">
        <v>0</v>
      </c>
      <c r="N8" s="186">
        <f t="shared" si="0"/>
        <v>28137.449340000003</v>
      </c>
      <c r="O8" s="163">
        <f t="shared" si="1"/>
        <v>10272.40214</v>
      </c>
      <c r="P8" s="163">
        <f t="shared" si="2"/>
        <v>5806.1403400000008</v>
      </c>
      <c r="Q8" s="163">
        <f t="shared" si="3"/>
        <v>446.62618000000003</v>
      </c>
      <c r="R8" s="163">
        <f t="shared" si="4"/>
        <v>0</v>
      </c>
      <c r="S8" s="187">
        <f t="shared" si="5"/>
        <v>6252.766520000001</v>
      </c>
      <c r="T8" s="164">
        <v>3</v>
      </c>
      <c r="U8" s="30">
        <v>0.42999999999999994</v>
      </c>
      <c r="V8" s="31">
        <v>0.34</v>
      </c>
      <c r="W8" s="32">
        <v>0.21</v>
      </c>
      <c r="X8" s="33">
        <v>0.02</v>
      </c>
      <c r="Y8" s="34">
        <v>0</v>
      </c>
      <c r="Z8" s="186">
        <f t="shared" si="6"/>
        <v>19204.925739999999</v>
      </c>
      <c r="AA8" s="186">
        <f t="shared" si="7"/>
        <v>15185.290120000001</v>
      </c>
      <c r="AB8" s="186">
        <f t="shared" si="8"/>
        <v>9379.1497799999997</v>
      </c>
      <c r="AC8" s="186">
        <f t="shared" si="9"/>
        <v>893.25236000000007</v>
      </c>
      <c r="AD8" s="186">
        <f t="shared" si="10"/>
        <v>0</v>
      </c>
      <c r="AE8" s="188">
        <f t="shared" si="11"/>
        <v>10272.40214</v>
      </c>
      <c r="AF8" s="37"/>
    </row>
    <row r="9" spans="1:32" ht="15.75" thickBot="1" x14ac:dyDescent="0.3">
      <c r="A9" s="28" t="s">
        <v>2</v>
      </c>
      <c r="B9" s="28" t="s">
        <v>201</v>
      </c>
      <c r="C9" s="158" t="s">
        <v>206</v>
      </c>
      <c r="D9" s="158" t="s">
        <v>791</v>
      </c>
      <c r="E9" s="159" t="s">
        <v>1070</v>
      </c>
      <c r="F9" s="160">
        <v>70823.9228</v>
      </c>
      <c r="G9" s="197" t="s">
        <v>438</v>
      </c>
      <c r="H9" s="161">
        <v>2</v>
      </c>
      <c r="I9" s="30">
        <v>0.73</v>
      </c>
      <c r="J9" s="31">
        <v>0.19</v>
      </c>
      <c r="K9" s="32">
        <v>0.08</v>
      </c>
      <c r="L9" s="33">
        <v>0</v>
      </c>
      <c r="M9" s="34">
        <v>0</v>
      </c>
      <c r="N9" s="186">
        <f t="shared" si="0"/>
        <v>51701.463643999996</v>
      </c>
      <c r="O9" s="163">
        <f t="shared" si="1"/>
        <v>13456.545332</v>
      </c>
      <c r="P9" s="163">
        <f t="shared" si="2"/>
        <v>5665.9138240000002</v>
      </c>
      <c r="Q9" s="163">
        <f t="shared" si="3"/>
        <v>0</v>
      </c>
      <c r="R9" s="163">
        <f t="shared" si="4"/>
        <v>0</v>
      </c>
      <c r="S9" s="187">
        <f t="shared" si="5"/>
        <v>5665.9138240000002</v>
      </c>
      <c r="T9" s="164">
        <v>2</v>
      </c>
      <c r="U9" s="30">
        <v>0.6</v>
      </c>
      <c r="V9" s="31">
        <v>0.3</v>
      </c>
      <c r="W9" s="32">
        <v>0.1</v>
      </c>
      <c r="X9" s="33">
        <v>0</v>
      </c>
      <c r="Y9" s="34">
        <v>0</v>
      </c>
      <c r="Z9" s="186">
        <f t="shared" si="6"/>
        <v>42494.35368</v>
      </c>
      <c r="AA9" s="186">
        <f t="shared" si="7"/>
        <v>21247.17684</v>
      </c>
      <c r="AB9" s="186">
        <f t="shared" si="8"/>
        <v>7082.39228</v>
      </c>
      <c r="AC9" s="186">
        <f t="shared" si="9"/>
        <v>0</v>
      </c>
      <c r="AD9" s="186">
        <f t="shared" si="10"/>
        <v>0</v>
      </c>
      <c r="AE9" s="188">
        <f t="shared" si="11"/>
        <v>7082.39228</v>
      </c>
      <c r="AF9" s="37"/>
    </row>
    <row r="10" spans="1:32" ht="15.75" thickBot="1" x14ac:dyDescent="0.3">
      <c r="A10" s="28" t="s">
        <v>2</v>
      </c>
      <c r="B10" s="28" t="s">
        <v>201</v>
      </c>
      <c r="C10" s="158" t="s">
        <v>207</v>
      </c>
      <c r="D10" s="158" t="s">
        <v>792</v>
      </c>
      <c r="E10" s="159" t="s">
        <v>1070</v>
      </c>
      <c r="F10" s="160">
        <v>172567.3028</v>
      </c>
      <c r="G10" s="197" t="s">
        <v>438</v>
      </c>
      <c r="H10" s="161">
        <v>2</v>
      </c>
      <c r="I10" s="30">
        <v>0.55000000000000004</v>
      </c>
      <c r="J10" s="31">
        <v>0.33</v>
      </c>
      <c r="K10" s="32">
        <v>0.12</v>
      </c>
      <c r="L10" s="33">
        <v>0</v>
      </c>
      <c r="M10" s="34">
        <v>0</v>
      </c>
      <c r="N10" s="186">
        <f t="shared" si="0"/>
        <v>94912.016540000011</v>
      </c>
      <c r="O10" s="163">
        <f t="shared" si="1"/>
        <v>56947.209924000003</v>
      </c>
      <c r="P10" s="163">
        <f t="shared" si="2"/>
        <v>20708.076335999998</v>
      </c>
      <c r="Q10" s="163">
        <f t="shared" si="3"/>
        <v>0</v>
      </c>
      <c r="R10" s="163">
        <f t="shared" si="4"/>
        <v>0</v>
      </c>
      <c r="S10" s="187">
        <f t="shared" si="5"/>
        <v>20708.076335999998</v>
      </c>
      <c r="T10" s="164">
        <v>3</v>
      </c>
      <c r="U10" s="30">
        <v>0.49</v>
      </c>
      <c r="V10" s="31">
        <v>0.28000000000000003</v>
      </c>
      <c r="W10" s="32">
        <v>0.22</v>
      </c>
      <c r="X10" s="33">
        <v>0.01</v>
      </c>
      <c r="Y10" s="34">
        <v>0</v>
      </c>
      <c r="Z10" s="186">
        <f t="shared" si="6"/>
        <v>84557.978371999998</v>
      </c>
      <c r="AA10" s="186">
        <f t="shared" si="7"/>
        <v>48318.844784000008</v>
      </c>
      <c r="AB10" s="186">
        <f t="shared" si="8"/>
        <v>37964.806616000002</v>
      </c>
      <c r="AC10" s="186">
        <f t="shared" si="9"/>
        <v>1725.6730280000002</v>
      </c>
      <c r="AD10" s="186">
        <f t="shared" si="10"/>
        <v>0</v>
      </c>
      <c r="AE10" s="188">
        <f t="shared" si="11"/>
        <v>39690.479643999999</v>
      </c>
      <c r="AF10" s="37"/>
    </row>
    <row r="11" spans="1:32" ht="15.75" thickBot="1" x14ac:dyDescent="0.3">
      <c r="A11" s="28" t="s">
        <v>2</v>
      </c>
      <c r="B11" s="28" t="s">
        <v>201</v>
      </c>
      <c r="C11" s="158" t="s">
        <v>1143</v>
      </c>
      <c r="D11" s="158" t="s">
        <v>1144</v>
      </c>
      <c r="E11" s="159" t="s">
        <v>1070</v>
      </c>
      <c r="F11" s="160">
        <v>161344</v>
      </c>
      <c r="G11" s="197" t="s">
        <v>438</v>
      </c>
      <c r="H11" s="161">
        <v>2</v>
      </c>
      <c r="I11" s="30">
        <v>0.56000000000000005</v>
      </c>
      <c r="J11" s="31">
        <v>0.38</v>
      </c>
      <c r="K11" s="32">
        <v>0.06</v>
      </c>
      <c r="L11" s="33">
        <v>0</v>
      </c>
      <c r="M11" s="34">
        <v>0</v>
      </c>
      <c r="N11" s="186">
        <f t="shared" si="0"/>
        <v>90352.640000000014</v>
      </c>
      <c r="O11" s="163">
        <f t="shared" si="1"/>
        <v>61310.720000000001</v>
      </c>
      <c r="P11" s="163">
        <f t="shared" si="2"/>
        <v>9680.64</v>
      </c>
      <c r="Q11" s="163">
        <f t="shared" si="3"/>
        <v>0</v>
      </c>
      <c r="R11" s="163">
        <f t="shared" si="4"/>
        <v>0</v>
      </c>
      <c r="S11" s="187">
        <f t="shared" si="5"/>
        <v>9680.64</v>
      </c>
      <c r="T11" s="164">
        <v>2</v>
      </c>
      <c r="U11" s="30">
        <v>0.52</v>
      </c>
      <c r="V11" s="31">
        <v>0.4</v>
      </c>
      <c r="W11" s="32">
        <v>0.08</v>
      </c>
      <c r="X11" s="33">
        <v>0</v>
      </c>
      <c r="Y11" s="34">
        <v>0</v>
      </c>
      <c r="Z11" s="186">
        <f t="shared" si="6"/>
        <v>83898.880000000005</v>
      </c>
      <c r="AA11" s="186">
        <f t="shared" si="7"/>
        <v>64537.600000000006</v>
      </c>
      <c r="AB11" s="186">
        <f t="shared" si="8"/>
        <v>12907.52</v>
      </c>
      <c r="AC11" s="186">
        <f t="shared" si="9"/>
        <v>0</v>
      </c>
      <c r="AD11" s="186">
        <f t="shared" si="10"/>
        <v>0</v>
      </c>
      <c r="AE11" s="188">
        <f t="shared" si="11"/>
        <v>12907.52</v>
      </c>
      <c r="AF11" s="37"/>
    </row>
    <row r="12" spans="1:32" s="8" customFormat="1" ht="15.75" thickBot="1" x14ac:dyDescent="0.3">
      <c r="A12" s="28" t="s">
        <v>2</v>
      </c>
      <c r="B12" s="28" t="s">
        <v>34</v>
      </c>
      <c r="C12" s="378" t="s">
        <v>793</v>
      </c>
      <c r="D12" s="378" t="s">
        <v>794</v>
      </c>
      <c r="E12" s="379" t="s">
        <v>1070</v>
      </c>
      <c r="F12" s="380">
        <v>104779.772586646</v>
      </c>
      <c r="G12" s="391" t="s">
        <v>462</v>
      </c>
      <c r="H12" s="382">
        <v>3</v>
      </c>
      <c r="I12" s="30">
        <v>0.3899999999999999</v>
      </c>
      <c r="J12" s="31">
        <v>0.28999999999999998</v>
      </c>
      <c r="K12" s="383">
        <v>0.26</v>
      </c>
      <c r="L12" s="384">
        <v>0.06</v>
      </c>
      <c r="M12" s="34">
        <v>0</v>
      </c>
      <c r="N12" s="385">
        <f t="shared" si="0"/>
        <v>40864.111308791929</v>
      </c>
      <c r="O12" s="386">
        <f t="shared" si="1"/>
        <v>30386.134050127337</v>
      </c>
      <c r="P12" s="386">
        <f t="shared" si="2"/>
        <v>27242.74087252796</v>
      </c>
      <c r="Q12" s="386">
        <f t="shared" si="3"/>
        <v>6286.7863551987593</v>
      </c>
      <c r="R12" s="386">
        <f t="shared" si="4"/>
        <v>0</v>
      </c>
      <c r="S12" s="387">
        <f t="shared" si="5"/>
        <v>33529.527227726721</v>
      </c>
      <c r="T12" s="388">
        <v>3</v>
      </c>
      <c r="U12" s="30">
        <v>0.27000000000000013</v>
      </c>
      <c r="V12" s="31">
        <v>0.35</v>
      </c>
      <c r="W12" s="383">
        <v>0.3</v>
      </c>
      <c r="X12" s="384">
        <v>0.08</v>
      </c>
      <c r="Y12" s="34">
        <v>0</v>
      </c>
      <c r="Z12" s="385">
        <f t="shared" si="6"/>
        <v>28290.538598394432</v>
      </c>
      <c r="AA12" s="385">
        <f t="shared" si="7"/>
        <v>36672.920405326098</v>
      </c>
      <c r="AB12" s="385">
        <f t="shared" si="8"/>
        <v>31433.931775993799</v>
      </c>
      <c r="AC12" s="385">
        <f t="shared" si="9"/>
        <v>8382.3818069316803</v>
      </c>
      <c r="AD12" s="385">
        <f t="shared" si="10"/>
        <v>0</v>
      </c>
      <c r="AE12" s="389">
        <f t="shared" si="11"/>
        <v>39816.313582925475</v>
      </c>
      <c r="AF12" s="390"/>
    </row>
    <row r="13" spans="1:32" s="8" customFormat="1" ht="15.75" thickBot="1" x14ac:dyDescent="0.3">
      <c r="A13" s="28" t="s">
        <v>2</v>
      </c>
      <c r="B13" s="28" t="s">
        <v>34</v>
      </c>
      <c r="C13" s="378" t="s">
        <v>34</v>
      </c>
      <c r="D13" s="378" t="s">
        <v>1145</v>
      </c>
      <c r="E13" s="379" t="s">
        <v>1070</v>
      </c>
      <c r="F13" s="380">
        <v>141033.15060418041</v>
      </c>
      <c r="G13" s="391" t="s">
        <v>462</v>
      </c>
      <c r="H13" s="382">
        <v>3</v>
      </c>
      <c r="I13" s="30">
        <v>0.42999999999999994</v>
      </c>
      <c r="J13" s="31">
        <v>0.3</v>
      </c>
      <c r="K13" s="383">
        <v>0.24</v>
      </c>
      <c r="L13" s="384">
        <v>0.03</v>
      </c>
      <c r="M13" s="34">
        <v>0</v>
      </c>
      <c r="N13" s="385">
        <f t="shared" si="0"/>
        <v>60644.254759797564</v>
      </c>
      <c r="O13" s="386">
        <f t="shared" si="1"/>
        <v>42309.945181254123</v>
      </c>
      <c r="P13" s="386">
        <f t="shared" si="2"/>
        <v>33847.9561450033</v>
      </c>
      <c r="Q13" s="386">
        <f t="shared" si="3"/>
        <v>4230.9945181254125</v>
      </c>
      <c r="R13" s="386">
        <f t="shared" si="4"/>
        <v>0</v>
      </c>
      <c r="S13" s="387">
        <f t="shared" si="5"/>
        <v>38078.950663128715</v>
      </c>
      <c r="T13" s="388">
        <v>3</v>
      </c>
      <c r="U13" s="30">
        <v>0.37999999999999989</v>
      </c>
      <c r="V13" s="31">
        <v>0.32</v>
      </c>
      <c r="W13" s="383">
        <v>0.26</v>
      </c>
      <c r="X13" s="384">
        <v>0.04</v>
      </c>
      <c r="Y13" s="34">
        <v>0</v>
      </c>
      <c r="Z13" s="385">
        <f t="shared" si="6"/>
        <v>53592.597229588544</v>
      </c>
      <c r="AA13" s="385">
        <f t="shared" si="7"/>
        <v>45130.608193337735</v>
      </c>
      <c r="AB13" s="385">
        <f t="shared" si="8"/>
        <v>36668.619157086905</v>
      </c>
      <c r="AC13" s="385">
        <f t="shared" si="9"/>
        <v>5641.3260241672169</v>
      </c>
      <c r="AD13" s="385">
        <f t="shared" si="10"/>
        <v>0</v>
      </c>
      <c r="AE13" s="389">
        <f t="shared" si="11"/>
        <v>42309.945181254123</v>
      </c>
      <c r="AF13" s="390"/>
    </row>
    <row r="14" spans="1:32" s="8" customFormat="1" ht="15.75" thickBot="1" x14ac:dyDescent="0.3">
      <c r="A14" s="28" t="s">
        <v>2</v>
      </c>
      <c r="B14" s="28" t="s">
        <v>34</v>
      </c>
      <c r="C14" s="378" t="s">
        <v>208</v>
      </c>
      <c r="D14" s="378" t="s">
        <v>795</v>
      </c>
      <c r="E14" s="379" t="s">
        <v>1070</v>
      </c>
      <c r="F14" s="380">
        <v>137310.86403258724</v>
      </c>
      <c r="G14" s="391" t="s">
        <v>438</v>
      </c>
      <c r="H14" s="382">
        <v>2</v>
      </c>
      <c r="I14" s="30">
        <v>0.62</v>
      </c>
      <c r="J14" s="31">
        <v>0.23</v>
      </c>
      <c r="K14" s="383">
        <v>0.15</v>
      </c>
      <c r="L14" s="384">
        <v>0</v>
      </c>
      <c r="M14" s="34">
        <v>0</v>
      </c>
      <c r="N14" s="385">
        <f t="shared" si="0"/>
        <v>85132.735700204095</v>
      </c>
      <c r="O14" s="386">
        <f t="shared" si="1"/>
        <v>31581.498727495065</v>
      </c>
      <c r="P14" s="386">
        <f t="shared" si="2"/>
        <v>20596.629604888087</v>
      </c>
      <c r="Q14" s="386">
        <f t="shared" si="3"/>
        <v>0</v>
      </c>
      <c r="R14" s="386">
        <f t="shared" si="4"/>
        <v>0</v>
      </c>
      <c r="S14" s="387">
        <f t="shared" si="5"/>
        <v>20596.629604888087</v>
      </c>
      <c r="T14" s="388">
        <v>3</v>
      </c>
      <c r="U14" s="30">
        <v>0.43999999999999995</v>
      </c>
      <c r="V14" s="31">
        <v>0.32</v>
      </c>
      <c r="W14" s="383">
        <v>0.22</v>
      </c>
      <c r="X14" s="384">
        <v>0.02</v>
      </c>
      <c r="Y14" s="34">
        <v>0</v>
      </c>
      <c r="Z14" s="385">
        <f t="shared" si="6"/>
        <v>60416.780174338375</v>
      </c>
      <c r="AA14" s="385">
        <f t="shared" si="7"/>
        <v>43939.476490427915</v>
      </c>
      <c r="AB14" s="385">
        <f t="shared" si="8"/>
        <v>30208.390087169191</v>
      </c>
      <c r="AC14" s="385">
        <f t="shared" si="9"/>
        <v>2746.2172806517447</v>
      </c>
      <c r="AD14" s="385">
        <f t="shared" si="10"/>
        <v>0</v>
      </c>
      <c r="AE14" s="389">
        <f t="shared" si="11"/>
        <v>32954.607367820936</v>
      </c>
      <c r="AF14" s="390"/>
    </row>
    <row r="15" spans="1:32" s="8" customFormat="1" ht="15.75" thickBot="1" x14ac:dyDescent="0.3">
      <c r="A15" s="28" t="s">
        <v>2</v>
      </c>
      <c r="B15" s="28" t="s">
        <v>34</v>
      </c>
      <c r="C15" s="378" t="s">
        <v>1146</v>
      </c>
      <c r="D15" s="378" t="s">
        <v>796</v>
      </c>
      <c r="E15" s="379" t="s">
        <v>1070</v>
      </c>
      <c r="F15" s="380">
        <v>179783.98355181108</v>
      </c>
      <c r="G15" s="391" t="s">
        <v>438</v>
      </c>
      <c r="H15" s="382">
        <v>2</v>
      </c>
      <c r="I15" s="30">
        <v>0.61</v>
      </c>
      <c r="J15" s="31">
        <v>0.28000000000000003</v>
      </c>
      <c r="K15" s="383">
        <v>0.11</v>
      </c>
      <c r="L15" s="384">
        <v>0</v>
      </c>
      <c r="M15" s="34">
        <v>0</v>
      </c>
      <c r="N15" s="385">
        <f t="shared" si="0"/>
        <v>109668.22996660476</v>
      </c>
      <c r="O15" s="386">
        <f t="shared" si="1"/>
        <v>50339.515394507107</v>
      </c>
      <c r="P15" s="386">
        <f t="shared" si="2"/>
        <v>19776.23819069922</v>
      </c>
      <c r="Q15" s="386">
        <f t="shared" si="3"/>
        <v>0</v>
      </c>
      <c r="R15" s="386">
        <f t="shared" si="4"/>
        <v>0</v>
      </c>
      <c r="S15" s="387">
        <f t="shared" si="5"/>
        <v>19776.23819069922</v>
      </c>
      <c r="T15" s="388">
        <v>2</v>
      </c>
      <c r="U15" s="30">
        <v>0.57000000000000006</v>
      </c>
      <c r="V15" s="31">
        <v>0.3</v>
      </c>
      <c r="W15" s="383">
        <v>0.13</v>
      </c>
      <c r="X15" s="384">
        <v>0</v>
      </c>
      <c r="Y15" s="34">
        <v>0</v>
      </c>
      <c r="Z15" s="385">
        <f t="shared" si="6"/>
        <v>102476.87062453233</v>
      </c>
      <c r="AA15" s="385">
        <f t="shared" si="7"/>
        <v>53935.195065543325</v>
      </c>
      <c r="AB15" s="385">
        <f t="shared" si="8"/>
        <v>23371.917861735441</v>
      </c>
      <c r="AC15" s="385">
        <f t="shared" si="9"/>
        <v>0</v>
      </c>
      <c r="AD15" s="385">
        <f t="shared" si="10"/>
        <v>0</v>
      </c>
      <c r="AE15" s="389">
        <f t="shared" si="11"/>
        <v>23371.917861735441</v>
      </c>
      <c r="AF15" s="390"/>
    </row>
    <row r="16" spans="1:32" s="8" customFormat="1" ht="15.75" thickBot="1" x14ac:dyDescent="0.3">
      <c r="A16" s="28" t="s">
        <v>2</v>
      </c>
      <c r="B16" s="28" t="s">
        <v>34</v>
      </c>
      <c r="C16" s="378" t="s">
        <v>209</v>
      </c>
      <c r="D16" s="378" t="s">
        <v>797</v>
      </c>
      <c r="E16" s="379" t="s">
        <v>1070</v>
      </c>
      <c r="F16" s="380">
        <v>70686.577018217606</v>
      </c>
      <c r="G16" s="391" t="s">
        <v>438</v>
      </c>
      <c r="H16" s="382">
        <v>2</v>
      </c>
      <c r="I16" s="30">
        <v>0.57000000000000006</v>
      </c>
      <c r="J16" s="31">
        <v>0.3</v>
      </c>
      <c r="K16" s="383">
        <v>0.13</v>
      </c>
      <c r="L16" s="384">
        <v>0</v>
      </c>
      <c r="M16" s="34">
        <v>0</v>
      </c>
      <c r="N16" s="385">
        <f t="shared" si="0"/>
        <v>40291.348900384037</v>
      </c>
      <c r="O16" s="386">
        <f t="shared" si="1"/>
        <v>21205.97310546528</v>
      </c>
      <c r="P16" s="386">
        <f t="shared" si="2"/>
        <v>9189.2550123682886</v>
      </c>
      <c r="Q16" s="386">
        <f t="shared" si="3"/>
        <v>0</v>
      </c>
      <c r="R16" s="386">
        <f t="shared" si="4"/>
        <v>0</v>
      </c>
      <c r="S16" s="387">
        <f t="shared" si="5"/>
        <v>9189.2550123682886</v>
      </c>
      <c r="T16" s="388">
        <v>3</v>
      </c>
      <c r="U16" s="30">
        <v>0.52</v>
      </c>
      <c r="V16" s="31">
        <v>0.26</v>
      </c>
      <c r="W16" s="383">
        <v>0.21</v>
      </c>
      <c r="X16" s="384">
        <v>0.01</v>
      </c>
      <c r="Y16" s="34">
        <v>0</v>
      </c>
      <c r="Z16" s="385">
        <f t="shared" si="6"/>
        <v>36757.020049473154</v>
      </c>
      <c r="AA16" s="385">
        <f t="shared" si="7"/>
        <v>18378.510024736577</v>
      </c>
      <c r="AB16" s="385">
        <f t="shared" si="8"/>
        <v>14844.181173825697</v>
      </c>
      <c r="AC16" s="385">
        <f t="shared" si="9"/>
        <v>706.86577018217611</v>
      </c>
      <c r="AD16" s="385">
        <f t="shared" si="10"/>
        <v>0</v>
      </c>
      <c r="AE16" s="389">
        <f t="shared" si="11"/>
        <v>15551.046944007872</v>
      </c>
      <c r="AF16" s="390"/>
    </row>
    <row r="17" spans="1:32" s="8" customFormat="1" ht="15.75" thickBot="1" x14ac:dyDescent="0.3">
      <c r="A17" s="28" t="s">
        <v>2</v>
      </c>
      <c r="B17" s="28" t="s">
        <v>34</v>
      </c>
      <c r="C17" s="378" t="s">
        <v>1147</v>
      </c>
      <c r="D17" s="378" t="s">
        <v>1148</v>
      </c>
      <c r="E17" s="379" t="s">
        <v>1070</v>
      </c>
      <c r="F17" s="380">
        <v>100190.40898902195</v>
      </c>
      <c r="G17" s="391" t="s">
        <v>462</v>
      </c>
      <c r="H17" s="382">
        <v>3</v>
      </c>
      <c r="I17" s="30">
        <v>0.49</v>
      </c>
      <c r="J17" s="31">
        <v>0.27</v>
      </c>
      <c r="K17" s="383">
        <v>0.21</v>
      </c>
      <c r="L17" s="384">
        <v>0.03</v>
      </c>
      <c r="M17" s="34">
        <v>0</v>
      </c>
      <c r="N17" s="385">
        <f t="shared" si="0"/>
        <v>49093.30040462075</v>
      </c>
      <c r="O17" s="386">
        <f t="shared" si="1"/>
        <v>27051.410427035928</v>
      </c>
      <c r="P17" s="386">
        <f t="shared" si="2"/>
        <v>21039.985887694609</v>
      </c>
      <c r="Q17" s="386">
        <f t="shared" si="3"/>
        <v>3005.7122696706583</v>
      </c>
      <c r="R17" s="386">
        <f t="shared" si="4"/>
        <v>0</v>
      </c>
      <c r="S17" s="387">
        <f t="shared" si="5"/>
        <v>24045.698157365267</v>
      </c>
      <c r="T17" s="388">
        <v>3</v>
      </c>
      <c r="U17" s="30">
        <v>0.41999999999999993</v>
      </c>
      <c r="V17" s="31">
        <v>0.28999999999999998</v>
      </c>
      <c r="W17" s="383">
        <v>0.25</v>
      </c>
      <c r="X17" s="384">
        <v>0.04</v>
      </c>
      <c r="Y17" s="34">
        <v>0</v>
      </c>
      <c r="Z17" s="385">
        <f t="shared" si="6"/>
        <v>42079.971775389211</v>
      </c>
      <c r="AA17" s="385">
        <f t="shared" si="7"/>
        <v>29055.218606816361</v>
      </c>
      <c r="AB17" s="385">
        <f t="shared" si="8"/>
        <v>25047.602247255487</v>
      </c>
      <c r="AC17" s="385">
        <f t="shared" si="9"/>
        <v>4007.6163595608782</v>
      </c>
      <c r="AD17" s="385">
        <f t="shared" si="10"/>
        <v>0</v>
      </c>
      <c r="AE17" s="389">
        <f t="shared" si="11"/>
        <v>29055.218606816365</v>
      </c>
      <c r="AF17" s="390"/>
    </row>
    <row r="18" spans="1:32" s="8" customFormat="1" ht="15.75" thickBot="1" x14ac:dyDescent="0.3">
      <c r="A18" s="28" t="s">
        <v>2</v>
      </c>
      <c r="B18" s="28" t="s">
        <v>34</v>
      </c>
      <c r="C18" s="378" t="s">
        <v>1149</v>
      </c>
      <c r="D18" s="378" t="s">
        <v>1150</v>
      </c>
      <c r="E18" s="379" t="s">
        <v>1070</v>
      </c>
      <c r="F18" s="380">
        <v>77063</v>
      </c>
      <c r="G18" s="391" t="s">
        <v>438</v>
      </c>
      <c r="H18" s="382">
        <v>2</v>
      </c>
      <c r="I18" s="30">
        <v>0.7</v>
      </c>
      <c r="J18" s="31">
        <v>0.23</v>
      </c>
      <c r="K18" s="383">
        <v>7.0000000000000007E-2</v>
      </c>
      <c r="L18" s="384">
        <v>0</v>
      </c>
      <c r="M18" s="34">
        <v>0</v>
      </c>
      <c r="N18" s="385">
        <f t="shared" si="0"/>
        <v>53944.1</v>
      </c>
      <c r="O18" s="386">
        <f t="shared" si="1"/>
        <v>17724.490000000002</v>
      </c>
      <c r="P18" s="386">
        <f t="shared" si="2"/>
        <v>5394.4100000000008</v>
      </c>
      <c r="Q18" s="386">
        <f t="shared" si="3"/>
        <v>0</v>
      </c>
      <c r="R18" s="386">
        <f t="shared" si="4"/>
        <v>0</v>
      </c>
      <c r="S18" s="387">
        <f t="shared" si="5"/>
        <v>5394.4100000000008</v>
      </c>
      <c r="T18" s="388">
        <v>2</v>
      </c>
      <c r="U18" s="30">
        <v>0.61</v>
      </c>
      <c r="V18" s="31">
        <v>0.28000000000000003</v>
      </c>
      <c r="W18" s="383">
        <v>0.11</v>
      </c>
      <c r="X18" s="384">
        <v>0</v>
      </c>
      <c r="Y18" s="34">
        <v>0</v>
      </c>
      <c r="Z18" s="385">
        <f t="shared" si="6"/>
        <v>47008.43</v>
      </c>
      <c r="AA18" s="385">
        <f t="shared" si="7"/>
        <v>21577.640000000003</v>
      </c>
      <c r="AB18" s="385">
        <f t="shared" si="8"/>
        <v>8476.93</v>
      </c>
      <c r="AC18" s="385">
        <f t="shared" si="9"/>
        <v>0</v>
      </c>
      <c r="AD18" s="385">
        <f t="shared" si="10"/>
        <v>0</v>
      </c>
      <c r="AE18" s="389">
        <f t="shared" si="11"/>
        <v>8476.93</v>
      </c>
      <c r="AF18" s="390"/>
    </row>
    <row r="19" spans="1:32" ht="15.75" thickBot="1" x14ac:dyDescent="0.3">
      <c r="A19" s="28" t="s">
        <v>2</v>
      </c>
      <c r="B19" s="28" t="s">
        <v>210</v>
      </c>
      <c r="C19" s="158" t="s">
        <v>211</v>
      </c>
      <c r="D19" s="158" t="s">
        <v>798</v>
      </c>
      <c r="E19" s="159" t="s">
        <v>1070</v>
      </c>
      <c r="F19" s="160">
        <v>365937.3783371668</v>
      </c>
      <c r="G19" s="197" t="s">
        <v>438</v>
      </c>
      <c r="H19" s="161">
        <v>1</v>
      </c>
      <c r="I19" s="30">
        <v>0.81</v>
      </c>
      <c r="J19" s="31">
        <v>0.16</v>
      </c>
      <c r="K19" s="32">
        <v>0.03</v>
      </c>
      <c r="L19" s="33">
        <v>0</v>
      </c>
      <c r="M19" s="34">
        <v>0</v>
      </c>
      <c r="N19" s="186">
        <f t="shared" si="0"/>
        <v>296409.27645310515</v>
      </c>
      <c r="O19" s="163">
        <f t="shared" si="1"/>
        <v>58549.980533946691</v>
      </c>
      <c r="P19" s="163">
        <f t="shared" si="2"/>
        <v>10978.121350115003</v>
      </c>
      <c r="Q19" s="163">
        <f t="shared" si="3"/>
        <v>0</v>
      </c>
      <c r="R19" s="163">
        <f t="shared" si="4"/>
        <v>0</v>
      </c>
      <c r="S19" s="187">
        <f t="shared" si="5"/>
        <v>10978.121350115003</v>
      </c>
      <c r="T19" s="164">
        <v>2</v>
      </c>
      <c r="U19" s="30">
        <v>0.62</v>
      </c>
      <c r="V19" s="31">
        <v>0.31</v>
      </c>
      <c r="W19" s="32">
        <v>7.0000000000000007E-2</v>
      </c>
      <c r="X19" s="33">
        <v>0</v>
      </c>
      <c r="Y19" s="34">
        <v>0</v>
      </c>
      <c r="Z19" s="186">
        <f t="shared" si="6"/>
        <v>226881.17456904342</v>
      </c>
      <c r="AA19" s="186">
        <f t="shared" si="7"/>
        <v>113440.58728452171</v>
      </c>
      <c r="AB19" s="186">
        <f t="shared" si="8"/>
        <v>25615.61648360168</v>
      </c>
      <c r="AC19" s="186">
        <f t="shared" si="9"/>
        <v>0</v>
      </c>
      <c r="AD19" s="186">
        <f t="shared" si="10"/>
        <v>0</v>
      </c>
      <c r="AE19" s="188">
        <f t="shared" si="11"/>
        <v>25615.61648360168</v>
      </c>
      <c r="AF19" s="37"/>
    </row>
    <row r="20" spans="1:32" ht="15.75" thickBot="1" x14ac:dyDescent="0.3">
      <c r="A20" s="28" t="s">
        <v>2</v>
      </c>
      <c r="B20" s="28" t="s">
        <v>210</v>
      </c>
      <c r="C20" s="158" t="s">
        <v>212</v>
      </c>
      <c r="D20" s="158" t="s">
        <v>799</v>
      </c>
      <c r="E20" s="159" t="s">
        <v>1070</v>
      </c>
      <c r="F20" s="160">
        <v>158799.29582072844</v>
      </c>
      <c r="G20" s="197" t="s">
        <v>438</v>
      </c>
      <c r="H20" s="161">
        <v>1</v>
      </c>
      <c r="I20" s="30">
        <v>0.86</v>
      </c>
      <c r="J20" s="31">
        <v>0.12</v>
      </c>
      <c r="K20" s="32">
        <v>0.02</v>
      </c>
      <c r="L20" s="33">
        <v>0</v>
      </c>
      <c r="M20" s="34">
        <v>0</v>
      </c>
      <c r="N20" s="186">
        <f t="shared" si="0"/>
        <v>136567.39440582646</v>
      </c>
      <c r="O20" s="163">
        <f t="shared" si="1"/>
        <v>19055.915498487411</v>
      </c>
      <c r="P20" s="163">
        <f t="shared" si="2"/>
        <v>3175.9859164145687</v>
      </c>
      <c r="Q20" s="163">
        <f t="shared" si="3"/>
        <v>0</v>
      </c>
      <c r="R20" s="163">
        <f t="shared" si="4"/>
        <v>0</v>
      </c>
      <c r="S20" s="187">
        <f t="shared" si="5"/>
        <v>3175.9859164145687</v>
      </c>
      <c r="T20" s="164">
        <v>2</v>
      </c>
      <c r="U20" s="30">
        <v>0.75</v>
      </c>
      <c r="V20" s="31">
        <v>0.21</v>
      </c>
      <c r="W20" s="32">
        <v>0.04</v>
      </c>
      <c r="X20" s="33">
        <v>0</v>
      </c>
      <c r="Y20" s="34">
        <v>0</v>
      </c>
      <c r="Z20" s="186">
        <f t="shared" si="6"/>
        <v>119099.47186554634</v>
      </c>
      <c r="AA20" s="186">
        <f t="shared" si="7"/>
        <v>33347.852122352968</v>
      </c>
      <c r="AB20" s="186">
        <f t="shared" si="8"/>
        <v>6351.9718328291374</v>
      </c>
      <c r="AC20" s="186">
        <f t="shared" si="9"/>
        <v>0</v>
      </c>
      <c r="AD20" s="186">
        <f t="shared" si="10"/>
        <v>0</v>
      </c>
      <c r="AE20" s="188">
        <f t="shared" si="11"/>
        <v>6351.9718328291374</v>
      </c>
      <c r="AF20" s="37"/>
    </row>
    <row r="21" spans="1:32" ht="15.75" thickBot="1" x14ac:dyDescent="0.3">
      <c r="A21" s="28" t="s">
        <v>2</v>
      </c>
      <c r="B21" s="28" t="s">
        <v>210</v>
      </c>
      <c r="C21" s="158" t="s">
        <v>1151</v>
      </c>
      <c r="D21" s="158" t="s">
        <v>1152</v>
      </c>
      <c r="E21" s="159" t="s">
        <v>1070</v>
      </c>
      <c r="F21" s="160">
        <v>539601.78910034371</v>
      </c>
      <c r="G21" s="197" t="s">
        <v>438</v>
      </c>
      <c r="H21" s="161">
        <v>2</v>
      </c>
      <c r="I21" s="30">
        <v>0.51</v>
      </c>
      <c r="J21" s="31">
        <v>0.31</v>
      </c>
      <c r="K21" s="32">
        <v>0.18</v>
      </c>
      <c r="L21" s="33">
        <v>0</v>
      </c>
      <c r="M21" s="34">
        <v>0</v>
      </c>
      <c r="N21" s="186">
        <f t="shared" si="0"/>
        <v>275196.91244117531</v>
      </c>
      <c r="O21" s="163">
        <f t="shared" si="1"/>
        <v>167276.55462110654</v>
      </c>
      <c r="P21" s="163">
        <f t="shared" si="2"/>
        <v>97128.322038061859</v>
      </c>
      <c r="Q21" s="163">
        <f t="shared" si="3"/>
        <v>0</v>
      </c>
      <c r="R21" s="163">
        <f t="shared" si="4"/>
        <v>0</v>
      </c>
      <c r="S21" s="187">
        <f>SUM(P21:R21)</f>
        <v>97128.322038061859</v>
      </c>
      <c r="T21" s="164">
        <v>3</v>
      </c>
      <c r="U21" s="30">
        <v>0.44999999999999996</v>
      </c>
      <c r="V21" s="31">
        <v>0.34</v>
      </c>
      <c r="W21" s="32">
        <v>0.2</v>
      </c>
      <c r="X21" s="33">
        <v>0.01</v>
      </c>
      <c r="Y21" s="34">
        <v>0</v>
      </c>
      <c r="Z21" s="186">
        <f t="shared" si="6"/>
        <v>242820.80509515465</v>
      </c>
      <c r="AA21" s="186">
        <f t="shared" si="7"/>
        <v>183464.60829411689</v>
      </c>
      <c r="AB21" s="186">
        <f t="shared" si="8"/>
        <v>107920.35782006875</v>
      </c>
      <c r="AC21" s="186">
        <f t="shared" si="9"/>
        <v>5396.0178910034374</v>
      </c>
      <c r="AD21" s="186">
        <f t="shared" si="10"/>
        <v>0</v>
      </c>
      <c r="AE21" s="188">
        <f>SUM(AB21:AD21)</f>
        <v>113316.37571107218</v>
      </c>
      <c r="AF21" s="37"/>
    </row>
    <row r="22" spans="1:32" ht="15.75" thickBot="1" x14ac:dyDescent="0.3">
      <c r="A22" s="28" t="s">
        <v>2</v>
      </c>
      <c r="B22" s="28" t="s">
        <v>210</v>
      </c>
      <c r="C22" s="158" t="s">
        <v>210</v>
      </c>
      <c r="D22" s="158" t="s">
        <v>800</v>
      </c>
      <c r="E22" s="159" t="s">
        <v>1070</v>
      </c>
      <c r="F22" s="160">
        <v>584445.87565075897</v>
      </c>
      <c r="G22" s="197" t="s">
        <v>438</v>
      </c>
      <c r="H22" s="161">
        <v>1</v>
      </c>
      <c r="I22" s="30">
        <v>0.82000000000000006</v>
      </c>
      <c r="J22" s="31">
        <v>0.16</v>
      </c>
      <c r="K22" s="32">
        <v>0.02</v>
      </c>
      <c r="L22" s="33">
        <v>0</v>
      </c>
      <c r="M22" s="34">
        <v>0</v>
      </c>
      <c r="N22" s="186">
        <f t="shared" si="0"/>
        <v>479245.61803362239</v>
      </c>
      <c r="O22" s="163">
        <f t="shared" si="1"/>
        <v>93511.340104121438</v>
      </c>
      <c r="P22" s="163">
        <f t="shared" si="2"/>
        <v>11688.91751301518</v>
      </c>
      <c r="Q22" s="163">
        <f t="shared" si="3"/>
        <v>0</v>
      </c>
      <c r="R22" s="163">
        <f t="shared" si="4"/>
        <v>0</v>
      </c>
      <c r="S22" s="187">
        <f t="shared" ref="S22:S36" si="12">SUM(P22:R22)</f>
        <v>11688.91751301518</v>
      </c>
      <c r="T22" s="164">
        <v>2</v>
      </c>
      <c r="U22" s="30">
        <v>0.73</v>
      </c>
      <c r="V22" s="31">
        <v>0.21</v>
      </c>
      <c r="W22" s="32">
        <v>0.06</v>
      </c>
      <c r="X22" s="33">
        <v>0</v>
      </c>
      <c r="Y22" s="34">
        <v>0</v>
      </c>
      <c r="Z22" s="186">
        <f t="shared" si="6"/>
        <v>426645.48922505404</v>
      </c>
      <c r="AA22" s="186">
        <f t="shared" si="7"/>
        <v>122733.63388665937</v>
      </c>
      <c r="AB22" s="186">
        <f t="shared" si="8"/>
        <v>35066.752539045534</v>
      </c>
      <c r="AC22" s="186">
        <f t="shared" si="9"/>
        <v>0</v>
      </c>
      <c r="AD22" s="186">
        <f t="shared" si="10"/>
        <v>0</v>
      </c>
      <c r="AE22" s="188">
        <f t="shared" ref="AE22:AE36" si="13">SUM(AB22:AD22)</f>
        <v>35066.752539045534</v>
      </c>
      <c r="AF22" s="37"/>
    </row>
    <row r="23" spans="1:32" ht="15.75" thickBot="1" x14ac:dyDescent="0.3">
      <c r="A23" s="28" t="s">
        <v>2</v>
      </c>
      <c r="B23" s="28" t="s">
        <v>210</v>
      </c>
      <c r="C23" s="158" t="s">
        <v>213</v>
      </c>
      <c r="D23" s="158" t="s">
        <v>801</v>
      </c>
      <c r="E23" s="159" t="s">
        <v>1070</v>
      </c>
      <c r="F23" s="160">
        <v>149608.74039777808</v>
      </c>
      <c r="G23" s="197" t="s">
        <v>438</v>
      </c>
      <c r="H23" s="161">
        <v>1</v>
      </c>
      <c r="I23" s="30">
        <v>0.82</v>
      </c>
      <c r="J23" s="31">
        <v>0.17</v>
      </c>
      <c r="K23" s="32">
        <v>0.01</v>
      </c>
      <c r="L23" s="33">
        <v>0</v>
      </c>
      <c r="M23" s="34">
        <v>0</v>
      </c>
      <c r="N23" s="186">
        <f t="shared" si="0"/>
        <v>122679.16712617801</v>
      </c>
      <c r="O23" s="163">
        <f t="shared" si="1"/>
        <v>25433.485867622276</v>
      </c>
      <c r="P23" s="163">
        <f t="shared" si="2"/>
        <v>1496.0874039777807</v>
      </c>
      <c r="Q23" s="163">
        <f t="shared" si="3"/>
        <v>0</v>
      </c>
      <c r="R23" s="163">
        <f t="shared" si="4"/>
        <v>0</v>
      </c>
      <c r="S23" s="187">
        <f t="shared" si="12"/>
        <v>1496.0874039777807</v>
      </c>
      <c r="T23" s="164">
        <v>2</v>
      </c>
      <c r="U23" s="30">
        <v>0.7</v>
      </c>
      <c r="V23" s="31">
        <v>0.26</v>
      </c>
      <c r="W23" s="32">
        <v>0.04</v>
      </c>
      <c r="X23" s="33">
        <v>0</v>
      </c>
      <c r="Y23" s="34">
        <v>0</v>
      </c>
      <c r="Z23" s="186">
        <f t="shared" si="6"/>
        <v>104726.11827844464</v>
      </c>
      <c r="AA23" s="186">
        <f t="shared" si="7"/>
        <v>38898.272503422304</v>
      </c>
      <c r="AB23" s="186">
        <f t="shared" si="8"/>
        <v>5984.3496159111228</v>
      </c>
      <c r="AC23" s="186">
        <f t="shared" si="9"/>
        <v>0</v>
      </c>
      <c r="AD23" s="186">
        <f t="shared" si="10"/>
        <v>0</v>
      </c>
      <c r="AE23" s="188">
        <f t="shared" si="13"/>
        <v>5984.3496159111228</v>
      </c>
      <c r="AF23" s="37"/>
    </row>
    <row r="24" spans="1:32" ht="15.75" thickBot="1" x14ac:dyDescent="0.3">
      <c r="A24" s="28" t="s">
        <v>2</v>
      </c>
      <c r="B24" s="28" t="s">
        <v>210</v>
      </c>
      <c r="C24" s="158" t="s">
        <v>214</v>
      </c>
      <c r="D24" s="158" t="s">
        <v>802</v>
      </c>
      <c r="E24" s="159" t="s">
        <v>1070</v>
      </c>
      <c r="F24" s="160">
        <v>379035.07877520181</v>
      </c>
      <c r="G24" s="197" t="s">
        <v>438</v>
      </c>
      <c r="H24" s="161">
        <v>1</v>
      </c>
      <c r="I24" s="30">
        <v>0.82000000000000006</v>
      </c>
      <c r="J24" s="31">
        <v>0.16</v>
      </c>
      <c r="K24" s="32">
        <v>0.02</v>
      </c>
      <c r="L24" s="33">
        <v>0</v>
      </c>
      <c r="M24" s="34">
        <v>0</v>
      </c>
      <c r="N24" s="186">
        <f t="shared" si="0"/>
        <v>310808.7645956655</v>
      </c>
      <c r="O24" s="163">
        <f t="shared" si="1"/>
        <v>60645.612604032292</v>
      </c>
      <c r="P24" s="163">
        <f t="shared" si="2"/>
        <v>7580.7015755040366</v>
      </c>
      <c r="Q24" s="163">
        <f t="shared" si="3"/>
        <v>0</v>
      </c>
      <c r="R24" s="163">
        <f t="shared" si="4"/>
        <v>0</v>
      </c>
      <c r="S24" s="187">
        <f t="shared" si="12"/>
        <v>7580.7015755040366</v>
      </c>
      <c r="T24" s="164">
        <v>2</v>
      </c>
      <c r="U24" s="30">
        <v>0.69</v>
      </c>
      <c r="V24" s="31">
        <v>0.26</v>
      </c>
      <c r="W24" s="32">
        <v>0.05</v>
      </c>
      <c r="X24" s="33">
        <v>0</v>
      </c>
      <c r="Y24" s="34">
        <v>0</v>
      </c>
      <c r="Z24" s="186">
        <f t="shared" si="6"/>
        <v>261534.20435488923</v>
      </c>
      <c r="AA24" s="186">
        <f t="shared" si="7"/>
        <v>98549.120481552469</v>
      </c>
      <c r="AB24" s="186">
        <f t="shared" si="8"/>
        <v>18951.753938760092</v>
      </c>
      <c r="AC24" s="186">
        <f t="shared" si="9"/>
        <v>0</v>
      </c>
      <c r="AD24" s="186">
        <f t="shared" si="10"/>
        <v>0</v>
      </c>
      <c r="AE24" s="188">
        <f t="shared" si="13"/>
        <v>18951.753938760092</v>
      </c>
      <c r="AF24" s="37"/>
    </row>
    <row r="25" spans="1:32" ht="15.75" thickBot="1" x14ac:dyDescent="0.3">
      <c r="A25" s="28" t="s">
        <v>2</v>
      </c>
      <c r="B25" s="28" t="s">
        <v>210</v>
      </c>
      <c r="C25" s="158" t="s">
        <v>215</v>
      </c>
      <c r="D25" s="158" t="s">
        <v>803</v>
      </c>
      <c r="E25" s="159" t="s">
        <v>1070</v>
      </c>
      <c r="F25" s="160">
        <v>254309.21667890463</v>
      </c>
      <c r="G25" s="197" t="s">
        <v>438</v>
      </c>
      <c r="H25" s="161">
        <v>2</v>
      </c>
      <c r="I25" s="30">
        <v>0.52</v>
      </c>
      <c r="J25" s="31">
        <v>0.3</v>
      </c>
      <c r="K25" s="32">
        <v>0.18</v>
      </c>
      <c r="L25" s="33">
        <v>0</v>
      </c>
      <c r="M25" s="34">
        <v>0</v>
      </c>
      <c r="N25" s="186">
        <f t="shared" si="0"/>
        <v>132240.7926730304</v>
      </c>
      <c r="O25" s="163">
        <f t="shared" si="1"/>
        <v>76292.765003671389</v>
      </c>
      <c r="P25" s="163">
        <f t="shared" si="2"/>
        <v>45775.659002202832</v>
      </c>
      <c r="Q25" s="163">
        <f t="shared" si="3"/>
        <v>0</v>
      </c>
      <c r="R25" s="163">
        <f t="shared" si="4"/>
        <v>0</v>
      </c>
      <c r="S25" s="187">
        <f t="shared" si="12"/>
        <v>45775.659002202832</v>
      </c>
      <c r="T25" s="164">
        <v>3</v>
      </c>
      <c r="U25" s="30">
        <v>0.37</v>
      </c>
      <c r="V25" s="31">
        <v>0.41</v>
      </c>
      <c r="W25" s="32">
        <v>0.21</v>
      </c>
      <c r="X25" s="33">
        <v>0.01</v>
      </c>
      <c r="Y25" s="34">
        <v>0</v>
      </c>
      <c r="Z25" s="186">
        <f t="shared" si="6"/>
        <v>94094.410171194715</v>
      </c>
      <c r="AA25" s="186">
        <f t="shared" si="7"/>
        <v>104266.77883835089</v>
      </c>
      <c r="AB25" s="186">
        <f t="shared" si="8"/>
        <v>53404.93550256997</v>
      </c>
      <c r="AC25" s="186">
        <f t="shared" si="9"/>
        <v>2543.0921667890466</v>
      </c>
      <c r="AD25" s="186">
        <f t="shared" si="10"/>
        <v>0</v>
      </c>
      <c r="AE25" s="188">
        <f t="shared" si="13"/>
        <v>55948.027669359013</v>
      </c>
      <c r="AF25" s="37"/>
    </row>
    <row r="26" spans="1:32" ht="15.75" thickBot="1" x14ac:dyDescent="0.3">
      <c r="A26" s="28" t="s">
        <v>2</v>
      </c>
      <c r="B26" s="28" t="s">
        <v>210</v>
      </c>
      <c r="C26" s="158" t="s">
        <v>1153</v>
      </c>
      <c r="D26" s="158" t="s">
        <v>804</v>
      </c>
      <c r="E26" s="159" t="s">
        <v>1070</v>
      </c>
      <c r="F26" s="160">
        <v>391172.29083911702</v>
      </c>
      <c r="G26" s="197" t="s">
        <v>438</v>
      </c>
      <c r="H26" s="161">
        <v>2</v>
      </c>
      <c r="I26" s="30">
        <v>0.76</v>
      </c>
      <c r="J26" s="31">
        <v>0.22</v>
      </c>
      <c r="K26" s="32">
        <v>0.02</v>
      </c>
      <c r="L26" s="33">
        <v>0</v>
      </c>
      <c r="M26" s="34">
        <v>0</v>
      </c>
      <c r="N26" s="186">
        <f t="shared" si="0"/>
        <v>297290.94103772892</v>
      </c>
      <c r="O26" s="163">
        <f t="shared" si="1"/>
        <v>86057.903984605742</v>
      </c>
      <c r="P26" s="163">
        <f t="shared" si="2"/>
        <v>7823.4458167823404</v>
      </c>
      <c r="Q26" s="163">
        <f t="shared" si="3"/>
        <v>0</v>
      </c>
      <c r="R26" s="163">
        <f t="shared" si="4"/>
        <v>0</v>
      </c>
      <c r="S26" s="187">
        <f t="shared" si="12"/>
        <v>7823.4458167823404</v>
      </c>
      <c r="T26" s="164">
        <v>2</v>
      </c>
      <c r="U26" s="30">
        <v>0.66</v>
      </c>
      <c r="V26" s="31">
        <v>0.3</v>
      </c>
      <c r="W26" s="32">
        <v>0.04</v>
      </c>
      <c r="X26" s="33">
        <v>0</v>
      </c>
      <c r="Y26" s="34">
        <v>0</v>
      </c>
      <c r="Z26" s="186">
        <f t="shared" si="6"/>
        <v>258173.71195381726</v>
      </c>
      <c r="AA26" s="186">
        <f t="shared" si="7"/>
        <v>117351.6872517351</v>
      </c>
      <c r="AB26" s="186">
        <f t="shared" si="8"/>
        <v>15646.891633564681</v>
      </c>
      <c r="AC26" s="186">
        <f t="shared" si="9"/>
        <v>0</v>
      </c>
      <c r="AD26" s="186">
        <f t="shared" si="10"/>
        <v>0</v>
      </c>
      <c r="AE26" s="188">
        <f t="shared" si="13"/>
        <v>15646.891633564681</v>
      </c>
      <c r="AF26" s="37"/>
    </row>
    <row r="27" spans="1:32" ht="15.75" thickBot="1" x14ac:dyDescent="0.3">
      <c r="A27" s="28" t="s">
        <v>2</v>
      </c>
      <c r="B27" s="28" t="s">
        <v>210</v>
      </c>
      <c r="C27" s="158" t="s">
        <v>1154</v>
      </c>
      <c r="D27" s="158" t="s">
        <v>1155</v>
      </c>
      <c r="E27" s="159" t="s">
        <v>1070</v>
      </c>
      <c r="F27" s="160">
        <v>129126</v>
      </c>
      <c r="G27" s="197" t="s">
        <v>438</v>
      </c>
      <c r="H27" s="161">
        <v>2</v>
      </c>
      <c r="I27" s="30">
        <v>0.76</v>
      </c>
      <c r="J27" s="31">
        <v>0.21</v>
      </c>
      <c r="K27" s="32">
        <v>0.03</v>
      </c>
      <c r="L27" s="33">
        <v>0</v>
      </c>
      <c r="M27" s="34">
        <v>0</v>
      </c>
      <c r="N27" s="186">
        <f t="shared" si="0"/>
        <v>98135.76</v>
      </c>
      <c r="O27" s="163">
        <f t="shared" si="1"/>
        <v>27116.46</v>
      </c>
      <c r="P27" s="163">
        <f t="shared" si="2"/>
        <v>3873.7799999999997</v>
      </c>
      <c r="Q27" s="163">
        <f t="shared" si="3"/>
        <v>0</v>
      </c>
      <c r="R27" s="163">
        <f t="shared" si="4"/>
        <v>0</v>
      </c>
      <c r="S27" s="187">
        <f t="shared" si="12"/>
        <v>3873.7799999999997</v>
      </c>
      <c r="T27" s="164">
        <v>2</v>
      </c>
      <c r="U27" s="30">
        <v>0.72</v>
      </c>
      <c r="V27" s="31">
        <v>0.23</v>
      </c>
      <c r="W27" s="32">
        <v>0.05</v>
      </c>
      <c r="X27" s="33">
        <v>0</v>
      </c>
      <c r="Y27" s="34">
        <v>0</v>
      </c>
      <c r="Z27" s="186">
        <f t="shared" si="6"/>
        <v>92970.72</v>
      </c>
      <c r="AA27" s="186">
        <f t="shared" si="7"/>
        <v>29698.98</v>
      </c>
      <c r="AB27" s="186">
        <f t="shared" si="8"/>
        <v>6456.3</v>
      </c>
      <c r="AC27" s="186">
        <f t="shared" si="9"/>
        <v>0</v>
      </c>
      <c r="AD27" s="186">
        <f t="shared" si="10"/>
        <v>0</v>
      </c>
      <c r="AE27" s="188">
        <f t="shared" si="13"/>
        <v>6456.3</v>
      </c>
      <c r="AF27" s="37"/>
    </row>
    <row r="28" spans="1:32" ht="15.75" thickBot="1" x14ac:dyDescent="0.3">
      <c r="A28" s="28" t="s">
        <v>2</v>
      </c>
      <c r="B28" s="28" t="s">
        <v>216</v>
      </c>
      <c r="C28" s="158" t="s">
        <v>591</v>
      </c>
      <c r="D28" s="158" t="s">
        <v>805</v>
      </c>
      <c r="E28" s="159" t="s">
        <v>1070</v>
      </c>
      <c r="F28" s="160">
        <v>370005.90917590435</v>
      </c>
      <c r="G28" s="197" t="s">
        <v>438</v>
      </c>
      <c r="H28" s="161">
        <v>1</v>
      </c>
      <c r="I28" s="30">
        <v>0.82000000000000006</v>
      </c>
      <c r="J28" s="31">
        <v>0.15</v>
      </c>
      <c r="K28" s="32">
        <v>0.03</v>
      </c>
      <c r="L28" s="33">
        <v>0</v>
      </c>
      <c r="M28" s="34">
        <v>0</v>
      </c>
      <c r="N28" s="186">
        <f t="shared" si="0"/>
        <v>303404.84552424157</v>
      </c>
      <c r="O28" s="163">
        <f t="shared" si="1"/>
        <v>55500.88637638565</v>
      </c>
      <c r="P28" s="163">
        <f t="shared" si="2"/>
        <v>11100.17727527713</v>
      </c>
      <c r="Q28" s="163">
        <f t="shared" si="3"/>
        <v>0</v>
      </c>
      <c r="R28" s="163">
        <f t="shared" si="4"/>
        <v>0</v>
      </c>
      <c r="S28" s="187">
        <f t="shared" si="12"/>
        <v>11100.17727527713</v>
      </c>
      <c r="T28" s="164">
        <v>2</v>
      </c>
      <c r="U28" s="30">
        <v>0.77</v>
      </c>
      <c r="V28" s="31">
        <v>0.19</v>
      </c>
      <c r="W28" s="32">
        <v>0.04</v>
      </c>
      <c r="X28" s="33">
        <v>0</v>
      </c>
      <c r="Y28" s="34">
        <v>0</v>
      </c>
      <c r="Z28" s="186">
        <f t="shared" si="6"/>
        <v>284904.55006544635</v>
      </c>
      <c r="AA28" s="186">
        <f t="shared" si="7"/>
        <v>70301.122743421831</v>
      </c>
      <c r="AB28" s="186">
        <f t="shared" si="8"/>
        <v>14800.236367036174</v>
      </c>
      <c r="AC28" s="186">
        <f t="shared" si="9"/>
        <v>0</v>
      </c>
      <c r="AD28" s="186">
        <f t="shared" si="10"/>
        <v>0</v>
      </c>
      <c r="AE28" s="188">
        <f t="shared" si="13"/>
        <v>14800.236367036174</v>
      </c>
      <c r="AF28" s="37"/>
    </row>
    <row r="29" spans="1:32" ht="15.75" thickBot="1" x14ac:dyDescent="0.3">
      <c r="A29" s="28" t="s">
        <v>2</v>
      </c>
      <c r="B29" s="28" t="s">
        <v>216</v>
      </c>
      <c r="C29" s="158" t="s">
        <v>217</v>
      </c>
      <c r="D29" s="158" t="s">
        <v>806</v>
      </c>
      <c r="E29" s="159" t="s">
        <v>1070</v>
      </c>
      <c r="F29" s="160">
        <v>78626.030082851867</v>
      </c>
      <c r="G29" s="197" t="s">
        <v>438</v>
      </c>
      <c r="H29" s="161">
        <v>3</v>
      </c>
      <c r="I29" s="30">
        <v>0.44999999999999996</v>
      </c>
      <c r="J29" s="31">
        <v>0.3</v>
      </c>
      <c r="K29" s="32">
        <v>0.23</v>
      </c>
      <c r="L29" s="33">
        <v>0.02</v>
      </c>
      <c r="M29" s="34">
        <v>0</v>
      </c>
      <c r="N29" s="186">
        <f t="shared" si="0"/>
        <v>35381.713537283336</v>
      </c>
      <c r="O29" s="163">
        <f t="shared" si="1"/>
        <v>23587.80902485556</v>
      </c>
      <c r="P29" s="163">
        <f t="shared" si="2"/>
        <v>18083.986919055929</v>
      </c>
      <c r="Q29" s="163">
        <f t="shared" si="3"/>
        <v>1572.5206016570373</v>
      </c>
      <c r="R29" s="163">
        <f t="shared" si="4"/>
        <v>0</v>
      </c>
      <c r="S29" s="187">
        <f t="shared" si="12"/>
        <v>19656.507520712967</v>
      </c>
      <c r="T29" s="164">
        <v>3</v>
      </c>
      <c r="U29" s="30">
        <v>0.33999999999999997</v>
      </c>
      <c r="V29" s="31">
        <v>0.36</v>
      </c>
      <c r="W29" s="32">
        <v>0.27</v>
      </c>
      <c r="X29" s="33">
        <v>0.03</v>
      </c>
      <c r="Y29" s="34">
        <v>0</v>
      </c>
      <c r="Z29" s="186">
        <f t="shared" si="6"/>
        <v>26732.850228169631</v>
      </c>
      <c r="AA29" s="186">
        <f t="shared" si="7"/>
        <v>28305.370829826672</v>
      </c>
      <c r="AB29" s="186">
        <f t="shared" si="8"/>
        <v>21229.028122370004</v>
      </c>
      <c r="AC29" s="186">
        <f t="shared" si="9"/>
        <v>2358.780902485556</v>
      </c>
      <c r="AD29" s="186">
        <f t="shared" si="10"/>
        <v>0</v>
      </c>
      <c r="AE29" s="188">
        <f t="shared" si="13"/>
        <v>23587.80902485556</v>
      </c>
      <c r="AF29" s="37"/>
    </row>
    <row r="30" spans="1:32" ht="15.75" thickBot="1" x14ac:dyDescent="0.3">
      <c r="A30" s="28" t="s">
        <v>2</v>
      </c>
      <c r="B30" s="28" t="s">
        <v>216</v>
      </c>
      <c r="C30" s="158" t="s">
        <v>218</v>
      </c>
      <c r="D30" s="158" t="s">
        <v>807</v>
      </c>
      <c r="E30" s="159" t="s">
        <v>1070</v>
      </c>
      <c r="F30" s="160">
        <v>948224.74864868855</v>
      </c>
      <c r="G30" s="197" t="s">
        <v>438</v>
      </c>
      <c r="H30" s="161">
        <v>2</v>
      </c>
      <c r="I30" s="30">
        <v>0.66999999999999993</v>
      </c>
      <c r="J30" s="31">
        <v>0.21</v>
      </c>
      <c r="K30" s="32">
        <v>0.11</v>
      </c>
      <c r="L30" s="33">
        <v>0.01</v>
      </c>
      <c r="M30" s="34">
        <v>0</v>
      </c>
      <c r="N30" s="186">
        <f t="shared" si="0"/>
        <v>635310.5815946213</v>
      </c>
      <c r="O30" s="163">
        <f t="shared" si="1"/>
        <v>199127.19721622459</v>
      </c>
      <c r="P30" s="163">
        <f t="shared" si="2"/>
        <v>104304.72235135574</v>
      </c>
      <c r="Q30" s="163">
        <f t="shared" si="3"/>
        <v>9482.2474864868855</v>
      </c>
      <c r="R30" s="163">
        <f t="shared" si="4"/>
        <v>0</v>
      </c>
      <c r="S30" s="187">
        <f t="shared" si="12"/>
        <v>113786.96983784263</v>
      </c>
      <c r="T30" s="164">
        <v>3</v>
      </c>
      <c r="U30" s="30">
        <v>0.52</v>
      </c>
      <c r="V30" s="31">
        <v>0.24</v>
      </c>
      <c r="W30" s="32">
        <v>0.23</v>
      </c>
      <c r="X30" s="33">
        <v>0.01</v>
      </c>
      <c r="Y30" s="34">
        <v>0</v>
      </c>
      <c r="Z30" s="186">
        <f t="shared" si="6"/>
        <v>493076.86929731804</v>
      </c>
      <c r="AA30" s="186">
        <f t="shared" si="7"/>
        <v>227573.93967568525</v>
      </c>
      <c r="AB30" s="186">
        <f t="shared" si="8"/>
        <v>218091.69218919837</v>
      </c>
      <c r="AC30" s="186">
        <f t="shared" si="9"/>
        <v>9482.2474864868855</v>
      </c>
      <c r="AD30" s="186">
        <f t="shared" si="10"/>
        <v>0</v>
      </c>
      <c r="AE30" s="188">
        <f t="shared" si="13"/>
        <v>227573.93967568525</v>
      </c>
      <c r="AF30" s="37"/>
    </row>
    <row r="31" spans="1:32" ht="15.75" thickBot="1" x14ac:dyDescent="0.3">
      <c r="A31" s="28" t="s">
        <v>2</v>
      </c>
      <c r="B31" s="28" t="s">
        <v>216</v>
      </c>
      <c r="C31" s="158" t="s">
        <v>219</v>
      </c>
      <c r="D31" s="158" t="s">
        <v>808</v>
      </c>
      <c r="E31" s="159" t="s">
        <v>1070</v>
      </c>
      <c r="F31" s="160">
        <v>241464.36785745699</v>
      </c>
      <c r="G31" s="197" t="s">
        <v>438</v>
      </c>
      <c r="H31" s="161">
        <v>1</v>
      </c>
      <c r="I31" s="30">
        <v>0.81</v>
      </c>
      <c r="J31" s="31">
        <v>0.16</v>
      </c>
      <c r="K31" s="32">
        <v>0.03</v>
      </c>
      <c r="L31" s="33">
        <v>0</v>
      </c>
      <c r="M31" s="34">
        <v>0</v>
      </c>
      <c r="N31" s="186">
        <f t="shared" si="0"/>
        <v>195586.13796454019</v>
      </c>
      <c r="O31" s="163">
        <f t="shared" si="1"/>
        <v>38634.29885719312</v>
      </c>
      <c r="P31" s="163">
        <f t="shared" si="2"/>
        <v>7243.9310357237091</v>
      </c>
      <c r="Q31" s="163">
        <f t="shared" si="3"/>
        <v>0</v>
      </c>
      <c r="R31" s="163">
        <f t="shared" si="4"/>
        <v>0</v>
      </c>
      <c r="S31" s="187">
        <f t="shared" si="12"/>
        <v>7243.9310357237091</v>
      </c>
      <c r="T31" s="164">
        <v>2</v>
      </c>
      <c r="U31" s="30">
        <v>0.69</v>
      </c>
      <c r="V31" s="31">
        <v>0.27</v>
      </c>
      <c r="W31" s="32">
        <v>0.04</v>
      </c>
      <c r="X31" s="33">
        <v>0</v>
      </c>
      <c r="Y31" s="34">
        <v>0</v>
      </c>
      <c r="Z31" s="186">
        <f t="shared" si="6"/>
        <v>166610.41382164531</v>
      </c>
      <c r="AA31" s="186">
        <f t="shared" si="7"/>
        <v>65195.379321513392</v>
      </c>
      <c r="AB31" s="186">
        <f t="shared" si="8"/>
        <v>9658.57471429828</v>
      </c>
      <c r="AC31" s="186">
        <f t="shared" si="9"/>
        <v>0</v>
      </c>
      <c r="AD31" s="186">
        <f t="shared" si="10"/>
        <v>0</v>
      </c>
      <c r="AE31" s="188">
        <f t="shared" si="13"/>
        <v>9658.57471429828</v>
      </c>
      <c r="AF31" s="37"/>
    </row>
    <row r="32" spans="1:32" ht="15.75" thickBot="1" x14ac:dyDescent="0.3">
      <c r="A32" s="28" t="s">
        <v>2</v>
      </c>
      <c r="B32" s="28" t="s">
        <v>216</v>
      </c>
      <c r="C32" s="158" t="s">
        <v>1156</v>
      </c>
      <c r="D32" s="158" t="s">
        <v>810</v>
      </c>
      <c r="E32" s="159" t="s">
        <v>1070</v>
      </c>
      <c r="F32" s="160">
        <v>160943.60126514593</v>
      </c>
      <c r="G32" s="197" t="s">
        <v>462</v>
      </c>
      <c r="H32" s="161">
        <v>2</v>
      </c>
      <c r="I32" s="30">
        <v>0.65999999999999992</v>
      </c>
      <c r="J32" s="31">
        <v>0.23</v>
      </c>
      <c r="K32" s="32">
        <v>0.11</v>
      </c>
      <c r="L32" s="33">
        <v>0</v>
      </c>
      <c r="M32" s="34">
        <v>0</v>
      </c>
      <c r="N32" s="186">
        <f t="shared" si="0"/>
        <v>106222.7768349963</v>
      </c>
      <c r="O32" s="163">
        <f t="shared" si="1"/>
        <v>37017.028290983566</v>
      </c>
      <c r="P32" s="163">
        <f t="shared" si="2"/>
        <v>17703.796139166054</v>
      </c>
      <c r="Q32" s="163">
        <f t="shared" si="3"/>
        <v>0</v>
      </c>
      <c r="R32" s="163">
        <f t="shared" si="4"/>
        <v>0</v>
      </c>
      <c r="S32" s="187">
        <f t="shared" si="12"/>
        <v>17703.796139166054</v>
      </c>
      <c r="T32" s="164">
        <v>3</v>
      </c>
      <c r="U32" s="30">
        <v>0.4</v>
      </c>
      <c r="V32" s="31">
        <v>0.36</v>
      </c>
      <c r="W32" s="32">
        <v>0.22</v>
      </c>
      <c r="X32" s="33">
        <v>0.02</v>
      </c>
      <c r="Y32" s="34">
        <v>0</v>
      </c>
      <c r="Z32" s="186">
        <f t="shared" si="6"/>
        <v>64377.440506058374</v>
      </c>
      <c r="AA32" s="186">
        <f t="shared" si="7"/>
        <v>57939.696455452533</v>
      </c>
      <c r="AB32" s="186">
        <f t="shared" si="8"/>
        <v>35407.592278332108</v>
      </c>
      <c r="AC32" s="186">
        <f t="shared" si="9"/>
        <v>3218.8720253029187</v>
      </c>
      <c r="AD32" s="186">
        <f t="shared" si="10"/>
        <v>0</v>
      </c>
      <c r="AE32" s="188">
        <f t="shared" si="13"/>
        <v>38626.464303635024</v>
      </c>
      <c r="AF32" s="37"/>
    </row>
    <row r="33" spans="1:32" ht="15.75" thickBot="1" x14ac:dyDescent="0.3">
      <c r="A33" s="28" t="s">
        <v>2</v>
      </c>
      <c r="B33" s="28" t="s">
        <v>216</v>
      </c>
      <c r="C33" s="158" t="s">
        <v>1157</v>
      </c>
      <c r="D33" s="158" t="s">
        <v>809</v>
      </c>
      <c r="E33" s="159" t="s">
        <v>1070</v>
      </c>
      <c r="F33" s="160">
        <v>626786.21847126086</v>
      </c>
      <c r="G33" s="197" t="s">
        <v>438</v>
      </c>
      <c r="H33" s="161">
        <v>1</v>
      </c>
      <c r="I33" s="30">
        <v>0.82000000000000006</v>
      </c>
      <c r="J33" s="31">
        <v>0.15</v>
      </c>
      <c r="K33" s="32">
        <v>0.03</v>
      </c>
      <c r="L33" s="33">
        <v>0</v>
      </c>
      <c r="M33" s="34">
        <v>0</v>
      </c>
      <c r="N33" s="186">
        <f t="shared" si="0"/>
        <v>513964.69914643397</v>
      </c>
      <c r="O33" s="163">
        <f t="shared" si="1"/>
        <v>94017.93277068912</v>
      </c>
      <c r="P33" s="163">
        <f t="shared" si="2"/>
        <v>18803.586554137826</v>
      </c>
      <c r="Q33" s="163">
        <f t="shared" si="3"/>
        <v>0</v>
      </c>
      <c r="R33" s="163">
        <f t="shared" si="4"/>
        <v>0</v>
      </c>
      <c r="S33" s="187">
        <f t="shared" si="12"/>
        <v>18803.586554137826</v>
      </c>
      <c r="T33" s="164">
        <v>2</v>
      </c>
      <c r="U33" s="30">
        <v>0.7</v>
      </c>
      <c r="V33" s="31">
        <v>0.24</v>
      </c>
      <c r="W33" s="32">
        <v>0.06</v>
      </c>
      <c r="X33" s="33">
        <v>0</v>
      </c>
      <c r="Y33" s="34">
        <v>0</v>
      </c>
      <c r="Z33" s="186">
        <f t="shared" si="6"/>
        <v>438750.35292988259</v>
      </c>
      <c r="AA33" s="186">
        <f t="shared" si="7"/>
        <v>150428.69243310261</v>
      </c>
      <c r="AB33" s="186">
        <f t="shared" si="8"/>
        <v>37607.173108275652</v>
      </c>
      <c r="AC33" s="186">
        <f t="shared" si="9"/>
        <v>0</v>
      </c>
      <c r="AD33" s="186">
        <f t="shared" si="10"/>
        <v>0</v>
      </c>
      <c r="AE33" s="188">
        <f t="shared" si="13"/>
        <v>37607.173108275652</v>
      </c>
      <c r="AF33" s="37"/>
    </row>
    <row r="34" spans="1:32" ht="15.75" thickBot="1" x14ac:dyDescent="0.3">
      <c r="A34" s="28" t="s">
        <v>2</v>
      </c>
      <c r="B34" s="28" t="s">
        <v>216</v>
      </c>
      <c r="C34" s="158" t="s">
        <v>1158</v>
      </c>
      <c r="D34" s="158" t="s">
        <v>812</v>
      </c>
      <c r="E34" s="159" t="s">
        <v>1070</v>
      </c>
      <c r="F34" s="160">
        <v>196722.31185399264</v>
      </c>
      <c r="G34" s="197" t="s">
        <v>462</v>
      </c>
      <c r="H34" s="161">
        <v>2</v>
      </c>
      <c r="I34" s="30">
        <v>0.56000000000000005</v>
      </c>
      <c r="J34" s="31">
        <v>0.3</v>
      </c>
      <c r="K34" s="32">
        <v>0.14000000000000001</v>
      </c>
      <c r="L34" s="33">
        <v>0</v>
      </c>
      <c r="M34" s="34">
        <v>0</v>
      </c>
      <c r="N34" s="186">
        <f t="shared" si="0"/>
        <v>110164.49463823589</v>
      </c>
      <c r="O34" s="163">
        <f t="shared" si="1"/>
        <v>59016.693556197788</v>
      </c>
      <c r="P34" s="163">
        <f t="shared" si="2"/>
        <v>27541.123659558973</v>
      </c>
      <c r="Q34" s="163">
        <f t="shared" si="3"/>
        <v>0</v>
      </c>
      <c r="R34" s="163">
        <f t="shared" si="4"/>
        <v>0</v>
      </c>
      <c r="S34" s="187">
        <f t="shared" si="12"/>
        <v>27541.123659558973</v>
      </c>
      <c r="T34" s="164">
        <v>3</v>
      </c>
      <c r="U34" s="30">
        <v>0.4</v>
      </c>
      <c r="V34" s="31">
        <v>0.35</v>
      </c>
      <c r="W34" s="32">
        <v>0.23</v>
      </c>
      <c r="X34" s="33">
        <v>0.02</v>
      </c>
      <c r="Y34" s="34">
        <v>0</v>
      </c>
      <c r="Z34" s="186">
        <f t="shared" si="6"/>
        <v>78688.92474159706</v>
      </c>
      <c r="AA34" s="186">
        <f t="shared" si="7"/>
        <v>68852.809148897417</v>
      </c>
      <c r="AB34" s="186">
        <f t="shared" si="8"/>
        <v>45246.131726418309</v>
      </c>
      <c r="AC34" s="186">
        <f t="shared" si="9"/>
        <v>3934.4462370798528</v>
      </c>
      <c r="AD34" s="186">
        <f t="shared" si="10"/>
        <v>0</v>
      </c>
      <c r="AE34" s="188">
        <f t="shared" si="13"/>
        <v>49180.577963498159</v>
      </c>
      <c r="AF34" s="37"/>
    </row>
    <row r="35" spans="1:32" ht="15.75" thickBot="1" x14ac:dyDescent="0.3">
      <c r="A35" s="28" t="s">
        <v>2</v>
      </c>
      <c r="B35" s="28" t="s">
        <v>216</v>
      </c>
      <c r="C35" s="158" t="s">
        <v>1159</v>
      </c>
      <c r="D35" s="158" t="s">
        <v>811</v>
      </c>
      <c r="E35" s="159" t="s">
        <v>1070</v>
      </c>
      <c r="F35" s="160">
        <v>478418.594544583</v>
      </c>
      <c r="G35" s="197" t="s">
        <v>438</v>
      </c>
      <c r="H35" s="161">
        <v>1</v>
      </c>
      <c r="I35" s="30">
        <v>0.82000000000000006</v>
      </c>
      <c r="J35" s="31">
        <v>0.15</v>
      </c>
      <c r="K35" s="32">
        <v>0.03</v>
      </c>
      <c r="L35" s="33">
        <v>0</v>
      </c>
      <c r="M35" s="34">
        <v>0</v>
      </c>
      <c r="N35" s="186">
        <f t="shared" si="0"/>
        <v>392303.24752655812</v>
      </c>
      <c r="O35" s="163">
        <f t="shared" si="1"/>
        <v>71762.789181687447</v>
      </c>
      <c r="P35" s="163">
        <f t="shared" si="2"/>
        <v>14352.55783633749</v>
      </c>
      <c r="Q35" s="163">
        <f t="shared" si="3"/>
        <v>0</v>
      </c>
      <c r="R35" s="163">
        <f t="shared" si="4"/>
        <v>0</v>
      </c>
      <c r="S35" s="187">
        <f t="shared" si="12"/>
        <v>14352.55783633749</v>
      </c>
      <c r="T35" s="164">
        <v>2</v>
      </c>
      <c r="U35" s="30">
        <v>0.79</v>
      </c>
      <c r="V35" s="31">
        <v>0.17</v>
      </c>
      <c r="W35" s="32">
        <v>0.04</v>
      </c>
      <c r="X35" s="33">
        <v>0</v>
      </c>
      <c r="Y35" s="34">
        <v>0</v>
      </c>
      <c r="Z35" s="186">
        <f t="shared" si="6"/>
        <v>377950.68969022058</v>
      </c>
      <c r="AA35" s="186">
        <f t="shared" si="7"/>
        <v>81331.161072579111</v>
      </c>
      <c r="AB35" s="186">
        <f t="shared" si="8"/>
        <v>19136.74378178332</v>
      </c>
      <c r="AC35" s="186">
        <f t="shared" si="9"/>
        <v>0</v>
      </c>
      <c r="AD35" s="186">
        <f t="shared" si="10"/>
        <v>0</v>
      </c>
      <c r="AE35" s="188">
        <f t="shared" si="13"/>
        <v>19136.74378178332</v>
      </c>
      <c r="AF35" s="37"/>
    </row>
    <row r="36" spans="1:32" ht="15.75" thickBot="1" x14ac:dyDescent="0.3">
      <c r="A36" s="28" t="s">
        <v>2</v>
      </c>
      <c r="B36" s="28" t="s">
        <v>216</v>
      </c>
      <c r="C36" s="158" t="s">
        <v>220</v>
      </c>
      <c r="D36" s="158" t="s">
        <v>813</v>
      </c>
      <c r="E36" s="159" t="s">
        <v>1070</v>
      </c>
      <c r="F36" s="160">
        <v>838070.99509782856</v>
      </c>
      <c r="G36" s="197" t="s">
        <v>438</v>
      </c>
      <c r="H36" s="161">
        <v>1</v>
      </c>
      <c r="I36" s="30">
        <v>0.82000000000000006</v>
      </c>
      <c r="J36" s="31">
        <v>0.16</v>
      </c>
      <c r="K36" s="32">
        <v>0.02</v>
      </c>
      <c r="L36" s="33">
        <v>0</v>
      </c>
      <c r="M36" s="34">
        <v>0</v>
      </c>
      <c r="N36" s="186">
        <f t="shared" si="0"/>
        <v>687218.21598021942</v>
      </c>
      <c r="O36" s="163">
        <f t="shared" si="1"/>
        <v>134091.35921565257</v>
      </c>
      <c r="P36" s="163">
        <f t="shared" si="2"/>
        <v>16761.419901956571</v>
      </c>
      <c r="Q36" s="163">
        <f t="shared" si="3"/>
        <v>0</v>
      </c>
      <c r="R36" s="163">
        <f t="shared" si="4"/>
        <v>0</v>
      </c>
      <c r="S36" s="187">
        <f t="shared" si="12"/>
        <v>16761.419901956571</v>
      </c>
      <c r="T36" s="164">
        <v>2</v>
      </c>
      <c r="U36" s="30">
        <v>0.78</v>
      </c>
      <c r="V36" s="31">
        <v>0.19</v>
      </c>
      <c r="W36" s="32">
        <v>0.03</v>
      </c>
      <c r="X36" s="33">
        <v>0</v>
      </c>
      <c r="Y36" s="34">
        <v>0</v>
      </c>
      <c r="Z36" s="186">
        <f t="shared" si="6"/>
        <v>653695.37617630628</v>
      </c>
      <c r="AA36" s="186">
        <f t="shared" si="7"/>
        <v>159233.48906858743</v>
      </c>
      <c r="AB36" s="186">
        <f t="shared" si="8"/>
        <v>25142.129852934857</v>
      </c>
      <c r="AC36" s="186">
        <f t="shared" si="9"/>
        <v>0</v>
      </c>
      <c r="AD36" s="186">
        <f t="shared" si="10"/>
        <v>0</v>
      </c>
      <c r="AE36" s="188">
        <f t="shared" si="13"/>
        <v>25142.129852934857</v>
      </c>
      <c r="AF36" s="37"/>
    </row>
    <row r="37" spans="1:32" ht="15.75" thickBot="1" x14ac:dyDescent="0.3">
      <c r="A37" s="28" t="s">
        <v>2</v>
      </c>
      <c r="B37" s="28" t="s">
        <v>216</v>
      </c>
      <c r="C37" s="158" t="s">
        <v>221</v>
      </c>
      <c r="D37" s="158" t="s">
        <v>814</v>
      </c>
      <c r="E37" s="159" t="s">
        <v>1070</v>
      </c>
      <c r="F37" s="160">
        <v>775899.96691087913</v>
      </c>
      <c r="G37" s="197" t="s">
        <v>438</v>
      </c>
      <c r="H37" s="161">
        <v>1</v>
      </c>
      <c r="I37" s="30">
        <v>0.84</v>
      </c>
      <c r="J37" s="31">
        <v>0.13</v>
      </c>
      <c r="K37" s="32">
        <v>0.03</v>
      </c>
      <c r="L37" s="33">
        <v>0</v>
      </c>
      <c r="M37" s="34">
        <v>0</v>
      </c>
      <c r="N37" s="186">
        <f t="shared" si="0"/>
        <v>651755.97220513842</v>
      </c>
      <c r="O37" s="163">
        <f t="shared" si="1"/>
        <v>100866.99569841429</v>
      </c>
      <c r="P37" s="163">
        <f t="shared" si="2"/>
        <v>23276.999007326373</v>
      </c>
      <c r="Q37" s="163">
        <f t="shared" si="3"/>
        <v>0</v>
      </c>
      <c r="R37" s="163">
        <f t="shared" si="4"/>
        <v>0</v>
      </c>
      <c r="S37" s="187">
        <f>SUM(P37:R37)</f>
        <v>23276.999007326373</v>
      </c>
      <c r="T37" s="164">
        <v>2</v>
      </c>
      <c r="U37" s="30">
        <v>0.7</v>
      </c>
      <c r="V37" s="31">
        <v>0.25</v>
      </c>
      <c r="W37" s="32">
        <v>0.05</v>
      </c>
      <c r="X37" s="33">
        <v>0</v>
      </c>
      <c r="Y37" s="34">
        <v>0</v>
      </c>
      <c r="Z37" s="186">
        <f t="shared" si="6"/>
        <v>543129.97683761537</v>
      </c>
      <c r="AA37" s="186">
        <f t="shared" si="7"/>
        <v>193974.99172771978</v>
      </c>
      <c r="AB37" s="186">
        <f t="shared" si="8"/>
        <v>38794.998345543958</v>
      </c>
      <c r="AC37" s="186">
        <f t="shared" si="9"/>
        <v>0</v>
      </c>
      <c r="AD37" s="186">
        <f t="shared" si="10"/>
        <v>0</v>
      </c>
      <c r="AE37" s="188">
        <f>SUM(AB37:AD37)</f>
        <v>38794.998345543958</v>
      </c>
      <c r="AF37" s="37"/>
    </row>
    <row r="38" spans="1:32" ht="15.75" thickBot="1" x14ac:dyDescent="0.3">
      <c r="A38" s="28" t="s">
        <v>2</v>
      </c>
      <c r="B38" s="28" t="s">
        <v>216</v>
      </c>
      <c r="C38" s="158" t="s">
        <v>1160</v>
      </c>
      <c r="D38" s="158" t="s">
        <v>1161</v>
      </c>
      <c r="E38" s="159" t="s">
        <v>1070</v>
      </c>
      <c r="F38" s="160">
        <v>401972.83379140828</v>
      </c>
      <c r="G38" s="197" t="s">
        <v>438</v>
      </c>
      <c r="H38" s="161">
        <v>1</v>
      </c>
      <c r="I38" s="30">
        <v>0.86</v>
      </c>
      <c r="J38" s="31">
        <v>0.12</v>
      </c>
      <c r="K38" s="32">
        <v>0.02</v>
      </c>
      <c r="L38" s="33">
        <v>0</v>
      </c>
      <c r="M38" s="34">
        <v>0</v>
      </c>
      <c r="N38" s="186">
        <f t="shared" si="0"/>
        <v>345696.6370606111</v>
      </c>
      <c r="O38" s="163">
        <f t="shared" si="1"/>
        <v>48236.740054968992</v>
      </c>
      <c r="P38" s="163">
        <f t="shared" si="2"/>
        <v>8039.4566758281662</v>
      </c>
      <c r="Q38" s="163">
        <f t="shared" si="3"/>
        <v>0</v>
      </c>
      <c r="R38" s="163">
        <f t="shared" si="4"/>
        <v>0</v>
      </c>
      <c r="S38" s="187">
        <f t="shared" ref="S38:S80" si="14">SUM(P38:R38)</f>
        <v>8039.4566758281662</v>
      </c>
      <c r="T38" s="164">
        <v>1</v>
      </c>
      <c r="U38" s="30">
        <v>0.83</v>
      </c>
      <c r="V38" s="31">
        <v>0.14000000000000001</v>
      </c>
      <c r="W38" s="32">
        <v>0.03</v>
      </c>
      <c r="X38" s="33">
        <v>0</v>
      </c>
      <c r="Y38" s="34">
        <v>0</v>
      </c>
      <c r="Z38" s="186">
        <f t="shared" si="6"/>
        <v>333637.45204686886</v>
      </c>
      <c r="AA38" s="186">
        <f t="shared" si="7"/>
        <v>56276.196730797164</v>
      </c>
      <c r="AB38" s="186">
        <f t="shared" si="8"/>
        <v>12059.185013742248</v>
      </c>
      <c r="AC38" s="186">
        <f t="shared" si="9"/>
        <v>0</v>
      </c>
      <c r="AD38" s="186">
        <f t="shared" si="10"/>
        <v>0</v>
      </c>
      <c r="AE38" s="188">
        <f t="shared" ref="AE38:AE80" si="15">SUM(AB38:AD38)</f>
        <v>12059.185013742248</v>
      </c>
      <c r="AF38" s="37"/>
    </row>
    <row r="39" spans="1:32" ht="15.75" thickBot="1" x14ac:dyDescent="0.3">
      <c r="A39" s="28" t="s">
        <v>2</v>
      </c>
      <c r="B39" s="28" t="s">
        <v>242</v>
      </c>
      <c r="C39" s="158" t="s">
        <v>1162</v>
      </c>
      <c r="D39" s="158" t="s">
        <v>815</v>
      </c>
      <c r="E39" s="159" t="s">
        <v>1070</v>
      </c>
      <c r="F39" s="160">
        <v>1400682.2764000001</v>
      </c>
      <c r="G39" s="197" t="s">
        <v>438</v>
      </c>
      <c r="H39" s="161">
        <v>2</v>
      </c>
      <c r="I39" s="30">
        <v>0.7</v>
      </c>
      <c r="J39" s="31">
        <v>0.2</v>
      </c>
      <c r="K39" s="32">
        <v>0.1</v>
      </c>
      <c r="L39" s="33">
        <v>0</v>
      </c>
      <c r="M39" s="34">
        <v>0</v>
      </c>
      <c r="N39" s="186">
        <f t="shared" si="0"/>
        <v>980477.59348000004</v>
      </c>
      <c r="O39" s="163">
        <f t="shared" si="1"/>
        <v>280136.45528000005</v>
      </c>
      <c r="P39" s="163">
        <f t="shared" si="2"/>
        <v>140068.22764000003</v>
      </c>
      <c r="Q39" s="163">
        <f t="shared" si="3"/>
        <v>0</v>
      </c>
      <c r="R39" s="163">
        <f t="shared" si="4"/>
        <v>0</v>
      </c>
      <c r="S39" s="187">
        <f t="shared" si="14"/>
        <v>140068.22764000003</v>
      </c>
      <c r="T39" s="164">
        <v>2</v>
      </c>
      <c r="U39" s="30">
        <v>0.7</v>
      </c>
      <c r="V39" s="31">
        <v>0.19</v>
      </c>
      <c r="W39" s="32">
        <v>0.11</v>
      </c>
      <c r="X39" s="33">
        <v>0</v>
      </c>
      <c r="Y39" s="34">
        <v>0</v>
      </c>
      <c r="Z39" s="186">
        <f t="shared" si="6"/>
        <v>980477.59348000004</v>
      </c>
      <c r="AA39" s="186">
        <f t="shared" si="7"/>
        <v>266129.63251600001</v>
      </c>
      <c r="AB39" s="186">
        <f t="shared" si="8"/>
        <v>154075.05040400001</v>
      </c>
      <c r="AC39" s="186">
        <f t="shared" si="9"/>
        <v>0</v>
      </c>
      <c r="AD39" s="186">
        <f t="shared" si="10"/>
        <v>0</v>
      </c>
      <c r="AE39" s="188">
        <f t="shared" si="15"/>
        <v>154075.05040400001</v>
      </c>
      <c r="AF39" s="37"/>
    </row>
    <row r="40" spans="1:32" ht="15.75" thickBot="1" x14ac:dyDescent="0.3">
      <c r="A40" s="28" t="s">
        <v>2</v>
      </c>
      <c r="B40" s="28" t="s">
        <v>222</v>
      </c>
      <c r="C40" s="158" t="s">
        <v>1163</v>
      </c>
      <c r="D40" s="158" t="s">
        <v>816</v>
      </c>
      <c r="E40" s="159" t="s">
        <v>1070</v>
      </c>
      <c r="F40" s="160">
        <v>365646.17990005383</v>
      </c>
      <c r="G40" s="197" t="s">
        <v>438</v>
      </c>
      <c r="H40" s="161">
        <v>2</v>
      </c>
      <c r="I40" s="30">
        <v>0.74</v>
      </c>
      <c r="J40" s="31">
        <v>0.21</v>
      </c>
      <c r="K40" s="32">
        <v>0.05</v>
      </c>
      <c r="L40" s="33">
        <v>0</v>
      </c>
      <c r="M40" s="34">
        <v>0</v>
      </c>
      <c r="N40" s="186">
        <f t="shared" si="0"/>
        <v>270578.17312603985</v>
      </c>
      <c r="O40" s="163">
        <f t="shared" si="1"/>
        <v>76785.697779011301</v>
      </c>
      <c r="P40" s="163">
        <f t="shared" si="2"/>
        <v>18282.308995002692</v>
      </c>
      <c r="Q40" s="163">
        <f t="shared" si="3"/>
        <v>0</v>
      </c>
      <c r="R40" s="163">
        <f t="shared" si="4"/>
        <v>0</v>
      </c>
      <c r="S40" s="187">
        <f t="shared" si="14"/>
        <v>18282.308995002692</v>
      </c>
      <c r="T40" s="164">
        <v>2</v>
      </c>
      <c r="U40" s="30">
        <v>0.66999999999999993</v>
      </c>
      <c r="V40" s="31">
        <v>0.25</v>
      </c>
      <c r="W40" s="32">
        <v>0.08</v>
      </c>
      <c r="X40" s="33">
        <v>0</v>
      </c>
      <c r="Y40" s="34">
        <v>0</v>
      </c>
      <c r="Z40" s="186">
        <f t="shared" si="6"/>
        <v>244982.94053303605</v>
      </c>
      <c r="AA40" s="186">
        <f t="shared" si="7"/>
        <v>91411.544975013458</v>
      </c>
      <c r="AB40" s="186">
        <f t="shared" si="8"/>
        <v>29251.694392004309</v>
      </c>
      <c r="AC40" s="186">
        <f t="shared" si="9"/>
        <v>0</v>
      </c>
      <c r="AD40" s="186">
        <f t="shared" si="10"/>
        <v>0</v>
      </c>
      <c r="AE40" s="188">
        <f t="shared" si="15"/>
        <v>29251.694392004309</v>
      </c>
      <c r="AF40" s="37"/>
    </row>
    <row r="41" spans="1:32" ht="15.75" thickBot="1" x14ac:dyDescent="0.3">
      <c r="A41" s="28" t="s">
        <v>2</v>
      </c>
      <c r="B41" s="28" t="s">
        <v>222</v>
      </c>
      <c r="C41" s="158" t="s">
        <v>223</v>
      </c>
      <c r="D41" s="158" t="s">
        <v>817</v>
      </c>
      <c r="E41" s="159" t="s">
        <v>1070</v>
      </c>
      <c r="F41" s="160">
        <v>103135.21712172245</v>
      </c>
      <c r="G41" s="197" t="s">
        <v>438</v>
      </c>
      <c r="H41" s="161">
        <v>3</v>
      </c>
      <c r="I41" s="30">
        <v>0.44999999999999996</v>
      </c>
      <c r="J41" s="31">
        <v>0.3</v>
      </c>
      <c r="K41" s="32">
        <v>0.23</v>
      </c>
      <c r="L41" s="33">
        <v>0.02</v>
      </c>
      <c r="M41" s="34">
        <v>0</v>
      </c>
      <c r="N41" s="186">
        <f t="shared" si="0"/>
        <v>46410.8477047751</v>
      </c>
      <c r="O41" s="163">
        <f t="shared" si="1"/>
        <v>30940.565136516736</v>
      </c>
      <c r="P41" s="163">
        <f t="shared" si="2"/>
        <v>23721.099937996165</v>
      </c>
      <c r="Q41" s="163">
        <f t="shared" si="3"/>
        <v>2062.7043424344492</v>
      </c>
      <c r="R41" s="163">
        <f t="shared" si="4"/>
        <v>0</v>
      </c>
      <c r="S41" s="187">
        <f t="shared" si="14"/>
        <v>25783.804280430613</v>
      </c>
      <c r="T41" s="164">
        <v>3</v>
      </c>
      <c r="U41" s="30">
        <v>0.25</v>
      </c>
      <c r="V41" s="31">
        <v>0.4</v>
      </c>
      <c r="W41" s="32">
        <v>0.31</v>
      </c>
      <c r="X41" s="33">
        <v>0.04</v>
      </c>
      <c r="Y41" s="34">
        <v>0</v>
      </c>
      <c r="Z41" s="186">
        <f t="shared" si="6"/>
        <v>25783.804280430613</v>
      </c>
      <c r="AA41" s="186">
        <f t="shared" si="7"/>
        <v>41254.086848688981</v>
      </c>
      <c r="AB41" s="186">
        <f t="shared" si="8"/>
        <v>31971.917307733962</v>
      </c>
      <c r="AC41" s="186">
        <f t="shared" si="9"/>
        <v>4125.4086848688985</v>
      </c>
      <c r="AD41" s="186">
        <f t="shared" si="10"/>
        <v>0</v>
      </c>
      <c r="AE41" s="188">
        <f t="shared" si="15"/>
        <v>36097.325992602862</v>
      </c>
      <c r="AF41" s="37"/>
    </row>
    <row r="42" spans="1:32" ht="15.75" thickBot="1" x14ac:dyDescent="0.3">
      <c r="A42" s="28" t="s">
        <v>2</v>
      </c>
      <c r="B42" s="28" t="s">
        <v>222</v>
      </c>
      <c r="C42" s="158" t="s">
        <v>224</v>
      </c>
      <c r="D42" s="158" t="s">
        <v>818</v>
      </c>
      <c r="E42" s="159" t="s">
        <v>1070</v>
      </c>
      <c r="F42" s="160">
        <v>446371.92458947975</v>
      </c>
      <c r="G42" s="197" t="s">
        <v>438</v>
      </c>
      <c r="H42" s="161">
        <v>2</v>
      </c>
      <c r="I42" s="30">
        <v>0.72</v>
      </c>
      <c r="J42" s="31">
        <v>0.23</v>
      </c>
      <c r="K42" s="32">
        <v>0.05</v>
      </c>
      <c r="L42" s="33">
        <v>0</v>
      </c>
      <c r="M42" s="34">
        <v>0</v>
      </c>
      <c r="N42" s="186">
        <f t="shared" si="0"/>
        <v>321387.78570442542</v>
      </c>
      <c r="O42" s="163">
        <f t="shared" si="1"/>
        <v>102665.54265558034</v>
      </c>
      <c r="P42" s="163">
        <f t="shared" si="2"/>
        <v>22318.596229473987</v>
      </c>
      <c r="Q42" s="163">
        <f t="shared" si="3"/>
        <v>0</v>
      </c>
      <c r="R42" s="163">
        <f t="shared" si="4"/>
        <v>0</v>
      </c>
      <c r="S42" s="187">
        <f t="shared" si="14"/>
        <v>22318.596229473987</v>
      </c>
      <c r="T42" s="164">
        <v>2</v>
      </c>
      <c r="U42" s="30">
        <v>0.67999999999999994</v>
      </c>
      <c r="V42" s="31">
        <v>0.25</v>
      </c>
      <c r="W42" s="32">
        <v>7.0000000000000007E-2</v>
      </c>
      <c r="X42" s="33">
        <v>0</v>
      </c>
      <c r="Y42" s="34">
        <v>0</v>
      </c>
      <c r="Z42" s="186">
        <f t="shared" si="6"/>
        <v>303532.90872084623</v>
      </c>
      <c r="AA42" s="186">
        <f t="shared" si="7"/>
        <v>111592.98114736994</v>
      </c>
      <c r="AB42" s="186">
        <f t="shared" si="8"/>
        <v>31246.034721263586</v>
      </c>
      <c r="AC42" s="186">
        <f t="shared" si="9"/>
        <v>0</v>
      </c>
      <c r="AD42" s="186">
        <f t="shared" si="10"/>
        <v>0</v>
      </c>
      <c r="AE42" s="188">
        <f t="shared" si="15"/>
        <v>31246.034721263586</v>
      </c>
      <c r="AF42" s="37"/>
    </row>
    <row r="43" spans="1:32" ht="15.75" thickBot="1" x14ac:dyDescent="0.3">
      <c r="A43" s="28" t="s">
        <v>2</v>
      </c>
      <c r="B43" s="28" t="s">
        <v>222</v>
      </c>
      <c r="C43" s="158" t="s">
        <v>225</v>
      </c>
      <c r="D43" s="158" t="s">
        <v>819</v>
      </c>
      <c r="E43" s="159" t="s">
        <v>1070</v>
      </c>
      <c r="F43" s="160">
        <v>635367.32052870514</v>
      </c>
      <c r="G43" s="197" t="s">
        <v>438</v>
      </c>
      <c r="H43" s="161">
        <v>2</v>
      </c>
      <c r="I43" s="30">
        <v>0.48</v>
      </c>
      <c r="J43" s="31">
        <v>0.35</v>
      </c>
      <c r="K43" s="32">
        <v>0.15</v>
      </c>
      <c r="L43" s="33">
        <v>0.02</v>
      </c>
      <c r="M43" s="34">
        <v>0</v>
      </c>
      <c r="N43" s="186">
        <f t="shared" si="0"/>
        <v>304976.31385377847</v>
      </c>
      <c r="O43" s="163">
        <f t="shared" si="1"/>
        <v>222378.56218504679</v>
      </c>
      <c r="P43" s="163">
        <f t="shared" si="2"/>
        <v>95305.098079305768</v>
      </c>
      <c r="Q43" s="163">
        <f t="shared" si="3"/>
        <v>12707.346410574102</v>
      </c>
      <c r="R43" s="163">
        <f t="shared" si="4"/>
        <v>0</v>
      </c>
      <c r="S43" s="187">
        <f t="shared" si="14"/>
        <v>108012.44448987987</v>
      </c>
      <c r="T43" s="164">
        <v>3</v>
      </c>
      <c r="U43" s="30">
        <v>0.29999999999999993</v>
      </c>
      <c r="V43" s="31">
        <v>0.4</v>
      </c>
      <c r="W43" s="32">
        <v>0.25</v>
      </c>
      <c r="X43" s="33">
        <v>0.05</v>
      </c>
      <c r="Y43" s="34">
        <v>0</v>
      </c>
      <c r="Z43" s="186">
        <f t="shared" si="6"/>
        <v>190610.19615861151</v>
      </c>
      <c r="AA43" s="186">
        <f t="shared" si="7"/>
        <v>254146.92821148207</v>
      </c>
      <c r="AB43" s="186">
        <f t="shared" si="8"/>
        <v>158841.83013217628</v>
      </c>
      <c r="AC43" s="186">
        <f t="shared" si="9"/>
        <v>31768.366026435258</v>
      </c>
      <c r="AD43" s="186">
        <f t="shared" si="10"/>
        <v>0</v>
      </c>
      <c r="AE43" s="188">
        <f t="shared" si="15"/>
        <v>190610.19615861154</v>
      </c>
      <c r="AF43" s="37"/>
    </row>
    <row r="44" spans="1:32" ht="15.75" thickBot="1" x14ac:dyDescent="0.3">
      <c r="A44" s="28" t="s">
        <v>2</v>
      </c>
      <c r="B44" s="28" t="s">
        <v>222</v>
      </c>
      <c r="C44" s="158" t="s">
        <v>251</v>
      </c>
      <c r="D44" s="158" t="s">
        <v>820</v>
      </c>
      <c r="E44" s="159" t="s">
        <v>1070</v>
      </c>
      <c r="F44" s="160">
        <v>480232.93987981323</v>
      </c>
      <c r="G44" s="197" t="s">
        <v>438</v>
      </c>
      <c r="H44" s="161">
        <v>2</v>
      </c>
      <c r="I44" s="30">
        <v>0.66999999999999993</v>
      </c>
      <c r="J44" s="31">
        <v>0.25</v>
      </c>
      <c r="K44" s="32">
        <v>0.08</v>
      </c>
      <c r="L44" s="33">
        <v>0</v>
      </c>
      <c r="M44" s="34">
        <v>0</v>
      </c>
      <c r="N44" s="186">
        <f t="shared" si="0"/>
        <v>321756.06971947482</v>
      </c>
      <c r="O44" s="163">
        <f t="shared" si="1"/>
        <v>120058.23496995331</v>
      </c>
      <c r="P44" s="163">
        <f t="shared" si="2"/>
        <v>38418.635190385059</v>
      </c>
      <c r="Q44" s="163">
        <f t="shared" si="3"/>
        <v>0</v>
      </c>
      <c r="R44" s="163">
        <f t="shared" si="4"/>
        <v>0</v>
      </c>
      <c r="S44" s="187">
        <f t="shared" si="14"/>
        <v>38418.635190385059</v>
      </c>
      <c r="T44" s="164">
        <v>2</v>
      </c>
      <c r="U44" s="30">
        <v>0.5</v>
      </c>
      <c r="V44" s="31">
        <v>0.35</v>
      </c>
      <c r="W44" s="32">
        <v>0.15</v>
      </c>
      <c r="X44" s="33">
        <v>0</v>
      </c>
      <c r="Y44" s="34">
        <v>0</v>
      </c>
      <c r="Z44" s="186">
        <f t="shared" si="6"/>
        <v>240116.46993990662</v>
      </c>
      <c r="AA44" s="186">
        <f t="shared" si="7"/>
        <v>168081.52895793461</v>
      </c>
      <c r="AB44" s="186">
        <f t="shared" si="8"/>
        <v>72034.940981971988</v>
      </c>
      <c r="AC44" s="186">
        <f t="shared" si="9"/>
        <v>0</v>
      </c>
      <c r="AD44" s="186">
        <f t="shared" si="10"/>
        <v>0</v>
      </c>
      <c r="AE44" s="188">
        <f t="shared" si="15"/>
        <v>72034.940981971988</v>
      </c>
      <c r="AF44" s="37"/>
    </row>
    <row r="45" spans="1:32" ht="15.75" thickBot="1" x14ac:dyDescent="0.3">
      <c r="A45" s="28" t="s">
        <v>2</v>
      </c>
      <c r="B45" s="28" t="s">
        <v>222</v>
      </c>
      <c r="C45" s="158" t="s">
        <v>226</v>
      </c>
      <c r="D45" s="158" t="s">
        <v>821</v>
      </c>
      <c r="E45" s="159" t="s">
        <v>1070</v>
      </c>
      <c r="F45" s="160">
        <v>480913.44142999186</v>
      </c>
      <c r="G45" s="197" t="s">
        <v>438</v>
      </c>
      <c r="H45" s="161">
        <v>3</v>
      </c>
      <c r="I45" s="30">
        <v>0.53</v>
      </c>
      <c r="J45" s="31">
        <v>0.25</v>
      </c>
      <c r="K45" s="32">
        <v>0.2</v>
      </c>
      <c r="L45" s="33">
        <v>0.02</v>
      </c>
      <c r="M45" s="34">
        <v>0</v>
      </c>
      <c r="N45" s="186">
        <f t="shared" si="0"/>
        <v>254884.1239578957</v>
      </c>
      <c r="O45" s="163">
        <f t="shared" si="1"/>
        <v>120228.36035749796</v>
      </c>
      <c r="P45" s="163">
        <f t="shared" si="2"/>
        <v>96182.688285998374</v>
      </c>
      <c r="Q45" s="163">
        <f t="shared" si="3"/>
        <v>9618.2688285998374</v>
      </c>
      <c r="R45" s="163">
        <f t="shared" si="4"/>
        <v>0</v>
      </c>
      <c r="S45" s="187">
        <f t="shared" si="14"/>
        <v>105800.95711459822</v>
      </c>
      <c r="T45" s="164">
        <v>3</v>
      </c>
      <c r="U45" s="30">
        <v>0.47</v>
      </c>
      <c r="V45" s="31">
        <v>0.27</v>
      </c>
      <c r="W45" s="32">
        <v>0.23</v>
      </c>
      <c r="X45" s="33">
        <v>0.03</v>
      </c>
      <c r="Y45" s="34">
        <v>0</v>
      </c>
      <c r="Z45" s="186">
        <f t="shared" si="6"/>
        <v>226029.31747209615</v>
      </c>
      <c r="AA45" s="186">
        <f t="shared" si="7"/>
        <v>129846.62918609781</v>
      </c>
      <c r="AB45" s="186">
        <f t="shared" si="8"/>
        <v>110610.09152889813</v>
      </c>
      <c r="AC45" s="186">
        <f t="shared" si="9"/>
        <v>14427.403242899754</v>
      </c>
      <c r="AD45" s="186">
        <f t="shared" si="10"/>
        <v>0</v>
      </c>
      <c r="AE45" s="188">
        <f t="shared" si="15"/>
        <v>125037.49477179789</v>
      </c>
      <c r="AF45" s="37"/>
    </row>
    <row r="46" spans="1:32" ht="15.75" thickBot="1" x14ac:dyDescent="0.3">
      <c r="A46" s="28" t="s">
        <v>2</v>
      </c>
      <c r="B46" s="28" t="s">
        <v>222</v>
      </c>
      <c r="C46" s="158" t="s">
        <v>227</v>
      </c>
      <c r="D46" s="158" t="s">
        <v>822</v>
      </c>
      <c r="E46" s="159" t="s">
        <v>1070</v>
      </c>
      <c r="F46" s="160">
        <v>778279.77920615044</v>
      </c>
      <c r="G46" s="197" t="s">
        <v>438</v>
      </c>
      <c r="H46" s="161">
        <v>2</v>
      </c>
      <c r="I46" s="30">
        <v>0.66</v>
      </c>
      <c r="J46" s="31">
        <v>0.25</v>
      </c>
      <c r="K46" s="32">
        <v>0.09</v>
      </c>
      <c r="L46" s="33">
        <v>0</v>
      </c>
      <c r="M46" s="34">
        <v>0</v>
      </c>
      <c r="N46" s="186">
        <f t="shared" si="0"/>
        <v>513664.6542760593</v>
      </c>
      <c r="O46" s="163">
        <f t="shared" si="1"/>
        <v>194569.94480153761</v>
      </c>
      <c r="P46" s="163">
        <f t="shared" si="2"/>
        <v>70045.180128553533</v>
      </c>
      <c r="Q46" s="163">
        <f t="shared" si="3"/>
        <v>0</v>
      </c>
      <c r="R46" s="163">
        <f t="shared" si="4"/>
        <v>0</v>
      </c>
      <c r="S46" s="187">
        <f t="shared" si="14"/>
        <v>70045.180128553533</v>
      </c>
      <c r="T46" s="164">
        <v>2</v>
      </c>
      <c r="U46" s="30">
        <v>0.57000000000000006</v>
      </c>
      <c r="V46" s="31">
        <v>0.32</v>
      </c>
      <c r="W46" s="32">
        <v>0.11</v>
      </c>
      <c r="X46" s="33">
        <v>0</v>
      </c>
      <c r="Y46" s="34">
        <v>0</v>
      </c>
      <c r="Z46" s="186">
        <f t="shared" si="6"/>
        <v>443619.47414750583</v>
      </c>
      <c r="AA46" s="186">
        <f t="shared" si="7"/>
        <v>249049.52934596816</v>
      </c>
      <c r="AB46" s="186">
        <f t="shared" si="8"/>
        <v>85610.77571267655</v>
      </c>
      <c r="AC46" s="186">
        <f t="shared" si="9"/>
        <v>0</v>
      </c>
      <c r="AD46" s="186">
        <f t="shared" si="10"/>
        <v>0</v>
      </c>
      <c r="AE46" s="188">
        <f t="shared" si="15"/>
        <v>85610.77571267655</v>
      </c>
      <c r="AF46" s="37"/>
    </row>
    <row r="47" spans="1:32" ht="15.75" thickBot="1" x14ac:dyDescent="0.3">
      <c r="A47" s="28" t="s">
        <v>2</v>
      </c>
      <c r="B47" s="28" t="s">
        <v>222</v>
      </c>
      <c r="C47" s="158" t="s">
        <v>228</v>
      </c>
      <c r="D47" s="158" t="s">
        <v>823</v>
      </c>
      <c r="E47" s="159" t="s">
        <v>1070</v>
      </c>
      <c r="F47" s="160">
        <v>331558.33075966075</v>
      </c>
      <c r="G47" s="197" t="s">
        <v>438</v>
      </c>
      <c r="H47" s="161">
        <v>2</v>
      </c>
      <c r="I47" s="30">
        <v>0.67999999999999994</v>
      </c>
      <c r="J47" s="31">
        <v>0.25</v>
      </c>
      <c r="K47" s="32">
        <v>0.06</v>
      </c>
      <c r="L47" s="33">
        <v>0.01</v>
      </c>
      <c r="M47" s="34">
        <v>0</v>
      </c>
      <c r="N47" s="186">
        <f t="shared" si="0"/>
        <v>225459.66491656928</v>
      </c>
      <c r="O47" s="163">
        <f t="shared" si="1"/>
        <v>82889.582689915187</v>
      </c>
      <c r="P47" s="163">
        <f t="shared" si="2"/>
        <v>19893.499845579645</v>
      </c>
      <c r="Q47" s="163">
        <f t="shared" si="3"/>
        <v>3315.5833075966075</v>
      </c>
      <c r="R47" s="163">
        <f t="shared" si="4"/>
        <v>0</v>
      </c>
      <c r="S47" s="187">
        <f t="shared" si="14"/>
        <v>23209.083153176252</v>
      </c>
      <c r="T47" s="164">
        <v>2</v>
      </c>
      <c r="U47" s="30">
        <v>0.61999999999999988</v>
      </c>
      <c r="V47" s="31">
        <v>0.28000000000000003</v>
      </c>
      <c r="W47" s="32">
        <v>0.08</v>
      </c>
      <c r="X47" s="33">
        <v>0.02</v>
      </c>
      <c r="Y47" s="34">
        <v>0</v>
      </c>
      <c r="Z47" s="186">
        <f t="shared" si="6"/>
        <v>205566.16507098963</v>
      </c>
      <c r="AA47" s="186">
        <f t="shared" si="7"/>
        <v>92836.332612705024</v>
      </c>
      <c r="AB47" s="186">
        <f t="shared" si="8"/>
        <v>26524.66646077286</v>
      </c>
      <c r="AC47" s="186">
        <f t="shared" si="9"/>
        <v>6631.166615193215</v>
      </c>
      <c r="AD47" s="186">
        <f t="shared" si="10"/>
        <v>0</v>
      </c>
      <c r="AE47" s="188">
        <f t="shared" si="15"/>
        <v>33155.833075966075</v>
      </c>
      <c r="AF47" s="37"/>
    </row>
    <row r="48" spans="1:32" ht="15.75" thickBot="1" x14ac:dyDescent="0.3">
      <c r="A48" s="28" t="s">
        <v>2</v>
      </c>
      <c r="B48" s="28" t="s">
        <v>222</v>
      </c>
      <c r="C48" s="158" t="s">
        <v>222</v>
      </c>
      <c r="D48" s="158" t="s">
        <v>1164</v>
      </c>
      <c r="E48" s="159" t="s">
        <v>1070</v>
      </c>
      <c r="F48" s="160">
        <v>616050.77757394989</v>
      </c>
      <c r="G48" s="197" t="s">
        <v>438</v>
      </c>
      <c r="H48" s="161">
        <v>2</v>
      </c>
      <c r="I48" s="30">
        <v>0.61</v>
      </c>
      <c r="J48" s="31">
        <v>0.25</v>
      </c>
      <c r="K48" s="32">
        <v>0.12</v>
      </c>
      <c r="L48" s="33">
        <v>0.02</v>
      </c>
      <c r="M48" s="34">
        <v>0</v>
      </c>
      <c r="N48" s="186">
        <f t="shared" si="0"/>
        <v>375790.97432010941</v>
      </c>
      <c r="O48" s="163">
        <f t="shared" si="1"/>
        <v>154012.69439348747</v>
      </c>
      <c r="P48" s="163">
        <f t="shared" si="2"/>
        <v>73926.093308873984</v>
      </c>
      <c r="Q48" s="163">
        <f t="shared" si="3"/>
        <v>12321.015551478999</v>
      </c>
      <c r="R48" s="163">
        <f t="shared" si="4"/>
        <v>0</v>
      </c>
      <c r="S48" s="187">
        <f t="shared" si="14"/>
        <v>86247.108860352979</v>
      </c>
      <c r="T48" s="164">
        <v>3</v>
      </c>
      <c r="U48" s="30">
        <v>0.35</v>
      </c>
      <c r="V48" s="31">
        <v>0.35</v>
      </c>
      <c r="W48" s="32">
        <v>0.25</v>
      </c>
      <c r="X48" s="33">
        <v>0.05</v>
      </c>
      <c r="Y48" s="34">
        <v>0</v>
      </c>
      <c r="Z48" s="186">
        <f t="shared" si="6"/>
        <v>215617.77215088246</v>
      </c>
      <c r="AA48" s="186">
        <f t="shared" si="7"/>
        <v>215617.77215088246</v>
      </c>
      <c r="AB48" s="186">
        <f t="shared" si="8"/>
        <v>154012.69439348747</v>
      </c>
      <c r="AC48" s="186">
        <f t="shared" si="9"/>
        <v>30802.538878697495</v>
      </c>
      <c r="AD48" s="186">
        <f t="shared" si="10"/>
        <v>0</v>
      </c>
      <c r="AE48" s="188">
        <f t="shared" si="15"/>
        <v>184815.23327218497</v>
      </c>
      <c r="AF48" s="37"/>
    </row>
    <row r="49" spans="1:32" ht="15.75" thickBot="1" x14ac:dyDescent="0.3">
      <c r="A49" s="28" t="s">
        <v>2</v>
      </c>
      <c r="B49" s="28" t="s">
        <v>222</v>
      </c>
      <c r="C49" s="158" t="s">
        <v>824</v>
      </c>
      <c r="D49" s="158" t="s">
        <v>825</v>
      </c>
      <c r="E49" s="159" t="s">
        <v>1070</v>
      </c>
      <c r="F49" s="160">
        <v>34891.040697522119</v>
      </c>
      <c r="G49" s="197" t="s">
        <v>438</v>
      </c>
      <c r="H49" s="161">
        <v>3</v>
      </c>
      <c r="I49" s="30">
        <v>0.41000000000000003</v>
      </c>
      <c r="J49" s="31">
        <v>0.35</v>
      </c>
      <c r="K49" s="32">
        <v>0.22</v>
      </c>
      <c r="L49" s="33">
        <v>0.02</v>
      </c>
      <c r="M49" s="34">
        <v>0</v>
      </c>
      <c r="N49" s="186">
        <f t="shared" si="0"/>
        <v>14305.32668598407</v>
      </c>
      <c r="O49" s="163">
        <f t="shared" si="1"/>
        <v>12211.864244132741</v>
      </c>
      <c r="P49" s="163">
        <f t="shared" si="2"/>
        <v>7676.0289534548665</v>
      </c>
      <c r="Q49" s="163">
        <f t="shared" si="3"/>
        <v>697.82081395044236</v>
      </c>
      <c r="R49" s="163">
        <f t="shared" si="4"/>
        <v>0</v>
      </c>
      <c r="S49" s="187">
        <f t="shared" si="14"/>
        <v>8373.8497674053087</v>
      </c>
      <c r="T49" s="164">
        <v>3</v>
      </c>
      <c r="U49" s="30">
        <v>0.25</v>
      </c>
      <c r="V49" s="31">
        <v>0.49</v>
      </c>
      <c r="W49" s="32">
        <v>0.23</v>
      </c>
      <c r="X49" s="33">
        <v>0.03</v>
      </c>
      <c r="Y49" s="34">
        <v>0</v>
      </c>
      <c r="Z49" s="186">
        <f t="shared" si="6"/>
        <v>8722.7601743805299</v>
      </c>
      <c r="AA49" s="186">
        <f t="shared" si="7"/>
        <v>17096.609941785839</v>
      </c>
      <c r="AB49" s="186">
        <f t="shared" si="8"/>
        <v>8024.9393604300876</v>
      </c>
      <c r="AC49" s="186">
        <f t="shared" si="9"/>
        <v>1046.7312209256636</v>
      </c>
      <c r="AD49" s="186">
        <f t="shared" si="10"/>
        <v>0</v>
      </c>
      <c r="AE49" s="188">
        <f t="shared" si="15"/>
        <v>9071.670581355751</v>
      </c>
      <c r="AF49" s="37"/>
    </row>
    <row r="50" spans="1:32" ht="15.75" thickBot="1" x14ac:dyDescent="0.3">
      <c r="A50" s="28" t="s">
        <v>2</v>
      </c>
      <c r="B50" s="28" t="s">
        <v>222</v>
      </c>
      <c r="C50" s="158" t="s">
        <v>229</v>
      </c>
      <c r="D50" s="158" t="s">
        <v>826</v>
      </c>
      <c r="E50" s="159" t="s">
        <v>1070</v>
      </c>
      <c r="F50" s="160">
        <v>206983.74823734284</v>
      </c>
      <c r="G50" s="197" t="s">
        <v>438</v>
      </c>
      <c r="H50" s="161">
        <v>2</v>
      </c>
      <c r="I50" s="30">
        <v>0.62</v>
      </c>
      <c r="J50" s="31">
        <v>0.25</v>
      </c>
      <c r="K50" s="32">
        <v>0.11</v>
      </c>
      <c r="L50" s="33">
        <v>0.02</v>
      </c>
      <c r="M50" s="34">
        <v>0</v>
      </c>
      <c r="N50" s="186">
        <f t="shared" si="0"/>
        <v>128329.92390715255</v>
      </c>
      <c r="O50" s="163">
        <f t="shared" si="1"/>
        <v>51745.937059335709</v>
      </c>
      <c r="P50" s="163">
        <f t="shared" si="2"/>
        <v>22768.212306107711</v>
      </c>
      <c r="Q50" s="163">
        <f t="shared" si="3"/>
        <v>4139.6749647468569</v>
      </c>
      <c r="R50" s="163">
        <f t="shared" si="4"/>
        <v>0</v>
      </c>
      <c r="S50" s="187">
        <f t="shared" si="14"/>
        <v>26907.887270854568</v>
      </c>
      <c r="T50" s="164">
        <v>2</v>
      </c>
      <c r="U50" s="30">
        <v>0.57999999999999996</v>
      </c>
      <c r="V50" s="31">
        <v>0.26</v>
      </c>
      <c r="W50" s="32">
        <v>0.13</v>
      </c>
      <c r="X50" s="33">
        <v>0.03</v>
      </c>
      <c r="Y50" s="34">
        <v>0</v>
      </c>
      <c r="Z50" s="186">
        <f t="shared" si="6"/>
        <v>120050.57397765883</v>
      </c>
      <c r="AA50" s="186">
        <f t="shared" si="7"/>
        <v>53815.774541709136</v>
      </c>
      <c r="AB50" s="186">
        <f t="shared" si="8"/>
        <v>26907.887270854568</v>
      </c>
      <c r="AC50" s="186">
        <f t="shared" si="9"/>
        <v>6209.5124471202853</v>
      </c>
      <c r="AD50" s="186">
        <f t="shared" si="10"/>
        <v>0</v>
      </c>
      <c r="AE50" s="188">
        <f t="shared" si="15"/>
        <v>33117.399717974855</v>
      </c>
      <c r="AF50" s="37"/>
    </row>
    <row r="51" spans="1:32" ht="15.75" thickBot="1" x14ac:dyDescent="0.3">
      <c r="A51" s="28" t="s">
        <v>2</v>
      </c>
      <c r="B51" s="28" t="s">
        <v>222</v>
      </c>
      <c r="C51" s="158" t="s">
        <v>827</v>
      </c>
      <c r="D51" s="158" t="s">
        <v>828</v>
      </c>
      <c r="E51" s="159" t="s">
        <v>1070</v>
      </c>
      <c r="F51" s="160">
        <v>55629.9317561098</v>
      </c>
      <c r="G51" s="197" t="s">
        <v>462</v>
      </c>
      <c r="H51" s="161">
        <v>3</v>
      </c>
      <c r="I51" s="30">
        <v>0.41000000000000003</v>
      </c>
      <c r="J51" s="31">
        <v>0.36</v>
      </c>
      <c r="K51" s="32">
        <v>0.22</v>
      </c>
      <c r="L51" s="33">
        <v>0.01</v>
      </c>
      <c r="M51" s="34">
        <v>0</v>
      </c>
      <c r="N51" s="186">
        <f t="shared" si="0"/>
        <v>22808.272020005021</v>
      </c>
      <c r="O51" s="163">
        <f t="shared" si="1"/>
        <v>20026.775432199527</v>
      </c>
      <c r="P51" s="163">
        <f t="shared" si="2"/>
        <v>12238.584986344156</v>
      </c>
      <c r="Q51" s="163">
        <f t="shared" si="3"/>
        <v>556.29931756109806</v>
      </c>
      <c r="R51" s="163">
        <f t="shared" si="4"/>
        <v>0</v>
      </c>
      <c r="S51" s="187">
        <f t="shared" si="14"/>
        <v>12794.884303905254</v>
      </c>
      <c r="T51" s="164">
        <v>3</v>
      </c>
      <c r="U51" s="30">
        <v>0.41000000000000003</v>
      </c>
      <c r="V51" s="31">
        <v>0.35</v>
      </c>
      <c r="W51" s="32">
        <v>0.21</v>
      </c>
      <c r="X51" s="33">
        <v>0.03</v>
      </c>
      <c r="Y51" s="34">
        <v>0</v>
      </c>
      <c r="Z51" s="186">
        <f t="shared" si="6"/>
        <v>22808.272020005021</v>
      </c>
      <c r="AA51" s="186">
        <f t="shared" si="7"/>
        <v>19470.47611463843</v>
      </c>
      <c r="AB51" s="186">
        <f t="shared" si="8"/>
        <v>11682.285668783057</v>
      </c>
      <c r="AC51" s="186">
        <f t="shared" si="9"/>
        <v>1668.8979526832939</v>
      </c>
      <c r="AD51" s="186">
        <f t="shared" si="10"/>
        <v>0</v>
      </c>
      <c r="AE51" s="188">
        <f t="shared" si="15"/>
        <v>13351.183621466351</v>
      </c>
      <c r="AF51" s="37"/>
    </row>
    <row r="52" spans="1:32" ht="15.75" thickBot="1" x14ac:dyDescent="0.3">
      <c r="A52" s="28" t="s">
        <v>2</v>
      </c>
      <c r="B52" s="28" t="s">
        <v>222</v>
      </c>
      <c r="C52" s="158" t="s">
        <v>1165</v>
      </c>
      <c r="D52" s="158" t="s">
        <v>1166</v>
      </c>
      <c r="E52" s="159" t="s">
        <v>1070</v>
      </c>
      <c r="F52" s="160">
        <v>213278.03091949795</v>
      </c>
      <c r="G52" s="197" t="s">
        <v>438</v>
      </c>
      <c r="H52" s="161">
        <v>2</v>
      </c>
      <c r="I52" s="30">
        <v>0.6</v>
      </c>
      <c r="J52" s="31">
        <v>0.3</v>
      </c>
      <c r="K52" s="32">
        <v>0.1</v>
      </c>
      <c r="L52" s="33">
        <v>0</v>
      </c>
      <c r="M52" s="34">
        <v>0</v>
      </c>
      <c r="N52" s="186">
        <f t="shared" si="0"/>
        <v>127966.81855169876</v>
      </c>
      <c r="O52" s="163">
        <f t="shared" si="1"/>
        <v>63983.409275849379</v>
      </c>
      <c r="P52" s="163">
        <f t="shared" si="2"/>
        <v>21327.803091949798</v>
      </c>
      <c r="Q52" s="163">
        <f t="shared" si="3"/>
        <v>0</v>
      </c>
      <c r="R52" s="163">
        <f t="shared" si="4"/>
        <v>0</v>
      </c>
      <c r="S52" s="187">
        <f t="shared" si="14"/>
        <v>21327.803091949798</v>
      </c>
      <c r="T52" s="164">
        <v>2</v>
      </c>
      <c r="U52" s="30">
        <v>0.5</v>
      </c>
      <c r="V52" s="31">
        <v>0.35</v>
      </c>
      <c r="W52" s="32">
        <v>0.13</v>
      </c>
      <c r="X52" s="33">
        <v>0.02</v>
      </c>
      <c r="Y52" s="34">
        <v>0</v>
      </c>
      <c r="Z52" s="186">
        <f t="shared" si="6"/>
        <v>106639.01545974897</v>
      </c>
      <c r="AA52" s="186">
        <f t="shared" si="7"/>
        <v>74647.310821824271</v>
      </c>
      <c r="AB52" s="186">
        <f t="shared" si="8"/>
        <v>27726.144019534735</v>
      </c>
      <c r="AC52" s="186">
        <f t="shared" si="9"/>
        <v>4265.560618389959</v>
      </c>
      <c r="AD52" s="186">
        <f t="shared" si="10"/>
        <v>0</v>
      </c>
      <c r="AE52" s="188">
        <f t="shared" si="15"/>
        <v>31991.704637924693</v>
      </c>
      <c r="AF52" s="37"/>
    </row>
    <row r="53" spans="1:32" ht="15.75" thickBot="1" x14ac:dyDescent="0.3">
      <c r="A53" s="28" t="s">
        <v>2</v>
      </c>
      <c r="B53" s="28" t="s">
        <v>592</v>
      </c>
      <c r="C53" s="158" t="s">
        <v>829</v>
      </c>
      <c r="D53" s="158" t="s">
        <v>830</v>
      </c>
      <c r="E53" s="159" t="s">
        <v>1070</v>
      </c>
      <c r="F53" s="160">
        <v>209482.03931021859</v>
      </c>
      <c r="G53" s="197" t="s">
        <v>462</v>
      </c>
      <c r="H53" s="161">
        <v>3</v>
      </c>
      <c r="I53" s="30">
        <v>0.44999999999999996</v>
      </c>
      <c r="J53" s="31">
        <v>0.3</v>
      </c>
      <c r="K53" s="32">
        <v>0.23</v>
      </c>
      <c r="L53" s="33">
        <v>0.02</v>
      </c>
      <c r="M53" s="34">
        <v>0</v>
      </c>
      <c r="N53" s="186">
        <f t="shared" si="0"/>
        <v>94266.917689598355</v>
      </c>
      <c r="O53" s="163">
        <f t="shared" si="1"/>
        <v>62844.611793065575</v>
      </c>
      <c r="P53" s="163">
        <f t="shared" si="2"/>
        <v>48180.869041350277</v>
      </c>
      <c r="Q53" s="163">
        <f t="shared" si="3"/>
        <v>4189.6407862043716</v>
      </c>
      <c r="R53" s="163">
        <f t="shared" si="4"/>
        <v>0</v>
      </c>
      <c r="S53" s="187">
        <f t="shared" si="14"/>
        <v>52370.509827554648</v>
      </c>
      <c r="T53" s="164">
        <v>3</v>
      </c>
      <c r="U53" s="30">
        <v>0.29999999999999993</v>
      </c>
      <c r="V53" s="31">
        <v>0.4</v>
      </c>
      <c r="W53" s="32">
        <v>0.25</v>
      </c>
      <c r="X53" s="33">
        <v>0.05</v>
      </c>
      <c r="Y53" s="34">
        <v>0</v>
      </c>
      <c r="Z53" s="186">
        <f t="shared" si="6"/>
        <v>62844.61179306556</v>
      </c>
      <c r="AA53" s="186">
        <f t="shared" si="7"/>
        <v>83792.815724087443</v>
      </c>
      <c r="AB53" s="186">
        <f t="shared" si="8"/>
        <v>52370.509827554648</v>
      </c>
      <c r="AC53" s="186">
        <f t="shared" si="9"/>
        <v>10474.10196551093</v>
      </c>
      <c r="AD53" s="186">
        <f t="shared" si="10"/>
        <v>0</v>
      </c>
      <c r="AE53" s="188">
        <f t="shared" si="15"/>
        <v>62844.611793065575</v>
      </c>
      <c r="AF53" s="37"/>
    </row>
    <row r="54" spans="1:32" ht="15.75" thickBot="1" x14ac:dyDescent="0.3">
      <c r="A54" s="28" t="s">
        <v>2</v>
      </c>
      <c r="B54" s="28" t="s">
        <v>592</v>
      </c>
      <c r="C54" s="158" t="s">
        <v>831</v>
      </c>
      <c r="D54" s="158" t="s">
        <v>832</v>
      </c>
      <c r="E54" s="159" t="s">
        <v>1070</v>
      </c>
      <c r="F54" s="160">
        <v>82798.593787810169</v>
      </c>
      <c r="G54" s="197" t="s">
        <v>462</v>
      </c>
      <c r="H54" s="161">
        <v>3</v>
      </c>
      <c r="I54" s="30">
        <v>0.17999999999999994</v>
      </c>
      <c r="J54" s="31">
        <v>0.55000000000000004</v>
      </c>
      <c r="K54" s="32">
        <v>0.25</v>
      </c>
      <c r="L54" s="33">
        <v>0.02</v>
      </c>
      <c r="M54" s="34">
        <v>0</v>
      </c>
      <c r="N54" s="186">
        <f t="shared" si="0"/>
        <v>14903.746881805826</v>
      </c>
      <c r="O54" s="163">
        <f t="shared" si="1"/>
        <v>45539.226583295596</v>
      </c>
      <c r="P54" s="163">
        <f t="shared" si="2"/>
        <v>20699.648446952542</v>
      </c>
      <c r="Q54" s="163">
        <f t="shared" si="3"/>
        <v>1655.9718757562034</v>
      </c>
      <c r="R54" s="163">
        <f t="shared" si="4"/>
        <v>0</v>
      </c>
      <c r="S54" s="187">
        <f t="shared" si="14"/>
        <v>22355.620322708746</v>
      </c>
      <c r="T54" s="164">
        <v>3</v>
      </c>
      <c r="U54" s="30">
        <v>0.12</v>
      </c>
      <c r="V54" s="31">
        <v>0.57999999999999996</v>
      </c>
      <c r="W54" s="32">
        <v>0.27</v>
      </c>
      <c r="X54" s="33">
        <v>0.03</v>
      </c>
      <c r="Y54" s="34">
        <v>0</v>
      </c>
      <c r="Z54" s="186">
        <f t="shared" si="6"/>
        <v>9935.8312545372191</v>
      </c>
      <c r="AA54" s="186">
        <f t="shared" si="7"/>
        <v>48023.184396929893</v>
      </c>
      <c r="AB54" s="186">
        <f t="shared" si="8"/>
        <v>22355.620322708746</v>
      </c>
      <c r="AC54" s="186">
        <f t="shared" si="9"/>
        <v>2483.9578136343048</v>
      </c>
      <c r="AD54" s="186">
        <f t="shared" si="10"/>
        <v>0</v>
      </c>
      <c r="AE54" s="188">
        <f t="shared" si="15"/>
        <v>24839.578136343051</v>
      </c>
      <c r="AF54" s="37"/>
    </row>
    <row r="55" spans="1:32" ht="15.75" thickBot="1" x14ac:dyDescent="0.3">
      <c r="A55" s="28" t="s">
        <v>2</v>
      </c>
      <c r="B55" s="28" t="s">
        <v>592</v>
      </c>
      <c r="C55" s="158" t="s">
        <v>230</v>
      </c>
      <c r="D55" s="158" t="s">
        <v>833</v>
      </c>
      <c r="E55" s="159" t="s">
        <v>1070</v>
      </c>
      <c r="F55" s="160">
        <v>155541.72447594695</v>
      </c>
      <c r="G55" s="197" t="s">
        <v>438</v>
      </c>
      <c r="H55" s="161">
        <v>2</v>
      </c>
      <c r="I55" s="30">
        <v>0.51</v>
      </c>
      <c r="J55" s="31">
        <v>0.36</v>
      </c>
      <c r="K55" s="32">
        <v>0.13</v>
      </c>
      <c r="L55" s="33">
        <v>0</v>
      </c>
      <c r="M55" s="34">
        <v>0</v>
      </c>
      <c r="N55" s="186">
        <f t="shared" si="0"/>
        <v>79326.279482732949</v>
      </c>
      <c r="O55" s="163">
        <f t="shared" si="1"/>
        <v>55995.020811340895</v>
      </c>
      <c r="P55" s="163">
        <f t="shared" si="2"/>
        <v>20220.424181873102</v>
      </c>
      <c r="Q55" s="163">
        <f t="shared" si="3"/>
        <v>0</v>
      </c>
      <c r="R55" s="163">
        <f t="shared" si="4"/>
        <v>0</v>
      </c>
      <c r="S55" s="187">
        <f t="shared" si="14"/>
        <v>20220.424181873102</v>
      </c>
      <c r="T55" s="164">
        <v>3</v>
      </c>
      <c r="U55" s="30">
        <v>0.31999999999999995</v>
      </c>
      <c r="V55" s="31">
        <v>0.43</v>
      </c>
      <c r="W55" s="32">
        <v>0.23</v>
      </c>
      <c r="X55" s="33">
        <v>0.02</v>
      </c>
      <c r="Y55" s="34">
        <v>0</v>
      </c>
      <c r="Z55" s="186">
        <f t="shared" si="6"/>
        <v>49773.351832303015</v>
      </c>
      <c r="AA55" s="186">
        <f t="shared" si="7"/>
        <v>66882.941524657188</v>
      </c>
      <c r="AB55" s="186">
        <f t="shared" si="8"/>
        <v>35774.5966294678</v>
      </c>
      <c r="AC55" s="186">
        <f t="shared" si="9"/>
        <v>3110.8344895189389</v>
      </c>
      <c r="AD55" s="186">
        <f t="shared" si="10"/>
        <v>0</v>
      </c>
      <c r="AE55" s="188">
        <f t="shared" si="15"/>
        <v>38885.431118986737</v>
      </c>
      <c r="AF55" s="37"/>
    </row>
    <row r="56" spans="1:32" ht="15.75" thickBot="1" x14ac:dyDescent="0.3">
      <c r="A56" s="28" t="s">
        <v>2</v>
      </c>
      <c r="B56" s="28" t="s">
        <v>592</v>
      </c>
      <c r="C56" s="158" t="s">
        <v>834</v>
      </c>
      <c r="D56" s="158" t="s">
        <v>835</v>
      </c>
      <c r="E56" s="159" t="s">
        <v>1070</v>
      </c>
      <c r="F56" s="160">
        <v>97199.422330354253</v>
      </c>
      <c r="G56" s="197" t="s">
        <v>462</v>
      </c>
      <c r="H56" s="161">
        <v>3</v>
      </c>
      <c r="I56" s="30">
        <v>0.32999999999999996</v>
      </c>
      <c r="J56" s="31">
        <v>0.37</v>
      </c>
      <c r="K56" s="32">
        <v>0.25</v>
      </c>
      <c r="L56" s="33">
        <v>0.05</v>
      </c>
      <c r="M56" s="34">
        <v>0</v>
      </c>
      <c r="N56" s="186">
        <f t="shared" si="0"/>
        <v>32075.809369016901</v>
      </c>
      <c r="O56" s="163">
        <f t="shared" si="1"/>
        <v>35963.786262231071</v>
      </c>
      <c r="P56" s="163">
        <f t="shared" si="2"/>
        <v>24299.855582588563</v>
      </c>
      <c r="Q56" s="163">
        <f t="shared" si="3"/>
        <v>4859.9711165177132</v>
      </c>
      <c r="R56" s="163">
        <f t="shared" si="4"/>
        <v>0</v>
      </c>
      <c r="S56" s="187">
        <f t="shared" si="14"/>
        <v>29159.826699106277</v>
      </c>
      <c r="T56" s="164">
        <v>3</v>
      </c>
      <c r="U56" s="30">
        <v>0.12999999999999989</v>
      </c>
      <c r="V56" s="31">
        <v>0.45</v>
      </c>
      <c r="W56" s="32">
        <v>0.36</v>
      </c>
      <c r="X56" s="33">
        <v>0.06</v>
      </c>
      <c r="Y56" s="34">
        <v>0</v>
      </c>
      <c r="Z56" s="186">
        <f t="shared" si="6"/>
        <v>12635.924902946042</v>
      </c>
      <c r="AA56" s="186">
        <f t="shared" si="7"/>
        <v>43739.740048659412</v>
      </c>
      <c r="AB56" s="186">
        <f t="shared" si="8"/>
        <v>34991.792038927531</v>
      </c>
      <c r="AC56" s="186">
        <f t="shared" si="9"/>
        <v>5831.9653398212549</v>
      </c>
      <c r="AD56" s="186">
        <f t="shared" si="10"/>
        <v>0</v>
      </c>
      <c r="AE56" s="188">
        <f t="shared" si="15"/>
        <v>40823.757378748785</v>
      </c>
      <c r="AF56" s="37"/>
    </row>
    <row r="57" spans="1:32" ht="15.75" thickBot="1" x14ac:dyDescent="0.3">
      <c r="A57" s="28" t="s">
        <v>2</v>
      </c>
      <c r="B57" s="28" t="s">
        <v>592</v>
      </c>
      <c r="C57" s="158" t="s">
        <v>836</v>
      </c>
      <c r="D57" s="158" t="s">
        <v>837</v>
      </c>
      <c r="E57" s="159" t="s">
        <v>1070</v>
      </c>
      <c r="F57" s="160">
        <v>123251.28918864753</v>
      </c>
      <c r="G57" s="197" t="s">
        <v>462</v>
      </c>
      <c r="H57" s="161">
        <v>3</v>
      </c>
      <c r="I57" s="30">
        <v>0.47</v>
      </c>
      <c r="J57" s="31">
        <v>0.28999999999999998</v>
      </c>
      <c r="K57" s="32">
        <v>0.21</v>
      </c>
      <c r="L57" s="33">
        <v>0.03</v>
      </c>
      <c r="M57" s="34">
        <v>0</v>
      </c>
      <c r="N57" s="186">
        <f t="shared" si="0"/>
        <v>57928.105918664332</v>
      </c>
      <c r="O57" s="163">
        <f t="shared" si="1"/>
        <v>35742.873864707777</v>
      </c>
      <c r="P57" s="163">
        <f t="shared" si="2"/>
        <v>25882.770729615979</v>
      </c>
      <c r="Q57" s="163">
        <f t="shared" si="3"/>
        <v>3697.5386756594257</v>
      </c>
      <c r="R57" s="163">
        <f t="shared" si="4"/>
        <v>0</v>
      </c>
      <c r="S57" s="187">
        <f t="shared" si="14"/>
        <v>29580.309405275406</v>
      </c>
      <c r="T57" s="164">
        <v>3</v>
      </c>
      <c r="U57" s="30">
        <v>0.3899999999999999</v>
      </c>
      <c r="V57" s="31">
        <v>0.28999999999999998</v>
      </c>
      <c r="W57" s="32">
        <v>0.27</v>
      </c>
      <c r="X57" s="33">
        <v>0.05</v>
      </c>
      <c r="Y57" s="34">
        <v>0</v>
      </c>
      <c r="Z57" s="186">
        <f t="shared" si="6"/>
        <v>48068.002783572527</v>
      </c>
      <c r="AA57" s="186">
        <f t="shared" si="7"/>
        <v>35742.873864707777</v>
      </c>
      <c r="AB57" s="186">
        <f t="shared" si="8"/>
        <v>33277.848080934833</v>
      </c>
      <c r="AC57" s="186">
        <f t="shared" si="9"/>
        <v>6162.5644594323767</v>
      </c>
      <c r="AD57" s="186">
        <f t="shared" si="10"/>
        <v>0</v>
      </c>
      <c r="AE57" s="188">
        <f t="shared" si="15"/>
        <v>39440.412540367208</v>
      </c>
      <c r="AF57" s="37"/>
    </row>
    <row r="58" spans="1:32" ht="15.75" thickBot="1" x14ac:dyDescent="0.3">
      <c r="A58" s="28" t="s">
        <v>2</v>
      </c>
      <c r="B58" s="28" t="s">
        <v>592</v>
      </c>
      <c r="C58" s="158" t="s">
        <v>1167</v>
      </c>
      <c r="D58" s="158" t="s">
        <v>1168</v>
      </c>
      <c r="E58" s="159" t="s">
        <v>1070</v>
      </c>
      <c r="F58" s="160">
        <v>445317.92877713242</v>
      </c>
      <c r="G58" s="197" t="s">
        <v>438</v>
      </c>
      <c r="H58" s="198">
        <v>2</v>
      </c>
      <c r="I58" s="30">
        <v>0.53</v>
      </c>
      <c r="J58" s="31">
        <v>0.3</v>
      </c>
      <c r="K58" s="32">
        <v>0.17</v>
      </c>
      <c r="L58" s="33">
        <v>0</v>
      </c>
      <c r="M58" s="34">
        <v>0</v>
      </c>
      <c r="N58" s="186">
        <f t="shared" si="0"/>
        <v>236018.50225188019</v>
      </c>
      <c r="O58" s="163">
        <f t="shared" si="1"/>
        <v>133595.37863313971</v>
      </c>
      <c r="P58" s="163">
        <f t="shared" si="2"/>
        <v>75704.047892112518</v>
      </c>
      <c r="Q58" s="163">
        <f t="shared" si="3"/>
        <v>0</v>
      </c>
      <c r="R58" s="163">
        <f t="shared" si="4"/>
        <v>0</v>
      </c>
      <c r="S58" s="187">
        <f t="shared" si="14"/>
        <v>75704.047892112518</v>
      </c>
      <c r="T58" s="199">
        <v>3</v>
      </c>
      <c r="U58" s="30">
        <v>0.48</v>
      </c>
      <c r="V58" s="31">
        <v>0.25</v>
      </c>
      <c r="W58" s="32">
        <v>0.25</v>
      </c>
      <c r="X58" s="33">
        <v>0.02</v>
      </c>
      <c r="Y58" s="34">
        <v>0</v>
      </c>
      <c r="Z58" s="186">
        <f t="shared" si="6"/>
        <v>213752.60581302355</v>
      </c>
      <c r="AA58" s="186">
        <f t="shared" si="7"/>
        <v>111329.4821942831</v>
      </c>
      <c r="AB58" s="186">
        <f t="shared" si="8"/>
        <v>111329.4821942831</v>
      </c>
      <c r="AC58" s="186">
        <f t="shared" si="9"/>
        <v>8906.3585755426484</v>
      </c>
      <c r="AD58" s="186">
        <f t="shared" si="10"/>
        <v>0</v>
      </c>
      <c r="AE58" s="188">
        <f t="shared" si="15"/>
        <v>120235.84076982575</v>
      </c>
      <c r="AF58" s="37"/>
    </row>
    <row r="59" spans="1:32" ht="15.75" thickBot="1" x14ac:dyDescent="0.3">
      <c r="A59" s="28" t="s">
        <v>2</v>
      </c>
      <c r="B59" s="28" t="s">
        <v>592</v>
      </c>
      <c r="C59" s="158" t="s">
        <v>231</v>
      </c>
      <c r="D59" s="158" t="s">
        <v>838</v>
      </c>
      <c r="E59" s="159" t="s">
        <v>1070</v>
      </c>
      <c r="F59" s="160">
        <v>349956.53940724401</v>
      </c>
      <c r="G59" s="197" t="s">
        <v>438</v>
      </c>
      <c r="H59" s="161">
        <v>3</v>
      </c>
      <c r="I59" s="30">
        <v>0.48</v>
      </c>
      <c r="J59" s="31">
        <v>0.3</v>
      </c>
      <c r="K59" s="32">
        <v>0.22</v>
      </c>
      <c r="L59" s="33">
        <v>0</v>
      </c>
      <c r="M59" s="34">
        <v>0</v>
      </c>
      <c r="N59" s="186">
        <f t="shared" si="0"/>
        <v>167979.13891547712</v>
      </c>
      <c r="O59" s="163">
        <f t="shared" si="1"/>
        <v>104986.96182217319</v>
      </c>
      <c r="P59" s="163">
        <f t="shared" si="2"/>
        <v>76990.438669593685</v>
      </c>
      <c r="Q59" s="163">
        <f t="shared" si="3"/>
        <v>0</v>
      </c>
      <c r="R59" s="163">
        <f t="shared" si="4"/>
        <v>0</v>
      </c>
      <c r="S59" s="187">
        <f t="shared" si="14"/>
        <v>76990.438669593685</v>
      </c>
      <c r="T59" s="164">
        <v>3</v>
      </c>
      <c r="U59" s="30">
        <v>0.35</v>
      </c>
      <c r="V59" s="31">
        <v>0.42</v>
      </c>
      <c r="W59" s="32">
        <v>0.23</v>
      </c>
      <c r="X59" s="33">
        <v>0</v>
      </c>
      <c r="Y59" s="34">
        <v>0</v>
      </c>
      <c r="Z59" s="186">
        <f t="shared" si="6"/>
        <v>122484.7887925354</v>
      </c>
      <c r="AA59" s="186">
        <f t="shared" si="7"/>
        <v>146981.74655104248</v>
      </c>
      <c r="AB59" s="186">
        <f t="shared" si="8"/>
        <v>80490.004063666129</v>
      </c>
      <c r="AC59" s="186">
        <f t="shared" si="9"/>
        <v>0</v>
      </c>
      <c r="AD59" s="186">
        <f t="shared" si="10"/>
        <v>0</v>
      </c>
      <c r="AE59" s="188">
        <f t="shared" si="15"/>
        <v>80490.004063666129</v>
      </c>
      <c r="AF59" s="37"/>
    </row>
    <row r="60" spans="1:32" ht="15.75" thickBot="1" x14ac:dyDescent="0.3">
      <c r="A60" s="28" t="s">
        <v>2</v>
      </c>
      <c r="B60" s="28" t="s">
        <v>592</v>
      </c>
      <c r="C60" s="158" t="s">
        <v>232</v>
      </c>
      <c r="D60" s="158" t="s">
        <v>839</v>
      </c>
      <c r="E60" s="159" t="s">
        <v>1070</v>
      </c>
      <c r="F60" s="160">
        <v>675686.17833163368</v>
      </c>
      <c r="G60" s="197" t="s">
        <v>438</v>
      </c>
      <c r="H60" s="161">
        <v>2</v>
      </c>
      <c r="I60" s="30">
        <v>0.5</v>
      </c>
      <c r="J60" s="31">
        <v>0.37</v>
      </c>
      <c r="K60" s="32">
        <v>0.13</v>
      </c>
      <c r="L60" s="33">
        <v>0</v>
      </c>
      <c r="M60" s="34">
        <v>0</v>
      </c>
      <c r="N60" s="186">
        <f t="shared" si="0"/>
        <v>337843.08916581684</v>
      </c>
      <c r="O60" s="163">
        <f t="shared" si="1"/>
        <v>250003.88598270447</v>
      </c>
      <c r="P60" s="163">
        <f t="shared" si="2"/>
        <v>87839.203183112375</v>
      </c>
      <c r="Q60" s="163">
        <f t="shared" si="3"/>
        <v>0</v>
      </c>
      <c r="R60" s="163">
        <f t="shared" si="4"/>
        <v>0</v>
      </c>
      <c r="S60" s="187">
        <f t="shared" si="14"/>
        <v>87839.203183112375</v>
      </c>
      <c r="T60" s="164">
        <v>2</v>
      </c>
      <c r="U60" s="30">
        <v>0.48</v>
      </c>
      <c r="V60" s="31">
        <v>0.38</v>
      </c>
      <c r="W60" s="32">
        <v>0.14000000000000001</v>
      </c>
      <c r="X60" s="33">
        <v>0</v>
      </c>
      <c r="Y60" s="34">
        <v>0</v>
      </c>
      <c r="Z60" s="186">
        <f t="shared" si="6"/>
        <v>324329.36559918418</v>
      </c>
      <c r="AA60" s="186">
        <f t="shared" si="7"/>
        <v>256760.7477660208</v>
      </c>
      <c r="AB60" s="186">
        <f t="shared" si="8"/>
        <v>94596.064966428719</v>
      </c>
      <c r="AC60" s="186">
        <f t="shared" si="9"/>
        <v>0</v>
      </c>
      <c r="AD60" s="186">
        <f t="shared" si="10"/>
        <v>0</v>
      </c>
      <c r="AE60" s="188">
        <f t="shared" si="15"/>
        <v>94596.064966428719</v>
      </c>
      <c r="AF60" s="37"/>
    </row>
    <row r="61" spans="1:32" ht="15.75" thickBot="1" x14ac:dyDescent="0.3">
      <c r="A61" s="28" t="s">
        <v>2</v>
      </c>
      <c r="B61" s="28" t="s">
        <v>592</v>
      </c>
      <c r="C61" s="158" t="s">
        <v>593</v>
      </c>
      <c r="D61" s="158" t="s">
        <v>840</v>
      </c>
      <c r="E61" s="159" t="s">
        <v>1070</v>
      </c>
      <c r="F61" s="160">
        <v>293915.69843774172</v>
      </c>
      <c r="G61" s="197" t="s">
        <v>438</v>
      </c>
      <c r="H61" s="161">
        <v>3</v>
      </c>
      <c r="I61" s="30">
        <v>0.22999999999999998</v>
      </c>
      <c r="J61" s="31">
        <v>0.37</v>
      </c>
      <c r="K61" s="32">
        <v>0.36</v>
      </c>
      <c r="L61" s="33">
        <v>0.04</v>
      </c>
      <c r="M61" s="34">
        <v>0</v>
      </c>
      <c r="N61" s="186">
        <f t="shared" si="0"/>
        <v>67600.610640680592</v>
      </c>
      <c r="O61" s="163">
        <f t="shared" si="1"/>
        <v>108748.80842196444</v>
      </c>
      <c r="P61" s="163">
        <f t="shared" si="2"/>
        <v>105809.65143758702</v>
      </c>
      <c r="Q61" s="163">
        <f t="shared" si="3"/>
        <v>11756.627937509669</v>
      </c>
      <c r="R61" s="163">
        <f t="shared" si="4"/>
        <v>0</v>
      </c>
      <c r="S61" s="187">
        <f t="shared" si="14"/>
        <v>117566.27937509668</v>
      </c>
      <c r="T61" s="164">
        <v>3</v>
      </c>
      <c r="U61" s="30">
        <v>0.21999999999999997</v>
      </c>
      <c r="V61" s="31">
        <v>0.28000000000000003</v>
      </c>
      <c r="W61" s="32">
        <v>0.43</v>
      </c>
      <c r="X61" s="33">
        <v>7.0000000000000007E-2</v>
      </c>
      <c r="Y61" s="34">
        <v>0</v>
      </c>
      <c r="Z61" s="186">
        <f t="shared" si="6"/>
        <v>64661.453656303172</v>
      </c>
      <c r="AA61" s="186">
        <f t="shared" si="7"/>
        <v>82296.39556256769</v>
      </c>
      <c r="AB61" s="186">
        <f t="shared" si="8"/>
        <v>126383.75032822894</v>
      </c>
      <c r="AC61" s="186">
        <f t="shared" si="9"/>
        <v>20574.098890641922</v>
      </c>
      <c r="AD61" s="186">
        <f t="shared" si="10"/>
        <v>0</v>
      </c>
      <c r="AE61" s="188">
        <f t="shared" si="15"/>
        <v>146957.84921887086</v>
      </c>
      <c r="AF61" s="37"/>
    </row>
    <row r="62" spans="1:32" ht="15.75" thickBot="1" x14ac:dyDescent="0.3">
      <c r="A62" s="28" t="s">
        <v>2</v>
      </c>
      <c r="B62" s="28" t="s">
        <v>592</v>
      </c>
      <c r="C62" s="158" t="s">
        <v>1169</v>
      </c>
      <c r="D62" s="158" t="s">
        <v>841</v>
      </c>
      <c r="E62" s="159" t="s">
        <v>1070</v>
      </c>
      <c r="F62" s="160">
        <v>181162.1036597928</v>
      </c>
      <c r="G62" s="197" t="s">
        <v>462</v>
      </c>
      <c r="H62" s="161">
        <v>3</v>
      </c>
      <c r="I62" s="30">
        <v>0.30000000000000004</v>
      </c>
      <c r="J62" s="31">
        <v>0.35</v>
      </c>
      <c r="K62" s="32">
        <v>0.38</v>
      </c>
      <c r="L62" s="33">
        <v>0.1</v>
      </c>
      <c r="M62" s="34">
        <v>0</v>
      </c>
      <c r="N62" s="186">
        <f t="shared" si="0"/>
        <v>54348.631097937847</v>
      </c>
      <c r="O62" s="163">
        <f t="shared" si="1"/>
        <v>63406.736280927478</v>
      </c>
      <c r="P62" s="163">
        <f t="shared" si="2"/>
        <v>68841.599390721269</v>
      </c>
      <c r="Q62" s="163">
        <f t="shared" si="3"/>
        <v>18116.210365979281</v>
      </c>
      <c r="R62" s="163">
        <f t="shared" si="4"/>
        <v>0</v>
      </c>
      <c r="S62" s="187">
        <f t="shared" si="14"/>
        <v>86957.809756700546</v>
      </c>
      <c r="T62" s="164">
        <v>3</v>
      </c>
      <c r="U62" s="30">
        <v>4.9999999999999933E-2</v>
      </c>
      <c r="V62" s="31">
        <v>0.33</v>
      </c>
      <c r="W62" s="32">
        <v>0.45</v>
      </c>
      <c r="X62" s="33">
        <v>0.17</v>
      </c>
      <c r="Y62" s="34">
        <v>0</v>
      </c>
      <c r="Z62" s="186">
        <f t="shared" si="6"/>
        <v>9058.1051829896278</v>
      </c>
      <c r="AA62" s="186">
        <f t="shared" si="7"/>
        <v>59783.49420773163</v>
      </c>
      <c r="AB62" s="186">
        <f t="shared" si="8"/>
        <v>81522.94664690677</v>
      </c>
      <c r="AC62" s="186">
        <f t="shared" si="9"/>
        <v>30797.557622164779</v>
      </c>
      <c r="AD62" s="186">
        <f t="shared" si="10"/>
        <v>0</v>
      </c>
      <c r="AE62" s="188">
        <f t="shared" si="15"/>
        <v>112320.50426907155</v>
      </c>
      <c r="AF62" s="37"/>
    </row>
    <row r="63" spans="1:32" ht="15.75" thickBot="1" x14ac:dyDescent="0.3">
      <c r="A63" s="28" t="s">
        <v>2</v>
      </c>
      <c r="B63" s="28" t="s">
        <v>592</v>
      </c>
      <c r="C63" s="158" t="s">
        <v>1170</v>
      </c>
      <c r="D63" s="158" t="s">
        <v>1171</v>
      </c>
      <c r="E63" s="159" t="s">
        <v>1070</v>
      </c>
      <c r="F63" s="160">
        <v>254979.88837426199</v>
      </c>
      <c r="G63" s="197" t="s">
        <v>438</v>
      </c>
      <c r="H63" s="161">
        <v>2</v>
      </c>
      <c r="I63" s="30">
        <v>0.59</v>
      </c>
      <c r="J63" s="31">
        <v>0.26</v>
      </c>
      <c r="K63" s="32">
        <v>0.15</v>
      </c>
      <c r="L63" s="33">
        <v>0</v>
      </c>
      <c r="M63" s="34">
        <v>0</v>
      </c>
      <c r="N63" s="186">
        <f t="shared" si="0"/>
        <v>150438.13414081457</v>
      </c>
      <c r="O63" s="163">
        <f t="shared" si="1"/>
        <v>66294.770977308115</v>
      </c>
      <c r="P63" s="163">
        <f t="shared" si="2"/>
        <v>38246.983256139298</v>
      </c>
      <c r="Q63" s="163">
        <f t="shared" si="3"/>
        <v>0</v>
      </c>
      <c r="R63" s="163">
        <f t="shared" si="4"/>
        <v>0</v>
      </c>
      <c r="S63" s="187">
        <f t="shared" si="14"/>
        <v>38246.983256139298</v>
      </c>
      <c r="T63" s="164">
        <v>3</v>
      </c>
      <c r="U63" s="30">
        <v>0.40999999999999992</v>
      </c>
      <c r="V63" s="31">
        <v>0.34</v>
      </c>
      <c r="W63" s="32">
        <v>0.23</v>
      </c>
      <c r="X63" s="33">
        <v>0.02</v>
      </c>
      <c r="Y63" s="34">
        <v>0</v>
      </c>
      <c r="Z63" s="186">
        <f t="shared" si="6"/>
        <v>104541.7542334474</v>
      </c>
      <c r="AA63" s="186">
        <f t="shared" si="7"/>
        <v>86693.16204724909</v>
      </c>
      <c r="AB63" s="186">
        <f t="shared" si="8"/>
        <v>58645.374326080258</v>
      </c>
      <c r="AC63" s="186">
        <f t="shared" si="9"/>
        <v>5099.5977674852402</v>
      </c>
      <c r="AD63" s="186">
        <f t="shared" si="10"/>
        <v>0</v>
      </c>
      <c r="AE63" s="188">
        <f t="shared" si="15"/>
        <v>63744.972093565499</v>
      </c>
      <c r="AF63" s="37"/>
    </row>
    <row r="64" spans="1:32" ht="15.75" thickBot="1" x14ac:dyDescent="0.3">
      <c r="A64" s="28" t="s">
        <v>2</v>
      </c>
      <c r="B64" s="28" t="s">
        <v>592</v>
      </c>
      <c r="C64" s="158" t="s">
        <v>594</v>
      </c>
      <c r="D64" s="158" t="s">
        <v>842</v>
      </c>
      <c r="E64" s="159" t="s">
        <v>1070</v>
      </c>
      <c r="F64" s="160">
        <v>370631.65171120141</v>
      </c>
      <c r="G64" s="197" t="s">
        <v>438</v>
      </c>
      <c r="H64" s="198">
        <v>2</v>
      </c>
      <c r="I64" s="30">
        <v>0.55000000000000004</v>
      </c>
      <c r="J64" s="31">
        <v>0.3</v>
      </c>
      <c r="K64" s="32">
        <v>0.15</v>
      </c>
      <c r="L64" s="33">
        <v>0</v>
      </c>
      <c r="M64" s="34">
        <v>0</v>
      </c>
      <c r="N64" s="186">
        <f t="shared" si="0"/>
        <v>203847.40844116081</v>
      </c>
      <c r="O64" s="163">
        <f t="shared" si="1"/>
        <v>111189.49551336042</v>
      </c>
      <c r="P64" s="163">
        <f t="shared" si="2"/>
        <v>55594.747756680212</v>
      </c>
      <c r="Q64" s="163">
        <f t="shared" si="3"/>
        <v>0</v>
      </c>
      <c r="R64" s="163">
        <f t="shared" si="4"/>
        <v>0</v>
      </c>
      <c r="S64" s="187">
        <f t="shared" si="14"/>
        <v>55594.747756680212</v>
      </c>
      <c r="T64" s="199">
        <v>2</v>
      </c>
      <c r="U64" s="30">
        <v>0.52</v>
      </c>
      <c r="V64" s="31">
        <v>0.32</v>
      </c>
      <c r="W64" s="32">
        <v>0.16</v>
      </c>
      <c r="X64" s="33">
        <v>0</v>
      </c>
      <c r="Y64" s="34">
        <v>0</v>
      </c>
      <c r="Z64" s="186">
        <f t="shared" si="6"/>
        <v>192728.45888982475</v>
      </c>
      <c r="AA64" s="186">
        <f t="shared" si="7"/>
        <v>118602.12854758445</v>
      </c>
      <c r="AB64" s="186">
        <f t="shared" si="8"/>
        <v>59301.064273792224</v>
      </c>
      <c r="AC64" s="186">
        <f t="shared" si="9"/>
        <v>0</v>
      </c>
      <c r="AD64" s="186">
        <f t="shared" si="10"/>
        <v>0</v>
      </c>
      <c r="AE64" s="188">
        <f t="shared" si="15"/>
        <v>59301.064273792224</v>
      </c>
      <c r="AF64" s="37"/>
    </row>
    <row r="65" spans="1:32" ht="15.75" thickBot="1" x14ac:dyDescent="0.3">
      <c r="A65" s="28" t="s">
        <v>2</v>
      </c>
      <c r="B65" s="28" t="s">
        <v>592</v>
      </c>
      <c r="C65" s="158" t="s">
        <v>1172</v>
      </c>
      <c r="D65" s="158" t="s">
        <v>843</v>
      </c>
      <c r="E65" s="159" t="s">
        <v>1070</v>
      </c>
      <c r="F65" s="160">
        <v>117488.05408606835</v>
      </c>
      <c r="G65" s="197" t="s">
        <v>462</v>
      </c>
      <c r="H65" s="161">
        <v>3</v>
      </c>
      <c r="I65" s="30">
        <v>0.39999999999999991</v>
      </c>
      <c r="J65" s="31">
        <v>0.3</v>
      </c>
      <c r="K65" s="32">
        <v>0.25</v>
      </c>
      <c r="L65" s="33">
        <v>0.05</v>
      </c>
      <c r="M65" s="34">
        <v>0</v>
      </c>
      <c r="N65" s="186">
        <f t="shared" si="0"/>
        <v>46995.221634427333</v>
      </c>
      <c r="O65" s="163">
        <f t="shared" si="1"/>
        <v>35246.416225820503</v>
      </c>
      <c r="P65" s="163">
        <f t="shared" si="2"/>
        <v>29372.013521517089</v>
      </c>
      <c r="Q65" s="163">
        <f t="shared" si="3"/>
        <v>5874.4027043034184</v>
      </c>
      <c r="R65" s="163">
        <f t="shared" si="4"/>
        <v>0</v>
      </c>
      <c r="S65" s="187">
        <f t="shared" si="14"/>
        <v>35246.416225820503</v>
      </c>
      <c r="T65" s="164">
        <v>3</v>
      </c>
      <c r="U65" s="30">
        <v>0.20000000000000007</v>
      </c>
      <c r="V65" s="31">
        <v>0.4</v>
      </c>
      <c r="W65" s="32">
        <v>0.32</v>
      </c>
      <c r="X65" s="33">
        <v>0.08</v>
      </c>
      <c r="Y65" s="34">
        <v>0</v>
      </c>
      <c r="Z65" s="186">
        <f t="shared" si="6"/>
        <v>23497.610817213677</v>
      </c>
      <c r="AA65" s="186">
        <f t="shared" si="7"/>
        <v>46995.221634427347</v>
      </c>
      <c r="AB65" s="186">
        <f t="shared" si="8"/>
        <v>37596.177307541875</v>
      </c>
      <c r="AC65" s="186">
        <f t="shared" si="9"/>
        <v>9399.0443268854688</v>
      </c>
      <c r="AD65" s="186">
        <f t="shared" si="10"/>
        <v>0</v>
      </c>
      <c r="AE65" s="188">
        <f t="shared" si="15"/>
        <v>46995.221634427347</v>
      </c>
      <c r="AF65" s="37"/>
    </row>
    <row r="66" spans="1:32" ht="15.75" thickBot="1" x14ac:dyDescent="0.3">
      <c r="A66" s="28" t="s">
        <v>2</v>
      </c>
      <c r="B66" s="28" t="s">
        <v>592</v>
      </c>
      <c r="C66" s="158" t="s">
        <v>1173</v>
      </c>
      <c r="D66" s="158" t="s">
        <v>844</v>
      </c>
      <c r="E66" s="159" t="s">
        <v>1070</v>
      </c>
      <c r="F66" s="160">
        <v>25155.789493996701</v>
      </c>
      <c r="G66" s="197" t="s">
        <v>462</v>
      </c>
      <c r="H66" s="198">
        <v>3</v>
      </c>
      <c r="I66" s="30">
        <v>0.33999999999999997</v>
      </c>
      <c r="J66" s="31">
        <v>0.33</v>
      </c>
      <c r="K66" s="32">
        <v>0.25</v>
      </c>
      <c r="L66" s="33">
        <v>0.08</v>
      </c>
      <c r="M66" s="34">
        <v>0</v>
      </c>
      <c r="N66" s="186">
        <f t="shared" si="0"/>
        <v>8552.9684279588782</v>
      </c>
      <c r="O66" s="163">
        <f t="shared" si="1"/>
        <v>8301.4105330189122</v>
      </c>
      <c r="P66" s="163">
        <f t="shared" si="2"/>
        <v>6288.9473734991752</v>
      </c>
      <c r="Q66" s="163">
        <f t="shared" si="3"/>
        <v>2012.4631595197361</v>
      </c>
      <c r="R66" s="163">
        <f t="shared" si="4"/>
        <v>0</v>
      </c>
      <c r="S66" s="187">
        <f t="shared" si="14"/>
        <v>8301.4105330189122</v>
      </c>
      <c r="T66" s="199">
        <v>3</v>
      </c>
      <c r="U66" s="30">
        <v>0.21000000000000008</v>
      </c>
      <c r="V66" s="31">
        <v>0.37</v>
      </c>
      <c r="W66" s="32">
        <v>0.3</v>
      </c>
      <c r="X66" s="33">
        <v>0.12</v>
      </c>
      <c r="Y66" s="34">
        <v>0</v>
      </c>
      <c r="Z66" s="186">
        <f t="shared" si="6"/>
        <v>5282.7157937393094</v>
      </c>
      <c r="AA66" s="186">
        <f t="shared" si="7"/>
        <v>9307.6421127787798</v>
      </c>
      <c r="AB66" s="186">
        <f t="shared" si="8"/>
        <v>7546.7368481990097</v>
      </c>
      <c r="AC66" s="186">
        <f t="shared" si="9"/>
        <v>3018.6947392796042</v>
      </c>
      <c r="AD66" s="186">
        <f t="shared" si="10"/>
        <v>0</v>
      </c>
      <c r="AE66" s="188">
        <f t="shared" si="15"/>
        <v>10565.431587478613</v>
      </c>
      <c r="AF66" s="37"/>
    </row>
    <row r="67" spans="1:32" ht="15.75" thickBot="1" x14ac:dyDescent="0.3">
      <c r="A67" s="28" t="s">
        <v>2</v>
      </c>
      <c r="B67" s="28" t="s">
        <v>592</v>
      </c>
      <c r="C67" s="158" t="s">
        <v>592</v>
      </c>
      <c r="D67" s="158" t="s">
        <v>1174</v>
      </c>
      <c r="E67" s="159" t="s">
        <v>1070</v>
      </c>
      <c r="F67" s="160">
        <v>260858.35989560297</v>
      </c>
      <c r="G67" s="197" t="s">
        <v>438</v>
      </c>
      <c r="H67" s="198">
        <v>3</v>
      </c>
      <c r="I67" s="30">
        <v>0.44999999999999996</v>
      </c>
      <c r="J67" s="31">
        <v>0.3</v>
      </c>
      <c r="K67" s="32">
        <v>0.22</v>
      </c>
      <c r="L67" s="33">
        <v>0.03</v>
      </c>
      <c r="M67" s="34">
        <v>0</v>
      </c>
      <c r="N67" s="186">
        <f t="shared" si="0"/>
        <v>117386.26195302133</v>
      </c>
      <c r="O67" s="163">
        <f t="shared" si="1"/>
        <v>78257.507968680889</v>
      </c>
      <c r="P67" s="163">
        <f t="shared" si="2"/>
        <v>57388.839177032656</v>
      </c>
      <c r="Q67" s="163">
        <f t="shared" si="3"/>
        <v>7825.7507968680893</v>
      </c>
      <c r="R67" s="163">
        <f t="shared" si="4"/>
        <v>0</v>
      </c>
      <c r="S67" s="187">
        <f t="shared" si="14"/>
        <v>65214.589973900744</v>
      </c>
      <c r="T67" s="164">
        <v>3</v>
      </c>
      <c r="U67" s="30">
        <v>0.27999999999999992</v>
      </c>
      <c r="V67" s="31">
        <v>0.4</v>
      </c>
      <c r="W67" s="32">
        <v>0.27</v>
      </c>
      <c r="X67" s="33">
        <v>0.05</v>
      </c>
      <c r="Y67" s="34">
        <v>0</v>
      </c>
      <c r="Z67" s="186">
        <f t="shared" si="6"/>
        <v>73040.340770768817</v>
      </c>
      <c r="AA67" s="186">
        <f t="shared" si="7"/>
        <v>104343.3439582412</v>
      </c>
      <c r="AB67" s="186">
        <f t="shared" si="8"/>
        <v>70431.757171812802</v>
      </c>
      <c r="AC67" s="186">
        <f t="shared" si="9"/>
        <v>13042.917994780149</v>
      </c>
      <c r="AD67" s="186">
        <f t="shared" si="10"/>
        <v>0</v>
      </c>
      <c r="AE67" s="188">
        <f t="shared" si="15"/>
        <v>83474.675166592948</v>
      </c>
      <c r="AF67" s="37"/>
    </row>
    <row r="68" spans="1:32" ht="15.75" thickBot="1" x14ac:dyDescent="0.3">
      <c r="A68" s="28" t="s">
        <v>2</v>
      </c>
      <c r="B68" s="28" t="s">
        <v>592</v>
      </c>
      <c r="C68" s="158" t="s">
        <v>845</v>
      </c>
      <c r="D68" s="158" t="s">
        <v>846</v>
      </c>
      <c r="E68" s="159" t="s">
        <v>1070</v>
      </c>
      <c r="F68" s="160">
        <v>265125.36572634365</v>
      </c>
      <c r="G68" s="197" t="s">
        <v>462</v>
      </c>
      <c r="H68" s="198">
        <v>3</v>
      </c>
      <c r="I68" s="30">
        <v>0.30000000000000004</v>
      </c>
      <c r="J68" s="31">
        <v>0.35</v>
      </c>
      <c r="K68" s="32">
        <v>0.3</v>
      </c>
      <c r="L68" s="33">
        <v>0.05</v>
      </c>
      <c r="M68" s="34">
        <v>0</v>
      </c>
      <c r="N68" s="186">
        <f t="shared" si="0"/>
        <v>79537.609717903106</v>
      </c>
      <c r="O68" s="163">
        <f t="shared" si="1"/>
        <v>92793.878004220271</v>
      </c>
      <c r="P68" s="163">
        <f t="shared" si="2"/>
        <v>79537.609717903091</v>
      </c>
      <c r="Q68" s="163">
        <f t="shared" si="3"/>
        <v>13256.268286317183</v>
      </c>
      <c r="R68" s="163">
        <f t="shared" si="4"/>
        <v>0</v>
      </c>
      <c r="S68" s="187">
        <f t="shared" si="14"/>
        <v>92793.878004220271</v>
      </c>
      <c r="T68" s="199">
        <v>3</v>
      </c>
      <c r="U68" s="30">
        <v>0.12</v>
      </c>
      <c r="V68" s="31">
        <v>0.45</v>
      </c>
      <c r="W68" s="32">
        <v>0.35</v>
      </c>
      <c r="X68" s="33">
        <v>0.08</v>
      </c>
      <c r="Y68" s="34">
        <v>0</v>
      </c>
      <c r="Z68" s="186">
        <f t="shared" si="6"/>
        <v>31815.043887161235</v>
      </c>
      <c r="AA68" s="186">
        <f t="shared" si="7"/>
        <v>119306.41457685464</v>
      </c>
      <c r="AB68" s="186">
        <f t="shared" si="8"/>
        <v>92793.878004220271</v>
      </c>
      <c r="AC68" s="186">
        <f t="shared" si="9"/>
        <v>21210.029258107494</v>
      </c>
      <c r="AD68" s="186">
        <f t="shared" si="10"/>
        <v>0</v>
      </c>
      <c r="AE68" s="188">
        <f t="shared" si="15"/>
        <v>114003.90726232776</v>
      </c>
      <c r="AF68" s="37"/>
    </row>
    <row r="69" spans="1:32" ht="15.75" thickBot="1" x14ac:dyDescent="0.3">
      <c r="A69" s="28" t="s">
        <v>2</v>
      </c>
      <c r="B69" s="28" t="s">
        <v>592</v>
      </c>
      <c r="C69" s="158" t="s">
        <v>1175</v>
      </c>
      <c r="D69" s="158" t="s">
        <v>1176</v>
      </c>
      <c r="E69" s="159" t="s">
        <v>1070</v>
      </c>
      <c r="F69" s="160">
        <v>69221</v>
      </c>
      <c r="G69" s="197" t="s">
        <v>438</v>
      </c>
      <c r="H69" s="161">
        <v>3</v>
      </c>
      <c r="I69" s="30">
        <v>0.39999999999999991</v>
      </c>
      <c r="J69" s="31">
        <v>0.33</v>
      </c>
      <c r="K69" s="32">
        <v>0.22</v>
      </c>
      <c r="L69" s="33">
        <v>0.05</v>
      </c>
      <c r="M69" s="34">
        <v>0</v>
      </c>
      <c r="N69" s="186">
        <f t="shared" ref="N69:N80" si="16">F69*I69</f>
        <v>27688.399999999994</v>
      </c>
      <c r="O69" s="163">
        <f t="shared" ref="O69:O80" si="17">F69*J69</f>
        <v>22842.93</v>
      </c>
      <c r="P69" s="163">
        <f t="shared" ref="P69:P80" si="18">F69*K69</f>
        <v>15228.62</v>
      </c>
      <c r="Q69" s="163">
        <f t="shared" ref="Q69:Q80" si="19">F69*L69</f>
        <v>3461.05</v>
      </c>
      <c r="R69" s="163">
        <f t="shared" ref="R69:R80" si="20">F69*M69</f>
        <v>0</v>
      </c>
      <c r="S69" s="187">
        <f t="shared" si="14"/>
        <v>18689.670000000002</v>
      </c>
      <c r="T69" s="164">
        <v>3</v>
      </c>
      <c r="U69" s="30">
        <v>0.22999999999999998</v>
      </c>
      <c r="V69" s="31">
        <v>0.4</v>
      </c>
      <c r="W69" s="32">
        <v>0.3</v>
      </c>
      <c r="X69" s="33">
        <v>7.0000000000000007E-2</v>
      </c>
      <c r="Y69" s="34">
        <v>0</v>
      </c>
      <c r="Z69" s="186">
        <f t="shared" ref="Z69:Z80" si="21">F69*U69</f>
        <v>15920.829999999998</v>
      </c>
      <c r="AA69" s="186">
        <f t="shared" ref="AA69:AA80" si="22">F69*V69</f>
        <v>27688.400000000001</v>
      </c>
      <c r="AB69" s="186">
        <f t="shared" ref="AB69:AB80" si="23">F69*W69</f>
        <v>20766.3</v>
      </c>
      <c r="AC69" s="186">
        <f t="shared" ref="AC69:AC80" si="24">F69*X69</f>
        <v>4845.47</v>
      </c>
      <c r="AD69" s="186">
        <f t="shared" ref="AD69:AD80" si="25">F69*Y69</f>
        <v>0</v>
      </c>
      <c r="AE69" s="188">
        <f t="shared" si="15"/>
        <v>25611.77</v>
      </c>
      <c r="AF69" s="37"/>
    </row>
    <row r="70" spans="1:32" ht="15.75" thickBot="1" x14ac:dyDescent="0.3">
      <c r="A70" s="28" t="s">
        <v>2</v>
      </c>
      <c r="B70" s="28" t="s">
        <v>233</v>
      </c>
      <c r="C70" s="158" t="s">
        <v>234</v>
      </c>
      <c r="D70" s="158" t="s">
        <v>847</v>
      </c>
      <c r="E70" s="159" t="s">
        <v>1070</v>
      </c>
      <c r="F70" s="160">
        <v>143351.15951067483</v>
      </c>
      <c r="G70" s="197" t="s">
        <v>438</v>
      </c>
      <c r="H70" s="161">
        <v>2</v>
      </c>
      <c r="I70" s="30">
        <v>0.63</v>
      </c>
      <c r="J70" s="31">
        <v>0.32</v>
      </c>
      <c r="K70" s="32">
        <v>0.05</v>
      </c>
      <c r="L70" s="33">
        <v>0</v>
      </c>
      <c r="M70" s="34">
        <v>0</v>
      </c>
      <c r="N70" s="186">
        <f t="shared" si="16"/>
        <v>90311.230491725146</v>
      </c>
      <c r="O70" s="163">
        <f t="shared" si="17"/>
        <v>45872.371043415944</v>
      </c>
      <c r="P70" s="163">
        <f t="shared" si="18"/>
        <v>7167.5579755337421</v>
      </c>
      <c r="Q70" s="163">
        <f t="shared" si="19"/>
        <v>0</v>
      </c>
      <c r="R70" s="163">
        <f t="shared" si="20"/>
        <v>0</v>
      </c>
      <c r="S70" s="187">
        <f t="shared" si="14"/>
        <v>7167.5579755337421</v>
      </c>
      <c r="T70" s="164">
        <v>2</v>
      </c>
      <c r="U70" s="30">
        <v>0.51</v>
      </c>
      <c r="V70" s="31">
        <v>0.4</v>
      </c>
      <c r="W70" s="32">
        <v>0.09</v>
      </c>
      <c r="X70" s="33">
        <v>0</v>
      </c>
      <c r="Y70" s="34">
        <v>0</v>
      </c>
      <c r="Z70" s="186">
        <f t="shared" si="21"/>
        <v>73109.091350444171</v>
      </c>
      <c r="AA70" s="186">
        <f t="shared" si="22"/>
        <v>57340.463804269937</v>
      </c>
      <c r="AB70" s="186">
        <f t="shared" si="23"/>
        <v>12901.604355960733</v>
      </c>
      <c r="AC70" s="186">
        <f t="shared" si="24"/>
        <v>0</v>
      </c>
      <c r="AD70" s="186">
        <f t="shared" si="25"/>
        <v>0</v>
      </c>
      <c r="AE70" s="188">
        <f t="shared" si="15"/>
        <v>12901.604355960733</v>
      </c>
      <c r="AF70" s="37"/>
    </row>
    <row r="71" spans="1:32" ht="15.75" thickBot="1" x14ac:dyDescent="0.3">
      <c r="A71" s="28" t="s">
        <v>2</v>
      </c>
      <c r="B71" s="28" t="s">
        <v>233</v>
      </c>
      <c r="C71" s="158" t="s">
        <v>235</v>
      </c>
      <c r="D71" s="158" t="s">
        <v>848</v>
      </c>
      <c r="E71" s="159" t="s">
        <v>1070</v>
      </c>
      <c r="F71" s="160">
        <v>358435.86227377283</v>
      </c>
      <c r="G71" s="197" t="s">
        <v>438</v>
      </c>
      <c r="H71" s="161">
        <v>2</v>
      </c>
      <c r="I71" s="30">
        <v>0.77</v>
      </c>
      <c r="J71" s="31">
        <v>0.16</v>
      </c>
      <c r="K71" s="32">
        <v>7.0000000000000007E-2</v>
      </c>
      <c r="L71" s="33">
        <v>0</v>
      </c>
      <c r="M71" s="34">
        <v>0</v>
      </c>
      <c r="N71" s="186">
        <f t="shared" si="16"/>
        <v>275995.6139508051</v>
      </c>
      <c r="O71" s="163">
        <f t="shared" si="17"/>
        <v>57349.737963803651</v>
      </c>
      <c r="P71" s="163">
        <f t="shared" si="18"/>
        <v>25090.510359164102</v>
      </c>
      <c r="Q71" s="163">
        <f t="shared" si="19"/>
        <v>0</v>
      </c>
      <c r="R71" s="163">
        <f t="shared" si="20"/>
        <v>0</v>
      </c>
      <c r="S71" s="187">
        <f t="shared" si="14"/>
        <v>25090.510359164102</v>
      </c>
      <c r="T71" s="164">
        <v>2</v>
      </c>
      <c r="U71" s="30">
        <v>0.67999999999999994</v>
      </c>
      <c r="V71" s="31">
        <v>0.21</v>
      </c>
      <c r="W71" s="32">
        <v>0.11</v>
      </c>
      <c r="X71" s="33">
        <v>0</v>
      </c>
      <c r="Y71" s="34">
        <v>0</v>
      </c>
      <c r="Z71" s="186">
        <f t="shared" si="21"/>
        <v>243736.3863461655</v>
      </c>
      <c r="AA71" s="186">
        <f t="shared" si="22"/>
        <v>75271.531077492298</v>
      </c>
      <c r="AB71" s="186">
        <f t="shared" si="23"/>
        <v>39427.944850115011</v>
      </c>
      <c r="AC71" s="186">
        <f t="shared" si="24"/>
        <v>0</v>
      </c>
      <c r="AD71" s="186">
        <f t="shared" si="25"/>
        <v>0</v>
      </c>
      <c r="AE71" s="188">
        <f t="shared" si="15"/>
        <v>39427.944850115011</v>
      </c>
      <c r="AF71" s="37"/>
    </row>
    <row r="72" spans="1:32" ht="15.75" thickBot="1" x14ac:dyDescent="0.3">
      <c r="A72" s="28" t="s">
        <v>2</v>
      </c>
      <c r="B72" s="28" t="s">
        <v>233</v>
      </c>
      <c r="C72" s="158" t="s">
        <v>236</v>
      </c>
      <c r="D72" s="158" t="s">
        <v>849</v>
      </c>
      <c r="E72" s="159" t="s">
        <v>1070</v>
      </c>
      <c r="F72" s="160">
        <v>525932.53392945684</v>
      </c>
      <c r="G72" s="197" t="s">
        <v>438</v>
      </c>
      <c r="H72" s="161">
        <v>2</v>
      </c>
      <c r="I72" s="30">
        <v>0.78</v>
      </c>
      <c r="J72" s="31">
        <v>0.16</v>
      </c>
      <c r="K72" s="32">
        <v>0.06</v>
      </c>
      <c r="L72" s="33">
        <v>0</v>
      </c>
      <c r="M72" s="34">
        <v>0</v>
      </c>
      <c r="N72" s="186">
        <f t="shared" si="16"/>
        <v>410227.37646497635</v>
      </c>
      <c r="O72" s="163">
        <f t="shared" si="17"/>
        <v>84149.205428713103</v>
      </c>
      <c r="P72" s="163">
        <f t="shared" si="18"/>
        <v>31555.952035767408</v>
      </c>
      <c r="Q72" s="163">
        <f t="shared" si="19"/>
        <v>0</v>
      </c>
      <c r="R72" s="163">
        <f t="shared" si="20"/>
        <v>0</v>
      </c>
      <c r="S72" s="187">
        <f t="shared" si="14"/>
        <v>31555.952035767408</v>
      </c>
      <c r="T72" s="164">
        <v>2</v>
      </c>
      <c r="U72" s="30">
        <v>0.7</v>
      </c>
      <c r="V72" s="31">
        <v>0.23</v>
      </c>
      <c r="W72" s="32">
        <v>7.0000000000000007E-2</v>
      </c>
      <c r="X72" s="33">
        <v>0</v>
      </c>
      <c r="Y72" s="34">
        <v>0</v>
      </c>
      <c r="Z72" s="186">
        <f t="shared" si="21"/>
        <v>368152.77375061979</v>
      </c>
      <c r="AA72" s="186">
        <f t="shared" si="22"/>
        <v>120964.48280377508</v>
      </c>
      <c r="AB72" s="186">
        <f t="shared" si="23"/>
        <v>36815.277375061982</v>
      </c>
      <c r="AC72" s="186">
        <f t="shared" si="24"/>
        <v>0</v>
      </c>
      <c r="AD72" s="186">
        <f t="shared" si="25"/>
        <v>0</v>
      </c>
      <c r="AE72" s="188">
        <f t="shared" si="15"/>
        <v>36815.277375061982</v>
      </c>
      <c r="AF72" s="37"/>
    </row>
    <row r="73" spans="1:32" ht="15.75" thickBot="1" x14ac:dyDescent="0.3">
      <c r="A73" s="28" t="s">
        <v>2</v>
      </c>
      <c r="B73" s="28" t="s">
        <v>233</v>
      </c>
      <c r="C73" s="158" t="s">
        <v>595</v>
      </c>
      <c r="D73" s="158" t="s">
        <v>850</v>
      </c>
      <c r="E73" s="159" t="s">
        <v>1070</v>
      </c>
      <c r="F73" s="160">
        <v>487217.37660671014</v>
      </c>
      <c r="G73" s="197" t="s">
        <v>438</v>
      </c>
      <c r="H73" s="161">
        <v>2</v>
      </c>
      <c r="I73" s="30">
        <v>0.76</v>
      </c>
      <c r="J73" s="31">
        <v>0.18</v>
      </c>
      <c r="K73" s="32">
        <v>0.06</v>
      </c>
      <c r="L73" s="33">
        <v>0</v>
      </c>
      <c r="M73" s="34">
        <v>0</v>
      </c>
      <c r="N73" s="186">
        <f t="shared" si="16"/>
        <v>370285.20622109971</v>
      </c>
      <c r="O73" s="163">
        <f t="shared" si="17"/>
        <v>87699.127789207821</v>
      </c>
      <c r="P73" s="163">
        <f t="shared" si="18"/>
        <v>29233.042596402607</v>
      </c>
      <c r="Q73" s="163">
        <f t="shared" si="19"/>
        <v>0</v>
      </c>
      <c r="R73" s="163">
        <f t="shared" si="20"/>
        <v>0</v>
      </c>
      <c r="S73" s="187">
        <f t="shared" si="14"/>
        <v>29233.042596402607</v>
      </c>
      <c r="T73" s="164">
        <v>2</v>
      </c>
      <c r="U73" s="30">
        <v>0.7</v>
      </c>
      <c r="V73" s="31">
        <v>0.21</v>
      </c>
      <c r="W73" s="32">
        <v>0.09</v>
      </c>
      <c r="X73" s="33">
        <v>0</v>
      </c>
      <c r="Y73" s="34">
        <v>0</v>
      </c>
      <c r="Z73" s="186">
        <f t="shared" si="21"/>
        <v>341052.16362469707</v>
      </c>
      <c r="AA73" s="186">
        <f t="shared" si="22"/>
        <v>102315.64908740913</v>
      </c>
      <c r="AB73" s="186">
        <f t="shared" si="23"/>
        <v>43849.563894603911</v>
      </c>
      <c r="AC73" s="186">
        <f t="shared" si="24"/>
        <v>0</v>
      </c>
      <c r="AD73" s="186">
        <f t="shared" si="25"/>
        <v>0</v>
      </c>
      <c r="AE73" s="188">
        <f t="shared" si="15"/>
        <v>43849.563894603911</v>
      </c>
      <c r="AF73" s="37"/>
    </row>
    <row r="74" spans="1:32" ht="15.75" thickBot="1" x14ac:dyDescent="0.3">
      <c r="A74" s="28" t="s">
        <v>2</v>
      </c>
      <c r="B74" s="28" t="s">
        <v>233</v>
      </c>
      <c r="C74" s="158" t="s">
        <v>596</v>
      </c>
      <c r="D74" s="158" t="s">
        <v>851</v>
      </c>
      <c r="E74" s="159" t="s">
        <v>1070</v>
      </c>
      <c r="F74" s="160">
        <v>593280.17256905709</v>
      </c>
      <c r="G74" s="197" t="s">
        <v>438</v>
      </c>
      <c r="H74" s="161">
        <v>2</v>
      </c>
      <c r="I74" s="30">
        <v>0.72</v>
      </c>
      <c r="J74" s="31">
        <v>0.25</v>
      </c>
      <c r="K74" s="32">
        <v>0.03</v>
      </c>
      <c r="L74" s="33">
        <v>0</v>
      </c>
      <c r="M74" s="34">
        <v>0</v>
      </c>
      <c r="N74" s="186">
        <f t="shared" si="16"/>
        <v>427161.7242497211</v>
      </c>
      <c r="O74" s="163">
        <f t="shared" si="17"/>
        <v>148320.04314226427</v>
      </c>
      <c r="P74" s="163">
        <f t="shared" si="18"/>
        <v>17798.405177071712</v>
      </c>
      <c r="Q74" s="163">
        <f t="shared" si="19"/>
        <v>0</v>
      </c>
      <c r="R74" s="163">
        <f t="shared" si="20"/>
        <v>0</v>
      </c>
      <c r="S74" s="187">
        <f t="shared" si="14"/>
        <v>17798.405177071712</v>
      </c>
      <c r="T74" s="164">
        <v>2</v>
      </c>
      <c r="U74" s="30">
        <v>0.65</v>
      </c>
      <c r="V74" s="31">
        <v>0.3</v>
      </c>
      <c r="W74" s="32">
        <v>0.05</v>
      </c>
      <c r="X74" s="33">
        <v>0</v>
      </c>
      <c r="Y74" s="34">
        <v>0</v>
      </c>
      <c r="Z74" s="186">
        <f t="shared" si="21"/>
        <v>385632.11216988711</v>
      </c>
      <c r="AA74" s="186">
        <f t="shared" si="22"/>
        <v>177984.05177071711</v>
      </c>
      <c r="AB74" s="186">
        <f t="shared" si="23"/>
        <v>29664.008628452855</v>
      </c>
      <c r="AC74" s="186">
        <f t="shared" si="24"/>
        <v>0</v>
      </c>
      <c r="AD74" s="186">
        <f t="shared" si="25"/>
        <v>0</v>
      </c>
      <c r="AE74" s="188">
        <f t="shared" si="15"/>
        <v>29664.008628452855</v>
      </c>
      <c r="AF74" s="37"/>
    </row>
    <row r="75" spans="1:32" ht="15.75" thickBot="1" x14ac:dyDescent="0.3">
      <c r="A75" s="28" t="s">
        <v>2</v>
      </c>
      <c r="B75" s="28" t="s">
        <v>233</v>
      </c>
      <c r="C75" s="158" t="s">
        <v>237</v>
      </c>
      <c r="D75" s="158" t="s">
        <v>852</v>
      </c>
      <c r="E75" s="159" t="s">
        <v>1070</v>
      </c>
      <c r="F75" s="160">
        <v>858666.78709799505</v>
      </c>
      <c r="G75" s="197" t="s">
        <v>438</v>
      </c>
      <c r="H75" s="161">
        <v>2</v>
      </c>
      <c r="I75" s="30">
        <v>0.73</v>
      </c>
      <c r="J75" s="31">
        <v>0.22</v>
      </c>
      <c r="K75" s="32">
        <v>0.05</v>
      </c>
      <c r="L75" s="33">
        <v>0</v>
      </c>
      <c r="M75" s="34">
        <v>0</v>
      </c>
      <c r="N75" s="186">
        <f t="shared" si="16"/>
        <v>626826.7545815364</v>
      </c>
      <c r="O75" s="163">
        <f t="shared" si="17"/>
        <v>188906.69316155891</v>
      </c>
      <c r="P75" s="163">
        <f t="shared" si="18"/>
        <v>42933.339354899756</v>
      </c>
      <c r="Q75" s="163">
        <f t="shared" si="19"/>
        <v>0</v>
      </c>
      <c r="R75" s="163">
        <f t="shared" si="20"/>
        <v>0</v>
      </c>
      <c r="S75" s="187">
        <f t="shared" si="14"/>
        <v>42933.339354899756</v>
      </c>
      <c r="T75" s="164">
        <v>2</v>
      </c>
      <c r="U75" s="30">
        <v>0.65999999999999992</v>
      </c>
      <c r="V75" s="31">
        <v>0.28000000000000003</v>
      </c>
      <c r="W75" s="32">
        <v>0.06</v>
      </c>
      <c r="X75" s="33">
        <v>0</v>
      </c>
      <c r="Y75" s="34">
        <v>0</v>
      </c>
      <c r="Z75" s="186">
        <f t="shared" si="21"/>
        <v>566720.07948467671</v>
      </c>
      <c r="AA75" s="186">
        <f t="shared" si="22"/>
        <v>240426.70038743864</v>
      </c>
      <c r="AB75" s="186">
        <f t="shared" si="23"/>
        <v>51520.007225879701</v>
      </c>
      <c r="AC75" s="186">
        <f t="shared" si="24"/>
        <v>0</v>
      </c>
      <c r="AD75" s="186">
        <f t="shared" si="25"/>
        <v>0</v>
      </c>
      <c r="AE75" s="188">
        <f t="shared" si="15"/>
        <v>51520.007225879701</v>
      </c>
      <c r="AF75" s="37"/>
    </row>
    <row r="76" spans="1:32" ht="15.75" thickBot="1" x14ac:dyDescent="0.3">
      <c r="A76" s="28" t="s">
        <v>2</v>
      </c>
      <c r="B76" s="28" t="s">
        <v>233</v>
      </c>
      <c r="C76" s="158" t="s">
        <v>238</v>
      </c>
      <c r="D76" s="158" t="s">
        <v>853</v>
      </c>
      <c r="E76" s="159" t="s">
        <v>1070</v>
      </c>
      <c r="F76" s="160">
        <v>754267.09762895491</v>
      </c>
      <c r="G76" s="197" t="s">
        <v>438</v>
      </c>
      <c r="H76" s="161">
        <v>2</v>
      </c>
      <c r="I76" s="30">
        <v>0.72</v>
      </c>
      <c r="J76" s="31">
        <v>0.22</v>
      </c>
      <c r="K76" s="32">
        <v>0.06</v>
      </c>
      <c r="L76" s="33">
        <v>0</v>
      </c>
      <c r="M76" s="34">
        <v>0</v>
      </c>
      <c r="N76" s="186">
        <f t="shared" si="16"/>
        <v>543072.31029284757</v>
      </c>
      <c r="O76" s="163">
        <f t="shared" si="17"/>
        <v>165938.76147837008</v>
      </c>
      <c r="P76" s="163">
        <f t="shared" si="18"/>
        <v>45256.025857737295</v>
      </c>
      <c r="Q76" s="163">
        <f t="shared" si="19"/>
        <v>0</v>
      </c>
      <c r="R76" s="163">
        <f t="shared" si="20"/>
        <v>0</v>
      </c>
      <c r="S76" s="187">
        <f t="shared" si="14"/>
        <v>45256.025857737295</v>
      </c>
      <c r="T76" s="164">
        <v>2</v>
      </c>
      <c r="U76" s="30">
        <v>0.63</v>
      </c>
      <c r="V76" s="31">
        <v>0.3</v>
      </c>
      <c r="W76" s="32">
        <v>7.0000000000000007E-2</v>
      </c>
      <c r="X76" s="33">
        <v>0</v>
      </c>
      <c r="Y76" s="34">
        <v>0</v>
      </c>
      <c r="Z76" s="186">
        <f t="shared" si="21"/>
        <v>475188.27150624158</v>
      </c>
      <c r="AA76" s="186">
        <f t="shared" si="22"/>
        <v>226280.12928868647</v>
      </c>
      <c r="AB76" s="186">
        <f t="shared" si="23"/>
        <v>52798.69683402685</v>
      </c>
      <c r="AC76" s="186">
        <f t="shared" si="24"/>
        <v>0</v>
      </c>
      <c r="AD76" s="186">
        <f t="shared" si="25"/>
        <v>0</v>
      </c>
      <c r="AE76" s="188">
        <f t="shared" si="15"/>
        <v>52798.69683402685</v>
      </c>
      <c r="AF76" s="37"/>
    </row>
    <row r="77" spans="1:32" ht="15.75" thickBot="1" x14ac:dyDescent="0.3">
      <c r="A77" s="28" t="s">
        <v>2</v>
      </c>
      <c r="B77" s="28" t="s">
        <v>233</v>
      </c>
      <c r="C77" s="158" t="s">
        <v>239</v>
      </c>
      <c r="D77" s="158" t="s">
        <v>854</v>
      </c>
      <c r="E77" s="159" t="s">
        <v>1070</v>
      </c>
      <c r="F77" s="160">
        <v>366831.6518901189</v>
      </c>
      <c r="G77" s="197" t="s">
        <v>438</v>
      </c>
      <c r="H77" s="161">
        <v>1</v>
      </c>
      <c r="I77" s="30">
        <v>0.82000000000000006</v>
      </c>
      <c r="J77" s="31">
        <v>0.13</v>
      </c>
      <c r="K77" s="32">
        <v>0.05</v>
      </c>
      <c r="L77" s="33">
        <v>0</v>
      </c>
      <c r="M77" s="34">
        <v>0</v>
      </c>
      <c r="N77" s="186">
        <f t="shared" si="16"/>
        <v>300801.95454989752</v>
      </c>
      <c r="O77" s="163">
        <f t="shared" si="17"/>
        <v>47688.114745715458</v>
      </c>
      <c r="P77" s="163">
        <f t="shared" si="18"/>
        <v>18341.582594505944</v>
      </c>
      <c r="Q77" s="163">
        <f t="shared" si="19"/>
        <v>0</v>
      </c>
      <c r="R77" s="163">
        <f t="shared" si="20"/>
        <v>0</v>
      </c>
      <c r="S77" s="187">
        <f t="shared" si="14"/>
        <v>18341.582594505944</v>
      </c>
      <c r="T77" s="164">
        <v>2</v>
      </c>
      <c r="U77" s="30">
        <v>0.73</v>
      </c>
      <c r="V77" s="31">
        <v>0.21</v>
      </c>
      <c r="W77" s="32">
        <v>0.06</v>
      </c>
      <c r="X77" s="33">
        <v>0</v>
      </c>
      <c r="Y77" s="34">
        <v>0</v>
      </c>
      <c r="Z77" s="186">
        <f t="shared" si="21"/>
        <v>267787.10587978677</v>
      </c>
      <c r="AA77" s="186">
        <f t="shared" si="22"/>
        <v>77034.646896924969</v>
      </c>
      <c r="AB77" s="186">
        <f t="shared" si="23"/>
        <v>22009.899113407133</v>
      </c>
      <c r="AC77" s="186">
        <f t="shared" si="24"/>
        <v>0</v>
      </c>
      <c r="AD77" s="186">
        <f t="shared" si="25"/>
        <v>0</v>
      </c>
      <c r="AE77" s="188">
        <f t="shared" si="15"/>
        <v>22009.899113407133</v>
      </c>
      <c r="AF77" s="37"/>
    </row>
    <row r="78" spans="1:32" ht="15.75" thickBot="1" x14ac:dyDescent="0.3">
      <c r="A78" s="28" t="s">
        <v>2</v>
      </c>
      <c r="B78" s="28" t="s">
        <v>233</v>
      </c>
      <c r="C78" s="158" t="s">
        <v>240</v>
      </c>
      <c r="D78" s="158" t="s">
        <v>855</v>
      </c>
      <c r="E78" s="159" t="s">
        <v>1070</v>
      </c>
      <c r="F78" s="160">
        <v>637821.40447068086</v>
      </c>
      <c r="G78" s="197" t="s">
        <v>438</v>
      </c>
      <c r="H78" s="161">
        <v>2</v>
      </c>
      <c r="I78" s="30">
        <v>0.76</v>
      </c>
      <c r="J78" s="31">
        <v>0.17</v>
      </c>
      <c r="K78" s="32">
        <v>7.0000000000000007E-2</v>
      </c>
      <c r="L78" s="33">
        <v>0</v>
      </c>
      <c r="M78" s="34">
        <v>0</v>
      </c>
      <c r="N78" s="186">
        <f t="shared" si="16"/>
        <v>484744.26739771746</v>
      </c>
      <c r="O78" s="163">
        <f t="shared" si="17"/>
        <v>108429.63876001576</v>
      </c>
      <c r="P78" s="163">
        <f t="shared" si="18"/>
        <v>44647.498312947668</v>
      </c>
      <c r="Q78" s="163">
        <f t="shared" si="19"/>
        <v>0</v>
      </c>
      <c r="R78" s="163">
        <f t="shared" si="20"/>
        <v>0</v>
      </c>
      <c r="S78" s="187">
        <f t="shared" si="14"/>
        <v>44647.498312947668</v>
      </c>
      <c r="T78" s="164">
        <v>2</v>
      </c>
      <c r="U78" s="30">
        <v>0.71</v>
      </c>
      <c r="V78" s="31">
        <v>0.21</v>
      </c>
      <c r="W78" s="32">
        <v>0.08</v>
      </c>
      <c r="X78" s="33">
        <v>0</v>
      </c>
      <c r="Y78" s="34">
        <v>0</v>
      </c>
      <c r="Z78" s="186">
        <f t="shared" si="21"/>
        <v>452853.19717418338</v>
      </c>
      <c r="AA78" s="186">
        <f t="shared" si="22"/>
        <v>133942.49493884298</v>
      </c>
      <c r="AB78" s="186">
        <f t="shared" si="23"/>
        <v>51025.712357654469</v>
      </c>
      <c r="AC78" s="186">
        <f t="shared" si="24"/>
        <v>0</v>
      </c>
      <c r="AD78" s="186">
        <f t="shared" si="25"/>
        <v>0</v>
      </c>
      <c r="AE78" s="188">
        <f t="shared" si="15"/>
        <v>51025.712357654469</v>
      </c>
      <c r="AF78" s="37"/>
    </row>
    <row r="79" spans="1:32" ht="15.75" thickBot="1" x14ac:dyDescent="0.3">
      <c r="A79" s="28" t="s">
        <v>2</v>
      </c>
      <c r="B79" s="28" t="s">
        <v>233</v>
      </c>
      <c r="C79" s="158" t="s">
        <v>241</v>
      </c>
      <c r="D79" s="158" t="s">
        <v>856</v>
      </c>
      <c r="E79" s="159" t="s">
        <v>1070</v>
      </c>
      <c r="F79" s="160">
        <v>55187</v>
      </c>
      <c r="G79" s="197" t="s">
        <v>438</v>
      </c>
      <c r="H79" s="161">
        <v>1</v>
      </c>
      <c r="I79" s="30">
        <v>0.82000000000000006</v>
      </c>
      <c r="J79" s="31">
        <v>0.15</v>
      </c>
      <c r="K79" s="32">
        <v>0.03</v>
      </c>
      <c r="L79" s="33">
        <v>0</v>
      </c>
      <c r="M79" s="34">
        <v>0</v>
      </c>
      <c r="N79" s="186">
        <f t="shared" si="16"/>
        <v>45253.340000000004</v>
      </c>
      <c r="O79" s="163">
        <f t="shared" si="17"/>
        <v>8278.0499999999993</v>
      </c>
      <c r="P79" s="163">
        <f t="shared" si="18"/>
        <v>1655.61</v>
      </c>
      <c r="Q79" s="163">
        <f t="shared" si="19"/>
        <v>0</v>
      </c>
      <c r="R79" s="163">
        <f t="shared" si="20"/>
        <v>0</v>
      </c>
      <c r="S79" s="187">
        <f t="shared" si="14"/>
        <v>1655.61</v>
      </c>
      <c r="T79" s="164">
        <v>2</v>
      </c>
      <c r="U79" s="30">
        <v>0.69</v>
      </c>
      <c r="V79" s="31">
        <v>0.24</v>
      </c>
      <c r="W79" s="32">
        <v>7.0000000000000007E-2</v>
      </c>
      <c r="X79" s="33">
        <v>0</v>
      </c>
      <c r="Y79" s="34">
        <v>0</v>
      </c>
      <c r="Z79" s="186">
        <f t="shared" si="21"/>
        <v>38079.03</v>
      </c>
      <c r="AA79" s="186">
        <f t="shared" si="22"/>
        <v>13244.88</v>
      </c>
      <c r="AB79" s="186">
        <f t="shared" si="23"/>
        <v>3863.09</v>
      </c>
      <c r="AC79" s="186">
        <f t="shared" si="24"/>
        <v>0</v>
      </c>
      <c r="AD79" s="186">
        <f t="shared" si="25"/>
        <v>0</v>
      </c>
      <c r="AE79" s="188">
        <f t="shared" si="15"/>
        <v>3863.09</v>
      </c>
      <c r="AF79" s="37"/>
    </row>
    <row r="80" spans="1:32" ht="15.75" thickBot="1" x14ac:dyDescent="0.3">
      <c r="A80" s="28" t="s">
        <v>2</v>
      </c>
      <c r="B80" s="28" t="s">
        <v>233</v>
      </c>
      <c r="C80" s="158" t="s">
        <v>1177</v>
      </c>
      <c r="D80" s="158" t="s">
        <v>1178</v>
      </c>
      <c r="E80" s="159" t="s">
        <v>1070</v>
      </c>
      <c r="F80" s="160">
        <v>479960.04952286917</v>
      </c>
      <c r="G80" s="197" t="s">
        <v>438</v>
      </c>
      <c r="H80" s="161">
        <v>2</v>
      </c>
      <c r="I80" s="30">
        <v>0.75</v>
      </c>
      <c r="J80" s="31">
        <v>0.23</v>
      </c>
      <c r="K80" s="32">
        <v>0.02</v>
      </c>
      <c r="L80" s="33">
        <v>0</v>
      </c>
      <c r="M80" s="34">
        <v>0</v>
      </c>
      <c r="N80" s="186">
        <f t="shared" si="16"/>
        <v>359970.03714215185</v>
      </c>
      <c r="O80" s="163">
        <f t="shared" si="17"/>
        <v>110390.81139025991</v>
      </c>
      <c r="P80" s="163">
        <f t="shared" si="18"/>
        <v>9599.2009904573843</v>
      </c>
      <c r="Q80" s="163">
        <f t="shared" si="19"/>
        <v>0</v>
      </c>
      <c r="R80" s="163">
        <f t="shared" si="20"/>
        <v>0</v>
      </c>
      <c r="S80" s="187">
        <f t="shared" si="14"/>
        <v>9599.2009904573843</v>
      </c>
      <c r="T80" s="164">
        <v>2</v>
      </c>
      <c r="U80" s="30">
        <v>0.68</v>
      </c>
      <c r="V80" s="31">
        <v>0.28999999999999998</v>
      </c>
      <c r="W80" s="32">
        <v>0.03</v>
      </c>
      <c r="X80" s="33">
        <v>0</v>
      </c>
      <c r="Y80" s="34">
        <v>0</v>
      </c>
      <c r="Z80" s="186">
        <f t="shared" si="21"/>
        <v>326372.83367555105</v>
      </c>
      <c r="AA80" s="186">
        <f t="shared" si="22"/>
        <v>139188.41436163205</v>
      </c>
      <c r="AB80" s="186">
        <f t="shared" si="23"/>
        <v>14398.801485686075</v>
      </c>
      <c r="AC80" s="186">
        <f t="shared" si="24"/>
        <v>0</v>
      </c>
      <c r="AD80" s="186">
        <f t="shared" si="25"/>
        <v>0</v>
      </c>
      <c r="AE80" s="188">
        <f t="shared" si="15"/>
        <v>14398.801485686075</v>
      </c>
      <c r="AF80" s="37"/>
    </row>
    <row r="81" spans="6:31" x14ac:dyDescent="0.25">
      <c r="F81" s="191">
        <f t="shared" ref="F81:R81" si="26">SUM(F4:F80)</f>
        <v>24933139.603176754</v>
      </c>
      <c r="G81" s="191">
        <f t="shared" si="26"/>
        <v>0</v>
      </c>
      <c r="H81" s="191"/>
      <c r="I81" s="191"/>
      <c r="J81" s="191"/>
      <c r="K81" s="191"/>
      <c r="L81" s="191"/>
      <c r="M81" s="191"/>
      <c r="N81" s="191">
        <f t="shared" si="26"/>
        <v>16586144.683183955</v>
      </c>
      <c r="O81" s="191">
        <f t="shared" si="26"/>
        <v>5792161.7604990806</v>
      </c>
      <c r="P81" s="191">
        <f t="shared" si="26"/>
        <v>2429801.6262117722</v>
      </c>
      <c r="Q81" s="191">
        <f t="shared" si="26"/>
        <v>148582.60675771622</v>
      </c>
      <c r="R81" s="191">
        <f t="shared" si="26"/>
        <v>0</v>
      </c>
      <c r="S81" s="191">
        <f>SUM(S4:S80)</f>
        <v>2578384.2329694889</v>
      </c>
      <c r="T81" s="191"/>
      <c r="U81" s="191"/>
      <c r="V81" s="191"/>
      <c r="W81" s="191"/>
      <c r="X81" s="191"/>
      <c r="Y81" s="191"/>
      <c r="Z81" s="191">
        <f t="shared" ref="Z81:AD81" si="27">SUM(Z4:Z80)</f>
        <v>14226080.129573958</v>
      </c>
      <c r="AA81" s="191">
        <f t="shared" si="27"/>
        <v>7069076.3743875958</v>
      </c>
      <c r="AB81" s="191">
        <f t="shared" si="27"/>
        <v>3337932.5843365402</v>
      </c>
      <c r="AC81" s="191">
        <f t="shared" si="27"/>
        <v>300050.51487866032</v>
      </c>
      <c r="AD81" s="191">
        <f t="shared" si="27"/>
        <v>0</v>
      </c>
      <c r="AE81" s="191">
        <f>SUM(AE4:AE80)</f>
        <v>3637983.0992152006</v>
      </c>
    </row>
    <row r="82" spans="6:31" x14ac:dyDescent="0.25">
      <c r="S82" s="191"/>
      <c r="AE82" s="191"/>
    </row>
    <row r="83" spans="6:31" ht="16.5" x14ac:dyDescent="0.3">
      <c r="S83" s="200">
        <v>2578384</v>
      </c>
    </row>
    <row r="84" spans="6:31" x14ac:dyDescent="0.25">
      <c r="S84" s="201"/>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1056" priority="154" operator="containsText" text="N/A">
      <formula>NOT(ISERROR(SEARCH("N/A",I4)))</formula>
    </cfRule>
  </conditionalFormatting>
  <conditionalFormatting sqref="U4:Y4">
    <cfRule type="containsText" dxfId="1055" priority="153" operator="containsText" text="N/A">
      <formula>NOT(ISERROR(SEARCH("N/A",U4)))</formula>
    </cfRule>
  </conditionalFormatting>
  <conditionalFormatting sqref="Y5">
    <cfRule type="containsText" dxfId="1054" priority="152" operator="containsText" text="N/A">
      <formula>NOT(ISERROR(SEARCH("N/A",Y5)))</formula>
    </cfRule>
  </conditionalFormatting>
  <conditionalFormatting sqref="M5">
    <cfRule type="containsText" dxfId="1053" priority="151" operator="containsText" text="N/A">
      <formula>NOT(ISERROR(SEARCH("N/A",M5)))</formula>
    </cfRule>
  </conditionalFormatting>
  <conditionalFormatting sqref="Y6">
    <cfRule type="containsText" dxfId="1052" priority="150" operator="containsText" text="N/A">
      <formula>NOT(ISERROR(SEARCH("N/A",Y6)))</formula>
    </cfRule>
  </conditionalFormatting>
  <conditionalFormatting sqref="M6">
    <cfRule type="containsText" dxfId="1051" priority="149" operator="containsText" text="N/A">
      <formula>NOT(ISERROR(SEARCH("N/A",M6)))</formula>
    </cfRule>
  </conditionalFormatting>
  <conditionalFormatting sqref="Y7">
    <cfRule type="containsText" dxfId="1050" priority="148" operator="containsText" text="N/A">
      <formula>NOT(ISERROR(SEARCH("N/A",Y7)))</formula>
    </cfRule>
  </conditionalFormatting>
  <conditionalFormatting sqref="M7">
    <cfRule type="containsText" dxfId="1049" priority="147" operator="containsText" text="N/A">
      <formula>NOT(ISERROR(SEARCH("N/A",M7)))</formula>
    </cfRule>
  </conditionalFormatting>
  <conditionalFormatting sqref="Y8">
    <cfRule type="containsText" dxfId="1048" priority="146" operator="containsText" text="N/A">
      <formula>NOT(ISERROR(SEARCH("N/A",Y8)))</formula>
    </cfRule>
  </conditionalFormatting>
  <conditionalFormatting sqref="M8">
    <cfRule type="containsText" dxfId="1047" priority="145" operator="containsText" text="N/A">
      <formula>NOT(ISERROR(SEARCH("N/A",M8)))</formula>
    </cfRule>
  </conditionalFormatting>
  <conditionalFormatting sqref="Y9">
    <cfRule type="containsText" dxfId="1046" priority="144" operator="containsText" text="N/A">
      <formula>NOT(ISERROR(SEARCH("N/A",Y9)))</formula>
    </cfRule>
  </conditionalFormatting>
  <conditionalFormatting sqref="M9">
    <cfRule type="containsText" dxfId="1045" priority="143" operator="containsText" text="N/A">
      <formula>NOT(ISERROR(SEARCH("N/A",M9)))</formula>
    </cfRule>
  </conditionalFormatting>
  <conditionalFormatting sqref="Y10">
    <cfRule type="containsText" dxfId="1044" priority="142" operator="containsText" text="N/A">
      <formula>NOT(ISERROR(SEARCH("N/A",Y10)))</formula>
    </cfRule>
  </conditionalFormatting>
  <conditionalFormatting sqref="M10">
    <cfRule type="containsText" dxfId="1043" priority="141" operator="containsText" text="N/A">
      <formula>NOT(ISERROR(SEARCH("N/A",M10)))</formula>
    </cfRule>
  </conditionalFormatting>
  <conditionalFormatting sqref="Y11">
    <cfRule type="containsText" dxfId="1042" priority="140" operator="containsText" text="N/A">
      <formula>NOT(ISERROR(SEARCH("N/A",Y11)))</formula>
    </cfRule>
  </conditionalFormatting>
  <conditionalFormatting sqref="M11">
    <cfRule type="containsText" dxfId="1041" priority="139" operator="containsText" text="N/A">
      <formula>NOT(ISERROR(SEARCH("N/A",M11)))</formula>
    </cfRule>
  </conditionalFormatting>
  <conditionalFormatting sqref="Y12">
    <cfRule type="containsText" dxfId="1040" priority="138" operator="containsText" text="N/A">
      <formula>NOT(ISERROR(SEARCH("N/A",Y12)))</formula>
    </cfRule>
  </conditionalFormatting>
  <conditionalFormatting sqref="M12">
    <cfRule type="containsText" dxfId="1039" priority="137" operator="containsText" text="N/A">
      <formula>NOT(ISERROR(SEARCH("N/A",M12)))</formula>
    </cfRule>
  </conditionalFormatting>
  <conditionalFormatting sqref="Y13">
    <cfRule type="containsText" dxfId="1038" priority="136" operator="containsText" text="N/A">
      <formula>NOT(ISERROR(SEARCH("N/A",Y13)))</formula>
    </cfRule>
  </conditionalFormatting>
  <conditionalFormatting sqref="M13">
    <cfRule type="containsText" dxfId="1037" priority="135" operator="containsText" text="N/A">
      <formula>NOT(ISERROR(SEARCH("N/A",M13)))</formula>
    </cfRule>
  </conditionalFormatting>
  <conditionalFormatting sqref="Y14">
    <cfRule type="containsText" dxfId="1036" priority="134" operator="containsText" text="N/A">
      <formula>NOT(ISERROR(SEARCH("N/A",Y14)))</formula>
    </cfRule>
  </conditionalFormatting>
  <conditionalFormatting sqref="M14">
    <cfRule type="containsText" dxfId="1035" priority="133" operator="containsText" text="N/A">
      <formula>NOT(ISERROR(SEARCH("N/A",M14)))</formula>
    </cfRule>
  </conditionalFormatting>
  <conditionalFormatting sqref="Y15">
    <cfRule type="containsText" dxfId="1034" priority="132" operator="containsText" text="N/A">
      <formula>NOT(ISERROR(SEARCH("N/A",Y15)))</formula>
    </cfRule>
  </conditionalFormatting>
  <conditionalFormatting sqref="M15">
    <cfRule type="containsText" dxfId="1033" priority="131" operator="containsText" text="N/A">
      <formula>NOT(ISERROR(SEARCH("N/A",M15)))</formula>
    </cfRule>
  </conditionalFormatting>
  <conditionalFormatting sqref="Y16">
    <cfRule type="containsText" dxfId="1032" priority="130" operator="containsText" text="N/A">
      <formula>NOT(ISERROR(SEARCH("N/A",Y16)))</formula>
    </cfRule>
  </conditionalFormatting>
  <conditionalFormatting sqref="M16">
    <cfRule type="containsText" dxfId="1031" priority="129" operator="containsText" text="N/A">
      <formula>NOT(ISERROR(SEARCH("N/A",M16)))</formula>
    </cfRule>
  </conditionalFormatting>
  <conditionalFormatting sqref="Y17">
    <cfRule type="containsText" dxfId="1030" priority="128" operator="containsText" text="N/A">
      <formula>NOT(ISERROR(SEARCH("N/A",Y17)))</formula>
    </cfRule>
  </conditionalFormatting>
  <conditionalFormatting sqref="M17">
    <cfRule type="containsText" dxfId="1029" priority="127" operator="containsText" text="N/A">
      <formula>NOT(ISERROR(SEARCH("N/A",M17)))</formula>
    </cfRule>
  </conditionalFormatting>
  <conditionalFormatting sqref="Y18">
    <cfRule type="containsText" dxfId="1028" priority="126" operator="containsText" text="N/A">
      <formula>NOT(ISERROR(SEARCH("N/A",Y18)))</formula>
    </cfRule>
  </conditionalFormatting>
  <conditionalFormatting sqref="M18">
    <cfRule type="containsText" dxfId="1027" priority="125" operator="containsText" text="N/A">
      <formula>NOT(ISERROR(SEARCH("N/A",M18)))</formula>
    </cfRule>
  </conditionalFormatting>
  <conditionalFormatting sqref="Y19">
    <cfRule type="containsText" dxfId="1026" priority="124" operator="containsText" text="N/A">
      <formula>NOT(ISERROR(SEARCH("N/A",Y19)))</formula>
    </cfRule>
  </conditionalFormatting>
  <conditionalFormatting sqref="M19">
    <cfRule type="containsText" dxfId="1025" priority="123" operator="containsText" text="N/A">
      <formula>NOT(ISERROR(SEARCH("N/A",M19)))</formula>
    </cfRule>
  </conditionalFormatting>
  <conditionalFormatting sqref="Y20">
    <cfRule type="containsText" dxfId="1024" priority="122" operator="containsText" text="N/A">
      <formula>NOT(ISERROR(SEARCH("N/A",Y20)))</formula>
    </cfRule>
  </conditionalFormatting>
  <conditionalFormatting sqref="M20">
    <cfRule type="containsText" dxfId="1023" priority="121" operator="containsText" text="N/A">
      <formula>NOT(ISERROR(SEARCH("N/A",M20)))</formula>
    </cfRule>
  </conditionalFormatting>
  <conditionalFormatting sqref="Y21">
    <cfRule type="containsText" dxfId="1022" priority="120" operator="containsText" text="N/A">
      <formula>NOT(ISERROR(SEARCH("N/A",Y21)))</formula>
    </cfRule>
  </conditionalFormatting>
  <conditionalFormatting sqref="M21">
    <cfRule type="containsText" dxfId="1021" priority="119" operator="containsText" text="N/A">
      <formula>NOT(ISERROR(SEARCH("N/A",M21)))</formula>
    </cfRule>
  </conditionalFormatting>
  <conditionalFormatting sqref="Y22">
    <cfRule type="containsText" dxfId="1020" priority="118" operator="containsText" text="N/A">
      <formula>NOT(ISERROR(SEARCH("N/A",Y22)))</formula>
    </cfRule>
  </conditionalFormatting>
  <conditionalFormatting sqref="M22">
    <cfRule type="containsText" dxfId="1019" priority="117" operator="containsText" text="N/A">
      <formula>NOT(ISERROR(SEARCH("N/A",M22)))</formula>
    </cfRule>
  </conditionalFormatting>
  <conditionalFormatting sqref="Y23">
    <cfRule type="containsText" dxfId="1018" priority="116" operator="containsText" text="N/A">
      <formula>NOT(ISERROR(SEARCH("N/A",Y23)))</formula>
    </cfRule>
  </conditionalFormatting>
  <conditionalFormatting sqref="M23">
    <cfRule type="containsText" dxfId="1017" priority="115" operator="containsText" text="N/A">
      <formula>NOT(ISERROR(SEARCH("N/A",M23)))</formula>
    </cfRule>
  </conditionalFormatting>
  <conditionalFormatting sqref="Y24">
    <cfRule type="containsText" dxfId="1016" priority="114" operator="containsText" text="N/A">
      <formula>NOT(ISERROR(SEARCH("N/A",Y24)))</formula>
    </cfRule>
  </conditionalFormatting>
  <conditionalFormatting sqref="M24">
    <cfRule type="containsText" dxfId="1015" priority="113" operator="containsText" text="N/A">
      <formula>NOT(ISERROR(SEARCH("N/A",M24)))</formula>
    </cfRule>
  </conditionalFormatting>
  <conditionalFormatting sqref="Y25">
    <cfRule type="containsText" dxfId="1014" priority="112" operator="containsText" text="N/A">
      <formula>NOT(ISERROR(SEARCH("N/A",Y25)))</formula>
    </cfRule>
  </conditionalFormatting>
  <conditionalFormatting sqref="M25">
    <cfRule type="containsText" dxfId="1013" priority="111" operator="containsText" text="N/A">
      <formula>NOT(ISERROR(SEARCH("N/A",M25)))</formula>
    </cfRule>
  </conditionalFormatting>
  <conditionalFormatting sqref="Y26">
    <cfRule type="containsText" dxfId="1012" priority="110" operator="containsText" text="N/A">
      <formula>NOT(ISERROR(SEARCH("N/A",Y26)))</formula>
    </cfRule>
  </conditionalFormatting>
  <conditionalFormatting sqref="M26">
    <cfRule type="containsText" dxfId="1011" priority="109" operator="containsText" text="N/A">
      <formula>NOT(ISERROR(SEARCH("N/A",M26)))</formula>
    </cfRule>
  </conditionalFormatting>
  <conditionalFormatting sqref="Y27">
    <cfRule type="containsText" dxfId="1010" priority="108" operator="containsText" text="N/A">
      <formula>NOT(ISERROR(SEARCH("N/A",Y27)))</formula>
    </cfRule>
  </conditionalFormatting>
  <conditionalFormatting sqref="M27">
    <cfRule type="containsText" dxfId="1009" priority="107" operator="containsText" text="N/A">
      <formula>NOT(ISERROR(SEARCH("N/A",M27)))</formula>
    </cfRule>
  </conditionalFormatting>
  <conditionalFormatting sqref="Y28">
    <cfRule type="containsText" dxfId="1008" priority="106" operator="containsText" text="N/A">
      <formula>NOT(ISERROR(SEARCH("N/A",Y28)))</formula>
    </cfRule>
  </conditionalFormatting>
  <conditionalFormatting sqref="M28">
    <cfRule type="containsText" dxfId="1007" priority="105" operator="containsText" text="N/A">
      <formula>NOT(ISERROR(SEARCH("N/A",M28)))</formula>
    </cfRule>
  </conditionalFormatting>
  <conditionalFormatting sqref="Y29">
    <cfRule type="containsText" dxfId="1006" priority="104" operator="containsText" text="N/A">
      <formula>NOT(ISERROR(SEARCH("N/A",Y29)))</formula>
    </cfRule>
  </conditionalFormatting>
  <conditionalFormatting sqref="M29">
    <cfRule type="containsText" dxfId="1005" priority="103" operator="containsText" text="N/A">
      <formula>NOT(ISERROR(SEARCH("N/A",M29)))</formula>
    </cfRule>
  </conditionalFormatting>
  <conditionalFormatting sqref="Y30">
    <cfRule type="containsText" dxfId="1004" priority="102" operator="containsText" text="N/A">
      <formula>NOT(ISERROR(SEARCH("N/A",Y30)))</formula>
    </cfRule>
  </conditionalFormatting>
  <conditionalFormatting sqref="M30">
    <cfRule type="containsText" dxfId="1003" priority="101" operator="containsText" text="N/A">
      <formula>NOT(ISERROR(SEARCH("N/A",M30)))</formula>
    </cfRule>
  </conditionalFormatting>
  <conditionalFormatting sqref="Y31">
    <cfRule type="containsText" dxfId="1002" priority="100" operator="containsText" text="N/A">
      <formula>NOT(ISERROR(SEARCH("N/A",Y31)))</formula>
    </cfRule>
  </conditionalFormatting>
  <conditionalFormatting sqref="M31">
    <cfRule type="containsText" dxfId="1001" priority="99" operator="containsText" text="N/A">
      <formula>NOT(ISERROR(SEARCH("N/A",M31)))</formula>
    </cfRule>
  </conditionalFormatting>
  <conditionalFormatting sqref="Y32">
    <cfRule type="containsText" dxfId="1000" priority="98" operator="containsText" text="N/A">
      <formula>NOT(ISERROR(SEARCH("N/A",Y32)))</formula>
    </cfRule>
  </conditionalFormatting>
  <conditionalFormatting sqref="M32">
    <cfRule type="containsText" dxfId="999" priority="97" operator="containsText" text="N/A">
      <formula>NOT(ISERROR(SEARCH("N/A",M32)))</formula>
    </cfRule>
  </conditionalFormatting>
  <conditionalFormatting sqref="Y33">
    <cfRule type="containsText" dxfId="998" priority="96" operator="containsText" text="N/A">
      <formula>NOT(ISERROR(SEARCH("N/A",Y33)))</formula>
    </cfRule>
  </conditionalFormatting>
  <conditionalFormatting sqref="M33">
    <cfRule type="containsText" dxfId="997" priority="95" operator="containsText" text="N/A">
      <formula>NOT(ISERROR(SEARCH("N/A",M33)))</formula>
    </cfRule>
  </conditionalFormatting>
  <conditionalFormatting sqref="Y34">
    <cfRule type="containsText" dxfId="996" priority="94" operator="containsText" text="N/A">
      <formula>NOT(ISERROR(SEARCH("N/A",Y34)))</formula>
    </cfRule>
  </conditionalFormatting>
  <conditionalFormatting sqref="M34">
    <cfRule type="containsText" dxfId="995" priority="93" operator="containsText" text="N/A">
      <formula>NOT(ISERROR(SEARCH("N/A",M34)))</formula>
    </cfRule>
  </conditionalFormatting>
  <conditionalFormatting sqref="Y35">
    <cfRule type="containsText" dxfId="994" priority="92" operator="containsText" text="N/A">
      <formula>NOT(ISERROR(SEARCH("N/A",Y35)))</formula>
    </cfRule>
  </conditionalFormatting>
  <conditionalFormatting sqref="M35">
    <cfRule type="containsText" dxfId="993" priority="91" operator="containsText" text="N/A">
      <formula>NOT(ISERROR(SEARCH("N/A",M35)))</formula>
    </cfRule>
  </conditionalFormatting>
  <conditionalFormatting sqref="Y36">
    <cfRule type="containsText" dxfId="992" priority="90" operator="containsText" text="N/A">
      <formula>NOT(ISERROR(SEARCH("N/A",Y36)))</formula>
    </cfRule>
  </conditionalFormatting>
  <conditionalFormatting sqref="M36">
    <cfRule type="containsText" dxfId="991" priority="89" operator="containsText" text="N/A">
      <formula>NOT(ISERROR(SEARCH("N/A",M36)))</formula>
    </cfRule>
  </conditionalFormatting>
  <conditionalFormatting sqref="Y37">
    <cfRule type="containsText" dxfId="990" priority="88" operator="containsText" text="N/A">
      <formula>NOT(ISERROR(SEARCH("N/A",Y37)))</formula>
    </cfRule>
  </conditionalFormatting>
  <conditionalFormatting sqref="M37">
    <cfRule type="containsText" dxfId="989" priority="87" operator="containsText" text="N/A">
      <formula>NOT(ISERROR(SEARCH("N/A",M37)))</formula>
    </cfRule>
  </conditionalFormatting>
  <conditionalFormatting sqref="Y38">
    <cfRule type="containsText" dxfId="988" priority="86" operator="containsText" text="N/A">
      <formula>NOT(ISERROR(SEARCH("N/A",Y38)))</formula>
    </cfRule>
  </conditionalFormatting>
  <conditionalFormatting sqref="M38">
    <cfRule type="containsText" dxfId="987" priority="85" operator="containsText" text="N/A">
      <formula>NOT(ISERROR(SEARCH("N/A",M38)))</formula>
    </cfRule>
  </conditionalFormatting>
  <conditionalFormatting sqref="Y39">
    <cfRule type="containsText" dxfId="986" priority="84" operator="containsText" text="N/A">
      <formula>NOT(ISERROR(SEARCH("N/A",Y39)))</formula>
    </cfRule>
  </conditionalFormatting>
  <conditionalFormatting sqref="M39">
    <cfRule type="containsText" dxfId="985" priority="83" operator="containsText" text="N/A">
      <formula>NOT(ISERROR(SEARCH("N/A",M39)))</formula>
    </cfRule>
  </conditionalFormatting>
  <conditionalFormatting sqref="Y40">
    <cfRule type="containsText" dxfId="984" priority="82" operator="containsText" text="N/A">
      <formula>NOT(ISERROR(SEARCH("N/A",Y40)))</formula>
    </cfRule>
  </conditionalFormatting>
  <conditionalFormatting sqref="M40">
    <cfRule type="containsText" dxfId="983" priority="81" operator="containsText" text="N/A">
      <formula>NOT(ISERROR(SEARCH("N/A",M40)))</formula>
    </cfRule>
  </conditionalFormatting>
  <conditionalFormatting sqref="Y41">
    <cfRule type="containsText" dxfId="982" priority="80" operator="containsText" text="N/A">
      <formula>NOT(ISERROR(SEARCH("N/A",Y41)))</formula>
    </cfRule>
  </conditionalFormatting>
  <conditionalFormatting sqref="M41">
    <cfRule type="containsText" dxfId="981" priority="79" operator="containsText" text="N/A">
      <formula>NOT(ISERROR(SEARCH("N/A",M41)))</formula>
    </cfRule>
  </conditionalFormatting>
  <conditionalFormatting sqref="Y42">
    <cfRule type="containsText" dxfId="980" priority="78" operator="containsText" text="N/A">
      <formula>NOT(ISERROR(SEARCH("N/A",Y42)))</formula>
    </cfRule>
  </conditionalFormatting>
  <conditionalFormatting sqref="M42">
    <cfRule type="containsText" dxfId="979" priority="77" operator="containsText" text="N/A">
      <formula>NOT(ISERROR(SEARCH("N/A",M42)))</formula>
    </cfRule>
  </conditionalFormatting>
  <conditionalFormatting sqref="Y43">
    <cfRule type="containsText" dxfId="978" priority="76" operator="containsText" text="N/A">
      <formula>NOT(ISERROR(SEARCH("N/A",Y43)))</formula>
    </cfRule>
  </conditionalFormatting>
  <conditionalFormatting sqref="M43">
    <cfRule type="containsText" dxfId="977" priority="75" operator="containsText" text="N/A">
      <formula>NOT(ISERROR(SEARCH("N/A",M43)))</formula>
    </cfRule>
  </conditionalFormatting>
  <conditionalFormatting sqref="Y44">
    <cfRule type="containsText" dxfId="976" priority="74" operator="containsText" text="N/A">
      <formula>NOT(ISERROR(SEARCH("N/A",Y44)))</formula>
    </cfRule>
  </conditionalFormatting>
  <conditionalFormatting sqref="M44">
    <cfRule type="containsText" dxfId="975" priority="73" operator="containsText" text="N/A">
      <formula>NOT(ISERROR(SEARCH("N/A",M44)))</formula>
    </cfRule>
  </conditionalFormatting>
  <conditionalFormatting sqref="Y45">
    <cfRule type="containsText" dxfId="974" priority="72" operator="containsText" text="N/A">
      <formula>NOT(ISERROR(SEARCH("N/A",Y45)))</formula>
    </cfRule>
  </conditionalFormatting>
  <conditionalFormatting sqref="M45">
    <cfRule type="containsText" dxfId="973" priority="71" operator="containsText" text="N/A">
      <formula>NOT(ISERROR(SEARCH("N/A",M45)))</formula>
    </cfRule>
  </conditionalFormatting>
  <conditionalFormatting sqref="Y46">
    <cfRule type="containsText" dxfId="972" priority="70" operator="containsText" text="N/A">
      <formula>NOT(ISERROR(SEARCH("N/A",Y46)))</formula>
    </cfRule>
  </conditionalFormatting>
  <conditionalFormatting sqref="M46">
    <cfRule type="containsText" dxfId="971" priority="69" operator="containsText" text="N/A">
      <formula>NOT(ISERROR(SEARCH("N/A",M46)))</formula>
    </cfRule>
  </conditionalFormatting>
  <conditionalFormatting sqref="Y47">
    <cfRule type="containsText" dxfId="970" priority="68" operator="containsText" text="N/A">
      <formula>NOT(ISERROR(SEARCH("N/A",Y47)))</formula>
    </cfRule>
  </conditionalFormatting>
  <conditionalFormatting sqref="M47">
    <cfRule type="containsText" dxfId="969" priority="67" operator="containsText" text="N/A">
      <formula>NOT(ISERROR(SEARCH("N/A",M47)))</formula>
    </cfRule>
  </conditionalFormatting>
  <conditionalFormatting sqref="Y48">
    <cfRule type="containsText" dxfId="968" priority="66" operator="containsText" text="N/A">
      <formula>NOT(ISERROR(SEARCH("N/A",Y48)))</formula>
    </cfRule>
  </conditionalFormatting>
  <conditionalFormatting sqref="M48">
    <cfRule type="containsText" dxfId="967" priority="65" operator="containsText" text="N/A">
      <formula>NOT(ISERROR(SEARCH("N/A",M48)))</formula>
    </cfRule>
  </conditionalFormatting>
  <conditionalFormatting sqref="Y49">
    <cfRule type="containsText" dxfId="966" priority="64" operator="containsText" text="N/A">
      <formula>NOT(ISERROR(SEARCH("N/A",Y49)))</formula>
    </cfRule>
  </conditionalFormatting>
  <conditionalFormatting sqref="M49">
    <cfRule type="containsText" dxfId="965" priority="63" operator="containsText" text="N/A">
      <formula>NOT(ISERROR(SEARCH("N/A",M49)))</formula>
    </cfRule>
  </conditionalFormatting>
  <conditionalFormatting sqref="Y50">
    <cfRule type="containsText" dxfId="964" priority="62" operator="containsText" text="N/A">
      <formula>NOT(ISERROR(SEARCH("N/A",Y50)))</formula>
    </cfRule>
  </conditionalFormatting>
  <conditionalFormatting sqref="M50">
    <cfRule type="containsText" dxfId="963" priority="61" operator="containsText" text="N/A">
      <formula>NOT(ISERROR(SEARCH("N/A",M50)))</formula>
    </cfRule>
  </conditionalFormatting>
  <conditionalFormatting sqref="Y51">
    <cfRule type="containsText" dxfId="962" priority="60" operator="containsText" text="N/A">
      <formula>NOT(ISERROR(SEARCH("N/A",Y51)))</formula>
    </cfRule>
  </conditionalFormatting>
  <conditionalFormatting sqref="M51">
    <cfRule type="containsText" dxfId="961" priority="59" operator="containsText" text="N/A">
      <formula>NOT(ISERROR(SEARCH("N/A",M51)))</formula>
    </cfRule>
  </conditionalFormatting>
  <conditionalFormatting sqref="Y52">
    <cfRule type="containsText" dxfId="960" priority="58" operator="containsText" text="N/A">
      <formula>NOT(ISERROR(SEARCH("N/A",Y52)))</formula>
    </cfRule>
  </conditionalFormatting>
  <conditionalFormatting sqref="M52">
    <cfRule type="containsText" dxfId="959" priority="57" operator="containsText" text="N/A">
      <formula>NOT(ISERROR(SEARCH("N/A",M52)))</formula>
    </cfRule>
  </conditionalFormatting>
  <conditionalFormatting sqref="Y53">
    <cfRule type="containsText" dxfId="958" priority="56" operator="containsText" text="N/A">
      <formula>NOT(ISERROR(SEARCH("N/A",Y53)))</formula>
    </cfRule>
  </conditionalFormatting>
  <conditionalFormatting sqref="M53">
    <cfRule type="containsText" dxfId="957" priority="55" operator="containsText" text="N/A">
      <formula>NOT(ISERROR(SEARCH("N/A",M53)))</formula>
    </cfRule>
  </conditionalFormatting>
  <conditionalFormatting sqref="Y54">
    <cfRule type="containsText" dxfId="956" priority="54" operator="containsText" text="N/A">
      <formula>NOT(ISERROR(SEARCH("N/A",Y54)))</formula>
    </cfRule>
  </conditionalFormatting>
  <conditionalFormatting sqref="M54">
    <cfRule type="containsText" dxfId="955" priority="53" operator="containsText" text="N/A">
      <formula>NOT(ISERROR(SEARCH("N/A",M54)))</formula>
    </cfRule>
  </conditionalFormatting>
  <conditionalFormatting sqref="Y55">
    <cfRule type="containsText" dxfId="954" priority="52" operator="containsText" text="N/A">
      <formula>NOT(ISERROR(SEARCH("N/A",Y55)))</formula>
    </cfRule>
  </conditionalFormatting>
  <conditionalFormatting sqref="M55">
    <cfRule type="containsText" dxfId="953" priority="51" operator="containsText" text="N/A">
      <formula>NOT(ISERROR(SEARCH("N/A",M55)))</formula>
    </cfRule>
  </conditionalFormatting>
  <conditionalFormatting sqref="Y56">
    <cfRule type="containsText" dxfId="952" priority="50" operator="containsText" text="N/A">
      <formula>NOT(ISERROR(SEARCH("N/A",Y56)))</formula>
    </cfRule>
  </conditionalFormatting>
  <conditionalFormatting sqref="M56">
    <cfRule type="containsText" dxfId="951" priority="49" operator="containsText" text="N/A">
      <formula>NOT(ISERROR(SEARCH("N/A",M56)))</formula>
    </cfRule>
  </conditionalFormatting>
  <conditionalFormatting sqref="Y57">
    <cfRule type="containsText" dxfId="950" priority="48" operator="containsText" text="N/A">
      <formula>NOT(ISERROR(SEARCH("N/A",Y57)))</formula>
    </cfRule>
  </conditionalFormatting>
  <conditionalFormatting sqref="M57">
    <cfRule type="containsText" dxfId="949" priority="47" operator="containsText" text="N/A">
      <formula>NOT(ISERROR(SEARCH("N/A",M57)))</formula>
    </cfRule>
  </conditionalFormatting>
  <conditionalFormatting sqref="Y58">
    <cfRule type="containsText" dxfId="948" priority="46" operator="containsText" text="N/A">
      <formula>NOT(ISERROR(SEARCH("N/A",Y58)))</formula>
    </cfRule>
  </conditionalFormatting>
  <conditionalFormatting sqref="M58">
    <cfRule type="containsText" dxfId="947" priority="45" operator="containsText" text="N/A">
      <formula>NOT(ISERROR(SEARCH("N/A",M58)))</formula>
    </cfRule>
  </conditionalFormatting>
  <conditionalFormatting sqref="Y59">
    <cfRule type="containsText" dxfId="946" priority="44" operator="containsText" text="N/A">
      <formula>NOT(ISERROR(SEARCH("N/A",Y59)))</formula>
    </cfRule>
  </conditionalFormatting>
  <conditionalFormatting sqref="M59">
    <cfRule type="containsText" dxfId="945" priority="43" operator="containsText" text="N/A">
      <formula>NOT(ISERROR(SEARCH("N/A",M59)))</formula>
    </cfRule>
  </conditionalFormatting>
  <conditionalFormatting sqref="Y60">
    <cfRule type="containsText" dxfId="944" priority="42" operator="containsText" text="N/A">
      <formula>NOT(ISERROR(SEARCH("N/A",Y60)))</formula>
    </cfRule>
  </conditionalFormatting>
  <conditionalFormatting sqref="M60">
    <cfRule type="containsText" dxfId="943" priority="41" operator="containsText" text="N/A">
      <formula>NOT(ISERROR(SEARCH("N/A",M60)))</formula>
    </cfRule>
  </conditionalFormatting>
  <conditionalFormatting sqref="Y61">
    <cfRule type="containsText" dxfId="942" priority="40" operator="containsText" text="N/A">
      <formula>NOT(ISERROR(SEARCH("N/A",Y61)))</formula>
    </cfRule>
  </conditionalFormatting>
  <conditionalFormatting sqref="M61">
    <cfRule type="containsText" dxfId="941" priority="39" operator="containsText" text="N/A">
      <formula>NOT(ISERROR(SEARCH("N/A",M61)))</formula>
    </cfRule>
  </conditionalFormatting>
  <conditionalFormatting sqref="Y62">
    <cfRule type="containsText" dxfId="940" priority="38" operator="containsText" text="N/A">
      <formula>NOT(ISERROR(SEARCH("N/A",Y62)))</formula>
    </cfRule>
  </conditionalFormatting>
  <conditionalFormatting sqref="M62">
    <cfRule type="containsText" dxfId="939" priority="37" operator="containsText" text="N/A">
      <formula>NOT(ISERROR(SEARCH("N/A",M62)))</formula>
    </cfRule>
  </conditionalFormatting>
  <conditionalFormatting sqref="Y63">
    <cfRule type="containsText" dxfId="938" priority="36" operator="containsText" text="N/A">
      <formula>NOT(ISERROR(SEARCH("N/A",Y63)))</formula>
    </cfRule>
  </conditionalFormatting>
  <conditionalFormatting sqref="M63">
    <cfRule type="containsText" dxfId="937" priority="35" operator="containsText" text="N/A">
      <formula>NOT(ISERROR(SEARCH("N/A",M63)))</formula>
    </cfRule>
  </conditionalFormatting>
  <conditionalFormatting sqref="Y64">
    <cfRule type="containsText" dxfId="936" priority="34" operator="containsText" text="N/A">
      <formula>NOT(ISERROR(SEARCH("N/A",Y64)))</formula>
    </cfRule>
  </conditionalFormatting>
  <conditionalFormatting sqref="M64">
    <cfRule type="containsText" dxfId="935" priority="33" operator="containsText" text="N/A">
      <formula>NOT(ISERROR(SEARCH("N/A",M64)))</formula>
    </cfRule>
  </conditionalFormatting>
  <conditionalFormatting sqref="Y65">
    <cfRule type="containsText" dxfId="934" priority="32" operator="containsText" text="N/A">
      <formula>NOT(ISERROR(SEARCH("N/A",Y65)))</formula>
    </cfRule>
  </conditionalFormatting>
  <conditionalFormatting sqref="M65">
    <cfRule type="containsText" dxfId="933" priority="31" operator="containsText" text="N/A">
      <formula>NOT(ISERROR(SEARCH("N/A",M65)))</formula>
    </cfRule>
  </conditionalFormatting>
  <conditionalFormatting sqref="Y66">
    <cfRule type="containsText" dxfId="932" priority="30" operator="containsText" text="N/A">
      <formula>NOT(ISERROR(SEARCH("N/A",Y66)))</formula>
    </cfRule>
  </conditionalFormatting>
  <conditionalFormatting sqref="M66">
    <cfRule type="containsText" dxfId="931" priority="29" operator="containsText" text="N/A">
      <formula>NOT(ISERROR(SEARCH("N/A",M66)))</formula>
    </cfRule>
  </conditionalFormatting>
  <conditionalFormatting sqref="Y67">
    <cfRule type="containsText" dxfId="930" priority="28" operator="containsText" text="N/A">
      <formula>NOT(ISERROR(SEARCH("N/A",Y67)))</formula>
    </cfRule>
  </conditionalFormatting>
  <conditionalFormatting sqref="M67">
    <cfRule type="containsText" dxfId="929" priority="27" operator="containsText" text="N/A">
      <formula>NOT(ISERROR(SEARCH("N/A",M67)))</formula>
    </cfRule>
  </conditionalFormatting>
  <conditionalFormatting sqref="Y68">
    <cfRule type="containsText" dxfId="928" priority="26" operator="containsText" text="N/A">
      <formula>NOT(ISERROR(SEARCH("N/A",Y68)))</formula>
    </cfRule>
  </conditionalFormatting>
  <conditionalFormatting sqref="M68">
    <cfRule type="containsText" dxfId="927" priority="25" operator="containsText" text="N/A">
      <formula>NOT(ISERROR(SEARCH("N/A",M68)))</formula>
    </cfRule>
  </conditionalFormatting>
  <conditionalFormatting sqref="Y69">
    <cfRule type="containsText" dxfId="926" priority="24" operator="containsText" text="N/A">
      <formula>NOT(ISERROR(SEARCH("N/A",Y69)))</formula>
    </cfRule>
  </conditionalFormatting>
  <conditionalFormatting sqref="M69">
    <cfRule type="containsText" dxfId="925" priority="23" operator="containsText" text="N/A">
      <formula>NOT(ISERROR(SEARCH("N/A",M69)))</formula>
    </cfRule>
  </conditionalFormatting>
  <conditionalFormatting sqref="Y70">
    <cfRule type="containsText" dxfId="924" priority="22" operator="containsText" text="N/A">
      <formula>NOT(ISERROR(SEARCH("N/A",Y70)))</formula>
    </cfRule>
  </conditionalFormatting>
  <conditionalFormatting sqref="M70">
    <cfRule type="containsText" dxfId="923" priority="21" operator="containsText" text="N/A">
      <formula>NOT(ISERROR(SEARCH("N/A",M70)))</formula>
    </cfRule>
  </conditionalFormatting>
  <conditionalFormatting sqref="Y71">
    <cfRule type="containsText" dxfId="922" priority="20" operator="containsText" text="N/A">
      <formula>NOT(ISERROR(SEARCH("N/A",Y71)))</formula>
    </cfRule>
  </conditionalFormatting>
  <conditionalFormatting sqref="M71">
    <cfRule type="containsText" dxfId="921" priority="19" operator="containsText" text="N/A">
      <formula>NOT(ISERROR(SEARCH("N/A",M71)))</formula>
    </cfRule>
  </conditionalFormatting>
  <conditionalFormatting sqref="Y72">
    <cfRule type="containsText" dxfId="920" priority="18" operator="containsText" text="N/A">
      <formula>NOT(ISERROR(SEARCH("N/A",Y72)))</formula>
    </cfRule>
  </conditionalFormatting>
  <conditionalFormatting sqref="M72">
    <cfRule type="containsText" dxfId="919" priority="17" operator="containsText" text="N/A">
      <formula>NOT(ISERROR(SEARCH("N/A",M72)))</formula>
    </cfRule>
  </conditionalFormatting>
  <conditionalFormatting sqref="Y73">
    <cfRule type="containsText" dxfId="918" priority="16" operator="containsText" text="N/A">
      <formula>NOT(ISERROR(SEARCH("N/A",Y73)))</formula>
    </cfRule>
  </conditionalFormatting>
  <conditionalFormatting sqref="M73">
    <cfRule type="containsText" dxfId="917" priority="15" operator="containsText" text="N/A">
      <formula>NOT(ISERROR(SEARCH("N/A",M73)))</formula>
    </cfRule>
  </conditionalFormatting>
  <conditionalFormatting sqref="Y74">
    <cfRule type="containsText" dxfId="916" priority="14" operator="containsText" text="N/A">
      <formula>NOT(ISERROR(SEARCH("N/A",Y74)))</formula>
    </cfRule>
  </conditionalFormatting>
  <conditionalFormatting sqref="M74">
    <cfRule type="containsText" dxfId="915" priority="13" operator="containsText" text="N/A">
      <formula>NOT(ISERROR(SEARCH("N/A",M74)))</formula>
    </cfRule>
  </conditionalFormatting>
  <conditionalFormatting sqref="Y75">
    <cfRule type="containsText" dxfId="914" priority="12" operator="containsText" text="N/A">
      <formula>NOT(ISERROR(SEARCH("N/A",Y75)))</formula>
    </cfRule>
  </conditionalFormatting>
  <conditionalFormatting sqref="M75">
    <cfRule type="containsText" dxfId="913" priority="11" operator="containsText" text="N/A">
      <formula>NOT(ISERROR(SEARCH("N/A",M75)))</formula>
    </cfRule>
  </conditionalFormatting>
  <conditionalFormatting sqref="Y76">
    <cfRule type="containsText" dxfId="912" priority="10" operator="containsText" text="N/A">
      <formula>NOT(ISERROR(SEARCH("N/A",Y76)))</formula>
    </cfRule>
  </conditionalFormatting>
  <conditionalFormatting sqref="M76">
    <cfRule type="containsText" dxfId="911" priority="9" operator="containsText" text="N/A">
      <formula>NOT(ISERROR(SEARCH("N/A",M76)))</formula>
    </cfRule>
  </conditionalFormatting>
  <conditionalFormatting sqref="Y77">
    <cfRule type="containsText" dxfId="910" priority="8" operator="containsText" text="N/A">
      <formula>NOT(ISERROR(SEARCH("N/A",Y77)))</formula>
    </cfRule>
  </conditionalFormatting>
  <conditionalFormatting sqref="M77">
    <cfRule type="containsText" dxfId="909" priority="7" operator="containsText" text="N/A">
      <formula>NOT(ISERROR(SEARCH("N/A",M77)))</formula>
    </cfRule>
  </conditionalFormatting>
  <conditionalFormatting sqref="Y78">
    <cfRule type="containsText" dxfId="908" priority="6" operator="containsText" text="N/A">
      <formula>NOT(ISERROR(SEARCH("N/A",Y78)))</formula>
    </cfRule>
  </conditionalFormatting>
  <conditionalFormatting sqref="M78">
    <cfRule type="containsText" dxfId="907" priority="5" operator="containsText" text="N/A">
      <formula>NOT(ISERROR(SEARCH("N/A",M78)))</formula>
    </cfRule>
  </conditionalFormatting>
  <conditionalFormatting sqref="Y79">
    <cfRule type="containsText" dxfId="906" priority="4" operator="containsText" text="N/A">
      <formula>NOT(ISERROR(SEARCH("N/A",Y79)))</formula>
    </cfRule>
  </conditionalFormatting>
  <conditionalFormatting sqref="M79">
    <cfRule type="containsText" dxfId="905" priority="3" operator="containsText" text="N/A">
      <formula>NOT(ISERROR(SEARCH("N/A",M79)))</formula>
    </cfRule>
  </conditionalFormatting>
  <conditionalFormatting sqref="Y80">
    <cfRule type="containsText" dxfId="904" priority="2" operator="containsText" text="N/A">
      <formula>NOT(ISERROR(SEARCH("N/A",Y80)))</formula>
    </cfRule>
  </conditionalFormatting>
  <conditionalFormatting sqref="M80">
    <cfRule type="containsText" dxfId="903" priority="1" operator="containsText" text="N/A">
      <formula>NOT(ISERROR(SEARCH("N/A",M80)))</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3F95-71DB-4695-9FF5-18F018B4BEE3}">
  <sheetPr codeName="Sheet6"/>
  <dimension ref="A1:AF75"/>
  <sheetViews>
    <sheetView topLeftCell="B1" zoomScale="130" zoomScaleNormal="130" workbookViewId="0">
      <pane xSplit="4" ySplit="4" topLeftCell="R28" activePane="bottomRight" state="frozen"/>
      <selection pane="topRight" activeCell="F1" sqref="F1"/>
      <selection pane="bottomLeft" activeCell="B5" sqref="B5"/>
      <selection pane="bottomRight" activeCell="B30" sqref="A30:XFD33"/>
    </sheetView>
  </sheetViews>
  <sheetFormatPr defaultColWidth="9.140625" defaultRowHeight="15" x14ac:dyDescent="0.25"/>
  <cols>
    <col min="1" max="1" width="16.7109375" style="21" hidden="1" customWidth="1"/>
    <col min="2" max="2" width="13" style="21" customWidth="1"/>
    <col min="3" max="3" width="14.140625" style="21" customWidth="1"/>
    <col min="4" max="4" width="9.140625" style="21" hidden="1" customWidth="1"/>
    <col min="5" max="5" width="16.42578125" style="21" hidden="1" customWidth="1"/>
    <col min="6" max="6" width="15.140625" style="21" customWidth="1"/>
    <col min="7" max="7" width="18.85546875" style="21" hidden="1" customWidth="1"/>
    <col min="8" max="8" width="7" style="21" customWidth="1"/>
    <col min="9" max="9" width="5.5703125" style="21" customWidth="1"/>
    <col min="10" max="10" width="5.85546875" style="21" customWidth="1"/>
    <col min="11" max="13" width="4.5703125" style="21" customWidth="1"/>
    <col min="14" max="14" width="18.28515625" style="21" customWidth="1"/>
    <col min="15" max="15" width="16" style="21" customWidth="1"/>
    <col min="16" max="16" width="14" style="21" customWidth="1"/>
    <col min="17" max="17" width="11.5703125" style="21" customWidth="1"/>
    <col min="18" max="18" width="8.85546875" style="21" customWidth="1"/>
    <col min="19" max="19" width="11.7109375" style="21" customWidth="1"/>
    <col min="20" max="21" width="4.5703125" style="21" customWidth="1"/>
    <col min="22" max="22" width="5.7109375" style="21" customWidth="1"/>
    <col min="23" max="23" width="5.85546875" style="21" customWidth="1"/>
    <col min="24" max="25" width="4.5703125" style="21" customWidth="1"/>
    <col min="26" max="26" width="12.7109375" style="21" customWidth="1"/>
    <col min="27" max="27" width="10.140625" style="21" customWidth="1"/>
    <col min="28" max="28" width="17.5703125" style="21" customWidth="1"/>
    <col min="29" max="29" width="14" style="21" customWidth="1"/>
    <col min="30" max="30" width="15.5703125" style="21" customWidth="1"/>
    <col min="31" max="31" width="13.85546875" style="21" customWidth="1"/>
    <col min="32" max="16384" width="9.140625" style="21"/>
  </cols>
  <sheetData>
    <row r="1" spans="1:32" ht="16.5" thickBot="1" x14ac:dyDescent="0.3">
      <c r="A1" s="433" t="s">
        <v>435</v>
      </c>
      <c r="B1" s="433" t="s">
        <v>352</v>
      </c>
      <c r="C1" s="433" t="s">
        <v>353</v>
      </c>
      <c r="D1" s="433" t="s">
        <v>53</v>
      </c>
      <c r="E1" s="433" t="s">
        <v>635</v>
      </c>
      <c r="F1" s="445" t="s">
        <v>50</v>
      </c>
      <c r="G1" s="452"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76.5" x14ac:dyDescent="0.25">
      <c r="A2" s="433"/>
      <c r="B2" s="433"/>
      <c r="C2" s="433"/>
      <c r="D2" s="433"/>
      <c r="E2" s="433"/>
      <c r="F2" s="445"/>
      <c r="G2" s="452"/>
      <c r="H2" s="457" t="s">
        <v>54</v>
      </c>
      <c r="I2" s="460" t="s">
        <v>55</v>
      </c>
      <c r="J2" s="461"/>
      <c r="K2" s="461"/>
      <c r="L2" s="461"/>
      <c r="M2" s="462"/>
      <c r="N2" s="440" t="s">
        <v>56</v>
      </c>
      <c r="O2" s="440" t="s">
        <v>57</v>
      </c>
      <c r="P2" s="440" t="s">
        <v>58</v>
      </c>
      <c r="Q2" s="440" t="s">
        <v>59</v>
      </c>
      <c r="R2" s="440" t="s">
        <v>60</v>
      </c>
      <c r="S2" s="440" t="s">
        <v>61</v>
      </c>
      <c r="T2" s="173" t="s">
        <v>54</v>
      </c>
      <c r="U2" s="442" t="s">
        <v>55</v>
      </c>
      <c r="V2" s="443"/>
      <c r="W2" s="443"/>
      <c r="X2" s="443"/>
      <c r="Y2" s="444"/>
      <c r="Z2" s="446" t="s">
        <v>5</v>
      </c>
      <c r="AA2" s="449" t="s">
        <v>6</v>
      </c>
      <c r="AB2" s="449" t="s">
        <v>7</v>
      </c>
      <c r="AC2" s="449" t="s">
        <v>8</v>
      </c>
      <c r="AD2" s="449" t="s">
        <v>9</v>
      </c>
      <c r="AE2" s="464" t="s">
        <v>10</v>
      </c>
    </row>
    <row r="3" spans="1:32" ht="25.5" x14ac:dyDescent="0.25">
      <c r="A3" s="433"/>
      <c r="B3" s="433"/>
      <c r="C3" s="433"/>
      <c r="D3" s="433"/>
      <c r="E3" s="433"/>
      <c r="F3" s="445"/>
      <c r="G3" s="452"/>
      <c r="H3" s="458"/>
      <c r="I3" s="434" t="s">
        <v>109</v>
      </c>
      <c r="J3" s="435"/>
      <c r="K3" s="435"/>
      <c r="L3" s="435"/>
      <c r="M3" s="436"/>
      <c r="N3" s="441"/>
      <c r="O3" s="441"/>
      <c r="P3" s="441"/>
      <c r="Q3" s="441"/>
      <c r="R3" s="441"/>
      <c r="S3" s="441"/>
      <c r="T3" s="173" t="s">
        <v>62</v>
      </c>
      <c r="U3" s="437" t="s">
        <v>354</v>
      </c>
      <c r="V3" s="438"/>
      <c r="W3" s="438"/>
      <c r="X3" s="438"/>
      <c r="Y3" s="439"/>
      <c r="Z3" s="447"/>
      <c r="AA3" s="450"/>
      <c r="AB3" s="450"/>
      <c r="AC3" s="450"/>
      <c r="AD3" s="450"/>
      <c r="AE3" s="465"/>
    </row>
    <row r="4" spans="1:32" ht="15.75" thickBot="1" x14ac:dyDescent="0.3">
      <c r="A4" s="433"/>
      <c r="B4" s="433"/>
      <c r="C4" s="433"/>
      <c r="D4" s="433"/>
      <c r="E4" s="433"/>
      <c r="F4" s="445"/>
      <c r="G4" s="452"/>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30.75" thickBot="1" x14ac:dyDescent="0.3">
      <c r="A5" s="28" t="s">
        <v>31</v>
      </c>
      <c r="B5" s="28" t="s">
        <v>857</v>
      </c>
      <c r="C5" s="158" t="s">
        <v>858</v>
      </c>
      <c r="D5" s="158" t="s">
        <v>859</v>
      </c>
      <c r="E5" s="159" t="s">
        <v>1070</v>
      </c>
      <c r="F5" s="160">
        <v>94286.1</v>
      </c>
      <c r="G5" s="29" t="s">
        <v>438</v>
      </c>
      <c r="H5" s="161">
        <v>2</v>
      </c>
      <c r="I5" s="30">
        <v>0.56000000000000005</v>
      </c>
      <c r="J5" s="31">
        <v>0.3</v>
      </c>
      <c r="K5" s="32">
        <v>0.13</v>
      </c>
      <c r="L5" s="33">
        <v>0.01</v>
      </c>
      <c r="M5" s="34">
        <v>0</v>
      </c>
      <c r="N5" s="186">
        <f t="shared" ref="N5:N68" si="0">F5*I5</f>
        <v>52800.216000000008</v>
      </c>
      <c r="O5" s="163">
        <f t="shared" ref="O5:O68" si="1">F5*J5</f>
        <v>28285.83</v>
      </c>
      <c r="P5" s="163">
        <f t="shared" ref="P5:P68" si="2">F5*K5</f>
        <v>12257.193000000001</v>
      </c>
      <c r="Q5" s="163">
        <f t="shared" ref="Q5:Q68" si="3">F5*L5</f>
        <v>942.8610000000001</v>
      </c>
      <c r="R5" s="163">
        <f t="shared" ref="R5:R68" si="4">F5*M5</f>
        <v>0</v>
      </c>
      <c r="S5" s="187">
        <f t="shared" ref="S5:S68" si="5">SUM(P5:R5)</f>
        <v>13200.054000000002</v>
      </c>
      <c r="T5" s="164">
        <v>3</v>
      </c>
      <c r="U5" s="30">
        <v>0.39</v>
      </c>
      <c r="V5" s="31">
        <v>0.36</v>
      </c>
      <c r="W5" s="32">
        <v>0.22</v>
      </c>
      <c r="X5" s="33">
        <v>0.03</v>
      </c>
      <c r="Y5" s="34">
        <v>0</v>
      </c>
      <c r="Z5" s="186">
        <f t="shared" ref="Z5:Z68" si="6">F5*U5</f>
        <v>36771.579000000005</v>
      </c>
      <c r="AA5" s="186">
        <f t="shared" ref="AA5:AA68" si="7">F5*V5</f>
        <v>33942.995999999999</v>
      </c>
      <c r="AB5" s="186">
        <f t="shared" ref="AB5:AB68" si="8">F5*W5</f>
        <v>20742.942000000003</v>
      </c>
      <c r="AC5" s="186">
        <f t="shared" ref="AC5:AC68" si="9">F5*X5</f>
        <v>2828.5830000000001</v>
      </c>
      <c r="AD5" s="186">
        <f t="shared" ref="AD5:AD68" si="10">F5*Y5</f>
        <v>0</v>
      </c>
      <c r="AE5" s="188">
        <f t="shared" ref="AE5:AE68" si="11">SUM(AB5:AD5)</f>
        <v>23571.525000000001</v>
      </c>
      <c r="AF5" s="37"/>
    </row>
    <row r="6" spans="1:32" ht="30.75" thickBot="1" x14ac:dyDescent="0.3">
      <c r="A6" s="28" t="s">
        <v>31</v>
      </c>
      <c r="B6" s="28" t="s">
        <v>857</v>
      </c>
      <c r="C6" s="158" t="s">
        <v>860</v>
      </c>
      <c r="D6" s="158" t="s">
        <v>861</v>
      </c>
      <c r="E6" s="159" t="s">
        <v>1070</v>
      </c>
      <c r="F6" s="160">
        <v>82374.5</v>
      </c>
      <c r="G6" s="29" t="s">
        <v>438</v>
      </c>
      <c r="H6" s="161">
        <v>2</v>
      </c>
      <c r="I6" s="30">
        <v>0.52</v>
      </c>
      <c r="J6" s="31">
        <v>0.37</v>
      </c>
      <c r="K6" s="32">
        <v>0.1</v>
      </c>
      <c r="L6" s="33">
        <v>0.01</v>
      </c>
      <c r="M6" s="34">
        <v>0</v>
      </c>
      <c r="N6" s="186">
        <f t="shared" si="0"/>
        <v>42834.74</v>
      </c>
      <c r="O6" s="163">
        <f t="shared" si="1"/>
        <v>30478.564999999999</v>
      </c>
      <c r="P6" s="163">
        <f t="shared" si="2"/>
        <v>8237.4500000000007</v>
      </c>
      <c r="Q6" s="163">
        <f t="shared" si="3"/>
        <v>823.745</v>
      </c>
      <c r="R6" s="163">
        <f t="shared" si="4"/>
        <v>0</v>
      </c>
      <c r="S6" s="187">
        <f t="shared" si="5"/>
        <v>9061.1950000000015</v>
      </c>
      <c r="T6" s="164">
        <v>3</v>
      </c>
      <c r="U6" s="30">
        <v>0.32999999999999996</v>
      </c>
      <c r="V6" s="31">
        <v>0.42</v>
      </c>
      <c r="W6" s="32">
        <v>0.22</v>
      </c>
      <c r="X6" s="33">
        <v>0.03</v>
      </c>
      <c r="Y6" s="34">
        <v>0</v>
      </c>
      <c r="Z6" s="186">
        <f t="shared" si="6"/>
        <v>27183.584999999995</v>
      </c>
      <c r="AA6" s="186">
        <f t="shared" si="7"/>
        <v>34597.29</v>
      </c>
      <c r="AB6" s="186">
        <f t="shared" si="8"/>
        <v>18122.39</v>
      </c>
      <c r="AC6" s="186">
        <f t="shared" si="9"/>
        <v>2471.2350000000001</v>
      </c>
      <c r="AD6" s="186">
        <f t="shared" si="10"/>
        <v>0</v>
      </c>
      <c r="AE6" s="188">
        <f t="shared" si="11"/>
        <v>20593.625</v>
      </c>
      <c r="AF6" s="37"/>
    </row>
    <row r="7" spans="1:32" ht="30.75" thickBot="1" x14ac:dyDescent="0.3">
      <c r="A7" s="28" t="s">
        <v>31</v>
      </c>
      <c r="B7" s="28" t="s">
        <v>857</v>
      </c>
      <c r="C7" s="158" t="s">
        <v>862</v>
      </c>
      <c r="D7" s="158" t="s">
        <v>863</v>
      </c>
      <c r="E7" s="159" t="s">
        <v>1070</v>
      </c>
      <c r="F7" s="160">
        <v>215265.7</v>
      </c>
      <c r="G7" s="29" t="s">
        <v>438</v>
      </c>
      <c r="H7" s="161">
        <v>1</v>
      </c>
      <c r="I7" s="30">
        <v>0.82</v>
      </c>
      <c r="J7" s="31">
        <v>0.14000000000000001</v>
      </c>
      <c r="K7" s="32">
        <v>0.04</v>
      </c>
      <c r="L7" s="33">
        <v>0</v>
      </c>
      <c r="M7" s="34">
        <v>0</v>
      </c>
      <c r="N7" s="186">
        <f t="shared" si="0"/>
        <v>176517.87400000001</v>
      </c>
      <c r="O7" s="163">
        <f t="shared" si="1"/>
        <v>30137.198000000004</v>
      </c>
      <c r="P7" s="163">
        <f t="shared" si="2"/>
        <v>8610.6280000000006</v>
      </c>
      <c r="Q7" s="163">
        <f t="shared" si="3"/>
        <v>0</v>
      </c>
      <c r="R7" s="163">
        <f t="shared" si="4"/>
        <v>0</v>
      </c>
      <c r="S7" s="187">
        <f t="shared" si="5"/>
        <v>8610.6280000000006</v>
      </c>
      <c r="T7" s="164">
        <v>2</v>
      </c>
      <c r="U7" s="30">
        <v>0.61</v>
      </c>
      <c r="V7" s="31">
        <v>0.32</v>
      </c>
      <c r="W7" s="32">
        <v>7.0000000000000007E-2</v>
      </c>
      <c r="X7" s="33">
        <v>0</v>
      </c>
      <c r="Y7" s="34">
        <v>0</v>
      </c>
      <c r="Z7" s="186">
        <f t="shared" si="6"/>
        <v>131312.07699999999</v>
      </c>
      <c r="AA7" s="186">
        <f t="shared" si="7"/>
        <v>68885.024000000005</v>
      </c>
      <c r="AB7" s="186">
        <f t="shared" si="8"/>
        <v>15068.599000000002</v>
      </c>
      <c r="AC7" s="186">
        <f t="shared" si="9"/>
        <v>0</v>
      </c>
      <c r="AD7" s="186">
        <f t="shared" si="10"/>
        <v>0</v>
      </c>
      <c r="AE7" s="188">
        <f t="shared" si="11"/>
        <v>15068.599000000002</v>
      </c>
      <c r="AF7" s="37"/>
    </row>
    <row r="8" spans="1:32" ht="15.75" thickBot="1" x14ac:dyDescent="0.3">
      <c r="A8" s="28" t="s">
        <v>31</v>
      </c>
      <c r="B8" s="28" t="s">
        <v>306</v>
      </c>
      <c r="C8" s="158" t="s">
        <v>307</v>
      </c>
      <c r="D8" s="158" t="s">
        <v>864</v>
      </c>
      <c r="E8" s="159" t="s">
        <v>1070</v>
      </c>
      <c r="F8" s="160">
        <v>274738.59999999998</v>
      </c>
      <c r="G8" s="29" t="s">
        <v>438</v>
      </c>
      <c r="H8" s="161">
        <v>2</v>
      </c>
      <c r="I8" s="30">
        <v>0.77</v>
      </c>
      <c r="J8" s="31">
        <v>0.16</v>
      </c>
      <c r="K8" s="32">
        <v>0.06</v>
      </c>
      <c r="L8" s="33">
        <v>0.01</v>
      </c>
      <c r="M8" s="34">
        <v>0</v>
      </c>
      <c r="N8" s="186">
        <f t="shared" si="0"/>
        <v>211548.72199999998</v>
      </c>
      <c r="O8" s="163">
        <f t="shared" si="1"/>
        <v>43958.175999999999</v>
      </c>
      <c r="P8" s="163">
        <f t="shared" si="2"/>
        <v>16484.315999999999</v>
      </c>
      <c r="Q8" s="163">
        <f t="shared" si="3"/>
        <v>2747.386</v>
      </c>
      <c r="R8" s="163">
        <f t="shared" si="4"/>
        <v>0</v>
      </c>
      <c r="S8" s="187">
        <f t="shared" si="5"/>
        <v>19231.701999999997</v>
      </c>
      <c r="T8" s="164">
        <v>3</v>
      </c>
      <c r="U8" s="30">
        <v>0.5</v>
      </c>
      <c r="V8" s="31">
        <v>0.28000000000000003</v>
      </c>
      <c r="W8" s="32">
        <v>0.21</v>
      </c>
      <c r="X8" s="33">
        <v>0.01</v>
      </c>
      <c r="Y8" s="34">
        <v>0</v>
      </c>
      <c r="Z8" s="186">
        <f t="shared" si="6"/>
        <v>137369.29999999999</v>
      </c>
      <c r="AA8" s="186">
        <f t="shared" si="7"/>
        <v>76926.808000000005</v>
      </c>
      <c r="AB8" s="186">
        <f t="shared" si="8"/>
        <v>57695.105999999992</v>
      </c>
      <c r="AC8" s="186">
        <f t="shared" si="9"/>
        <v>2747.386</v>
      </c>
      <c r="AD8" s="186">
        <f t="shared" si="10"/>
        <v>0</v>
      </c>
      <c r="AE8" s="188">
        <f t="shared" si="11"/>
        <v>60442.491999999991</v>
      </c>
      <c r="AF8" s="37"/>
    </row>
    <row r="9" spans="1:32" ht="15.75" thickBot="1" x14ac:dyDescent="0.3">
      <c r="A9" s="28" t="s">
        <v>31</v>
      </c>
      <c r="B9" s="28" t="s">
        <v>306</v>
      </c>
      <c r="C9" s="158" t="s">
        <v>308</v>
      </c>
      <c r="D9" s="158" t="s">
        <v>865</v>
      </c>
      <c r="E9" s="159" t="s">
        <v>1070</v>
      </c>
      <c r="F9" s="160">
        <v>301198.90000000002</v>
      </c>
      <c r="G9" s="29" t="s">
        <v>438</v>
      </c>
      <c r="H9" s="161">
        <v>2</v>
      </c>
      <c r="I9" s="30">
        <v>0.79</v>
      </c>
      <c r="J9" s="31">
        <v>0.16</v>
      </c>
      <c r="K9" s="32">
        <v>0.05</v>
      </c>
      <c r="L9" s="33">
        <v>0</v>
      </c>
      <c r="M9" s="34">
        <v>0</v>
      </c>
      <c r="N9" s="186">
        <f t="shared" si="0"/>
        <v>237947.13100000002</v>
      </c>
      <c r="O9" s="163">
        <f t="shared" si="1"/>
        <v>48191.824000000008</v>
      </c>
      <c r="P9" s="163">
        <f t="shared" si="2"/>
        <v>15059.945000000002</v>
      </c>
      <c r="Q9" s="163">
        <f t="shared" si="3"/>
        <v>0</v>
      </c>
      <c r="R9" s="163">
        <f t="shared" si="4"/>
        <v>0</v>
      </c>
      <c r="S9" s="187">
        <f t="shared" si="5"/>
        <v>15059.945000000002</v>
      </c>
      <c r="T9" s="164">
        <v>2</v>
      </c>
      <c r="U9" s="30">
        <v>0.76</v>
      </c>
      <c r="V9" s="31">
        <v>0.18</v>
      </c>
      <c r="W9" s="32">
        <v>0.06</v>
      </c>
      <c r="X9" s="33">
        <v>0</v>
      </c>
      <c r="Y9" s="34">
        <v>0</v>
      </c>
      <c r="Z9" s="186">
        <f t="shared" si="6"/>
        <v>228911.16400000002</v>
      </c>
      <c r="AA9" s="186">
        <f t="shared" si="7"/>
        <v>54215.802000000003</v>
      </c>
      <c r="AB9" s="186">
        <f t="shared" si="8"/>
        <v>18071.934000000001</v>
      </c>
      <c r="AC9" s="186">
        <f t="shared" si="9"/>
        <v>0</v>
      </c>
      <c r="AD9" s="186">
        <f t="shared" si="10"/>
        <v>0</v>
      </c>
      <c r="AE9" s="188">
        <f t="shared" si="11"/>
        <v>18071.934000000001</v>
      </c>
      <c r="AF9" s="37"/>
    </row>
    <row r="10" spans="1:32" ht="15.75" thickBot="1" x14ac:dyDescent="0.3">
      <c r="A10" s="28" t="s">
        <v>31</v>
      </c>
      <c r="B10" s="28" t="s">
        <v>306</v>
      </c>
      <c r="C10" s="158" t="s">
        <v>866</v>
      </c>
      <c r="D10" s="158" t="s">
        <v>867</v>
      </c>
      <c r="E10" s="159" t="s">
        <v>1070</v>
      </c>
      <c r="F10" s="160">
        <v>168190.4</v>
      </c>
      <c r="G10" s="29" t="s">
        <v>438</v>
      </c>
      <c r="H10" s="161">
        <v>2</v>
      </c>
      <c r="I10" s="30">
        <v>0.72</v>
      </c>
      <c r="J10" s="31">
        <v>0.2</v>
      </c>
      <c r="K10" s="32">
        <v>0.08</v>
      </c>
      <c r="L10" s="33">
        <v>0</v>
      </c>
      <c r="M10" s="34">
        <v>0</v>
      </c>
      <c r="N10" s="186">
        <f t="shared" si="0"/>
        <v>121097.08799999999</v>
      </c>
      <c r="O10" s="163">
        <f t="shared" si="1"/>
        <v>33638.080000000002</v>
      </c>
      <c r="P10" s="163">
        <f t="shared" si="2"/>
        <v>13455.232</v>
      </c>
      <c r="Q10" s="163">
        <f t="shared" si="3"/>
        <v>0</v>
      </c>
      <c r="R10" s="163">
        <f t="shared" si="4"/>
        <v>0</v>
      </c>
      <c r="S10" s="187">
        <f t="shared" si="5"/>
        <v>13455.232</v>
      </c>
      <c r="T10" s="164">
        <v>2</v>
      </c>
      <c r="U10" s="30">
        <v>0.56999999999999995</v>
      </c>
      <c r="V10" s="31">
        <v>0.28000000000000003</v>
      </c>
      <c r="W10" s="32">
        <v>0.12</v>
      </c>
      <c r="X10" s="33">
        <v>0.03</v>
      </c>
      <c r="Y10" s="34">
        <v>0</v>
      </c>
      <c r="Z10" s="186">
        <f t="shared" si="6"/>
        <v>95868.527999999991</v>
      </c>
      <c r="AA10" s="186">
        <f t="shared" si="7"/>
        <v>47093.312000000005</v>
      </c>
      <c r="AB10" s="186">
        <f t="shared" si="8"/>
        <v>20182.847999999998</v>
      </c>
      <c r="AC10" s="186">
        <f t="shared" si="9"/>
        <v>5045.7119999999995</v>
      </c>
      <c r="AD10" s="186">
        <f t="shared" si="10"/>
        <v>0</v>
      </c>
      <c r="AE10" s="188">
        <f t="shared" si="11"/>
        <v>25228.559999999998</v>
      </c>
      <c r="AF10" s="37"/>
    </row>
    <row r="11" spans="1:32" ht="15.75" thickBot="1" x14ac:dyDescent="0.3">
      <c r="A11" s="28" t="s">
        <v>31</v>
      </c>
      <c r="B11" s="28" t="s">
        <v>311</v>
      </c>
      <c r="C11" s="158" t="s">
        <v>312</v>
      </c>
      <c r="D11" s="158" t="s">
        <v>868</v>
      </c>
      <c r="E11" s="159" t="s">
        <v>1070</v>
      </c>
      <c r="F11" s="160">
        <v>38411.599999999999</v>
      </c>
      <c r="G11" s="29" t="s">
        <v>438</v>
      </c>
      <c r="H11" s="161">
        <v>2</v>
      </c>
      <c r="I11" s="30">
        <v>0.74</v>
      </c>
      <c r="J11" s="31">
        <v>0.18</v>
      </c>
      <c r="K11" s="32">
        <v>0.08</v>
      </c>
      <c r="L11" s="33">
        <v>0</v>
      </c>
      <c r="M11" s="34">
        <v>0</v>
      </c>
      <c r="N11" s="186">
        <f t="shared" si="0"/>
        <v>28424.583999999999</v>
      </c>
      <c r="O11" s="163">
        <f t="shared" si="1"/>
        <v>6914.0879999999997</v>
      </c>
      <c r="P11" s="163">
        <f t="shared" si="2"/>
        <v>3072.9279999999999</v>
      </c>
      <c r="Q11" s="163">
        <f t="shared" si="3"/>
        <v>0</v>
      </c>
      <c r="R11" s="163">
        <f t="shared" si="4"/>
        <v>0</v>
      </c>
      <c r="S11" s="187">
        <f t="shared" si="5"/>
        <v>3072.9279999999999</v>
      </c>
      <c r="T11" s="164">
        <v>3</v>
      </c>
      <c r="U11" s="30">
        <v>0.49</v>
      </c>
      <c r="V11" s="31">
        <v>0.28000000000000003</v>
      </c>
      <c r="W11" s="32">
        <v>0.18</v>
      </c>
      <c r="X11" s="33">
        <v>0.05</v>
      </c>
      <c r="Y11" s="34">
        <v>0</v>
      </c>
      <c r="Z11" s="186">
        <f t="shared" si="6"/>
        <v>18821.683999999997</v>
      </c>
      <c r="AA11" s="186">
        <f t="shared" si="7"/>
        <v>10755.248000000001</v>
      </c>
      <c r="AB11" s="186">
        <f t="shared" si="8"/>
        <v>6914.0879999999997</v>
      </c>
      <c r="AC11" s="186">
        <f t="shared" si="9"/>
        <v>1920.58</v>
      </c>
      <c r="AD11" s="186">
        <f t="shared" si="10"/>
        <v>0</v>
      </c>
      <c r="AE11" s="188">
        <f t="shared" si="11"/>
        <v>8834.6679999999997</v>
      </c>
      <c r="AF11" s="37"/>
    </row>
    <row r="12" spans="1:32" ht="15.75" thickBot="1" x14ac:dyDescent="0.3">
      <c r="A12" s="28" t="s">
        <v>31</v>
      </c>
      <c r="B12" s="28" t="s">
        <v>311</v>
      </c>
      <c r="C12" s="158" t="s">
        <v>311</v>
      </c>
      <c r="D12" s="158" t="s">
        <v>869</v>
      </c>
      <c r="E12" s="159" t="s">
        <v>1070</v>
      </c>
      <c r="F12" s="160">
        <v>104156.4</v>
      </c>
      <c r="G12" s="29" t="s">
        <v>438</v>
      </c>
      <c r="H12" s="161">
        <v>2</v>
      </c>
      <c r="I12" s="30">
        <v>0.71</v>
      </c>
      <c r="J12" s="31">
        <v>0.21</v>
      </c>
      <c r="K12" s="32">
        <v>0.08</v>
      </c>
      <c r="L12" s="33">
        <v>0</v>
      </c>
      <c r="M12" s="34">
        <v>0</v>
      </c>
      <c r="N12" s="186">
        <f t="shared" si="0"/>
        <v>73951.043999999994</v>
      </c>
      <c r="O12" s="163">
        <f t="shared" si="1"/>
        <v>21872.843999999997</v>
      </c>
      <c r="P12" s="163">
        <f t="shared" si="2"/>
        <v>8332.5119999999988</v>
      </c>
      <c r="Q12" s="163">
        <f t="shared" si="3"/>
        <v>0</v>
      </c>
      <c r="R12" s="163">
        <f t="shared" si="4"/>
        <v>0</v>
      </c>
      <c r="S12" s="187">
        <f t="shared" si="5"/>
        <v>8332.5119999999988</v>
      </c>
      <c r="T12" s="164">
        <v>2</v>
      </c>
      <c r="U12" s="30">
        <v>0.57000000000000006</v>
      </c>
      <c r="V12" s="31">
        <v>0.3</v>
      </c>
      <c r="W12" s="32">
        <v>0.11</v>
      </c>
      <c r="X12" s="33">
        <v>0.02</v>
      </c>
      <c r="Y12" s="34">
        <v>0</v>
      </c>
      <c r="Z12" s="186">
        <f t="shared" si="6"/>
        <v>59369.148000000001</v>
      </c>
      <c r="AA12" s="186">
        <f t="shared" si="7"/>
        <v>31246.92</v>
      </c>
      <c r="AB12" s="186">
        <f t="shared" si="8"/>
        <v>11457.204</v>
      </c>
      <c r="AC12" s="186">
        <f t="shared" si="9"/>
        <v>2083.1279999999997</v>
      </c>
      <c r="AD12" s="186">
        <f t="shared" si="10"/>
        <v>0</v>
      </c>
      <c r="AE12" s="188">
        <f t="shared" si="11"/>
        <v>13540.331999999999</v>
      </c>
      <c r="AF12" s="37"/>
    </row>
    <row r="13" spans="1:32" ht="30.75" thickBot="1" x14ac:dyDescent="0.3">
      <c r="A13" s="28" t="s">
        <v>31</v>
      </c>
      <c r="B13" s="28" t="s">
        <v>301</v>
      </c>
      <c r="C13" s="158" t="s">
        <v>302</v>
      </c>
      <c r="D13" s="158" t="s">
        <v>870</v>
      </c>
      <c r="E13" s="159" t="s">
        <v>1070</v>
      </c>
      <c r="F13" s="160">
        <v>319493.7</v>
      </c>
      <c r="G13" s="29" t="s">
        <v>438</v>
      </c>
      <c r="H13" s="161">
        <v>2</v>
      </c>
      <c r="I13" s="30">
        <v>0.74</v>
      </c>
      <c r="J13" s="31">
        <v>0.18</v>
      </c>
      <c r="K13" s="32">
        <v>0.08</v>
      </c>
      <c r="L13" s="33">
        <v>0</v>
      </c>
      <c r="M13" s="34">
        <v>0</v>
      </c>
      <c r="N13" s="186">
        <f t="shared" si="0"/>
        <v>236425.33800000002</v>
      </c>
      <c r="O13" s="163">
        <f t="shared" si="1"/>
        <v>57508.866000000002</v>
      </c>
      <c r="P13" s="163">
        <f t="shared" si="2"/>
        <v>25559.496000000003</v>
      </c>
      <c r="Q13" s="163">
        <f t="shared" si="3"/>
        <v>0</v>
      </c>
      <c r="R13" s="163">
        <f t="shared" si="4"/>
        <v>0</v>
      </c>
      <c r="S13" s="187">
        <f t="shared" si="5"/>
        <v>25559.496000000003</v>
      </c>
      <c r="T13" s="164">
        <v>2</v>
      </c>
      <c r="U13" s="30">
        <v>0.62</v>
      </c>
      <c r="V13" s="31">
        <v>0.25</v>
      </c>
      <c r="W13" s="32">
        <v>0.13</v>
      </c>
      <c r="X13" s="33">
        <v>0</v>
      </c>
      <c r="Y13" s="34">
        <v>0</v>
      </c>
      <c r="Z13" s="186">
        <f t="shared" si="6"/>
        <v>198086.09400000001</v>
      </c>
      <c r="AA13" s="186">
        <f t="shared" si="7"/>
        <v>79873.425000000003</v>
      </c>
      <c r="AB13" s="186">
        <f t="shared" si="8"/>
        <v>41534.181000000004</v>
      </c>
      <c r="AC13" s="186">
        <f t="shared" si="9"/>
        <v>0</v>
      </c>
      <c r="AD13" s="186">
        <f t="shared" si="10"/>
        <v>0</v>
      </c>
      <c r="AE13" s="188">
        <f t="shared" si="11"/>
        <v>41534.181000000004</v>
      </c>
      <c r="AF13" s="37"/>
    </row>
    <row r="14" spans="1:32" ht="30.75" thickBot="1" x14ac:dyDescent="0.3">
      <c r="A14" s="28" t="s">
        <v>31</v>
      </c>
      <c r="B14" s="28" t="s">
        <v>301</v>
      </c>
      <c r="C14" s="158" t="s">
        <v>313</v>
      </c>
      <c r="D14" s="158" t="s">
        <v>871</v>
      </c>
      <c r="E14" s="159" t="s">
        <v>1070</v>
      </c>
      <c r="F14" s="160">
        <v>278638.5</v>
      </c>
      <c r="G14" s="29" t="s">
        <v>438</v>
      </c>
      <c r="H14" s="161">
        <v>2</v>
      </c>
      <c r="I14" s="30">
        <v>0.79</v>
      </c>
      <c r="J14" s="31">
        <v>0.19</v>
      </c>
      <c r="K14" s="32">
        <v>0.02</v>
      </c>
      <c r="L14" s="33">
        <v>0</v>
      </c>
      <c r="M14" s="34">
        <v>0</v>
      </c>
      <c r="N14" s="186">
        <f t="shared" si="0"/>
        <v>220124.41500000001</v>
      </c>
      <c r="O14" s="163">
        <f t="shared" si="1"/>
        <v>52941.315000000002</v>
      </c>
      <c r="P14" s="163">
        <f t="shared" si="2"/>
        <v>5572.77</v>
      </c>
      <c r="Q14" s="163">
        <f t="shared" si="3"/>
        <v>0</v>
      </c>
      <c r="R14" s="163">
        <f t="shared" si="4"/>
        <v>0</v>
      </c>
      <c r="S14" s="187">
        <f t="shared" si="5"/>
        <v>5572.77</v>
      </c>
      <c r="T14" s="164">
        <v>2</v>
      </c>
      <c r="U14" s="30">
        <v>0.72</v>
      </c>
      <c r="V14" s="31">
        <v>0.22</v>
      </c>
      <c r="W14" s="32">
        <v>0.06</v>
      </c>
      <c r="X14" s="33">
        <v>0</v>
      </c>
      <c r="Y14" s="34">
        <v>0</v>
      </c>
      <c r="Z14" s="186">
        <f t="shared" si="6"/>
        <v>200619.72</v>
      </c>
      <c r="AA14" s="186">
        <f t="shared" si="7"/>
        <v>61300.47</v>
      </c>
      <c r="AB14" s="186">
        <f t="shared" si="8"/>
        <v>16718.309999999998</v>
      </c>
      <c r="AC14" s="186">
        <f t="shared" si="9"/>
        <v>0</v>
      </c>
      <c r="AD14" s="186">
        <f t="shared" si="10"/>
        <v>0</v>
      </c>
      <c r="AE14" s="188">
        <f t="shared" si="11"/>
        <v>16718.309999999998</v>
      </c>
      <c r="AF14" s="37"/>
    </row>
    <row r="15" spans="1:32" ht="30.75" thickBot="1" x14ac:dyDescent="0.3">
      <c r="A15" s="28" t="s">
        <v>31</v>
      </c>
      <c r="B15" s="28" t="s">
        <v>301</v>
      </c>
      <c r="C15" s="158" t="s">
        <v>872</v>
      </c>
      <c r="D15" s="158" t="s">
        <v>873</v>
      </c>
      <c r="E15" s="159" t="s">
        <v>1070</v>
      </c>
      <c r="F15" s="160">
        <v>283053.40000000002</v>
      </c>
      <c r="G15" s="29" t="s">
        <v>438</v>
      </c>
      <c r="H15" s="161">
        <v>2</v>
      </c>
      <c r="I15" s="30">
        <v>0.78</v>
      </c>
      <c r="J15" s="31">
        <v>0.19</v>
      </c>
      <c r="K15" s="32">
        <v>0.03</v>
      </c>
      <c r="L15" s="33">
        <v>0</v>
      </c>
      <c r="M15" s="34">
        <v>0</v>
      </c>
      <c r="N15" s="186">
        <f t="shared" si="0"/>
        <v>220781.65200000003</v>
      </c>
      <c r="O15" s="163">
        <f t="shared" si="1"/>
        <v>53780.146000000008</v>
      </c>
      <c r="P15" s="163">
        <f t="shared" si="2"/>
        <v>8491.6020000000008</v>
      </c>
      <c r="Q15" s="163">
        <f t="shared" si="3"/>
        <v>0</v>
      </c>
      <c r="R15" s="163">
        <f t="shared" si="4"/>
        <v>0</v>
      </c>
      <c r="S15" s="187">
        <f t="shared" si="5"/>
        <v>8491.6020000000008</v>
      </c>
      <c r="T15" s="164">
        <v>2</v>
      </c>
      <c r="U15" s="30">
        <v>0.73</v>
      </c>
      <c r="V15" s="31">
        <v>0.23</v>
      </c>
      <c r="W15" s="32">
        <v>0.04</v>
      </c>
      <c r="X15" s="33">
        <v>0</v>
      </c>
      <c r="Y15" s="34">
        <v>0</v>
      </c>
      <c r="Z15" s="186">
        <f t="shared" si="6"/>
        <v>206628.98200000002</v>
      </c>
      <c r="AA15" s="186">
        <f t="shared" si="7"/>
        <v>65102.282000000007</v>
      </c>
      <c r="AB15" s="186">
        <f t="shared" si="8"/>
        <v>11322.136</v>
      </c>
      <c r="AC15" s="186">
        <f t="shared" si="9"/>
        <v>0</v>
      </c>
      <c r="AD15" s="186">
        <f t="shared" si="10"/>
        <v>0</v>
      </c>
      <c r="AE15" s="188">
        <f t="shared" si="11"/>
        <v>11322.136</v>
      </c>
      <c r="AF15" s="37"/>
    </row>
    <row r="16" spans="1:32" ht="15.75" thickBot="1" x14ac:dyDescent="0.3">
      <c r="A16" s="28" t="s">
        <v>31</v>
      </c>
      <c r="B16" s="28" t="s">
        <v>874</v>
      </c>
      <c r="C16" s="158" t="s">
        <v>875</v>
      </c>
      <c r="D16" s="158" t="s">
        <v>876</v>
      </c>
      <c r="E16" s="159" t="s">
        <v>1070</v>
      </c>
      <c r="F16" s="160">
        <v>42490</v>
      </c>
      <c r="G16" s="29" t="s">
        <v>438</v>
      </c>
      <c r="H16" s="161">
        <v>2</v>
      </c>
      <c r="I16" s="30">
        <v>0.78</v>
      </c>
      <c r="J16" s="31">
        <v>0.17</v>
      </c>
      <c r="K16" s="32">
        <v>0.05</v>
      </c>
      <c r="L16" s="33">
        <v>0</v>
      </c>
      <c r="M16" s="34">
        <v>0</v>
      </c>
      <c r="N16" s="186">
        <f t="shared" si="0"/>
        <v>33142.200000000004</v>
      </c>
      <c r="O16" s="163">
        <f t="shared" si="1"/>
        <v>7223.3</v>
      </c>
      <c r="P16" s="163">
        <f t="shared" si="2"/>
        <v>2124.5</v>
      </c>
      <c r="Q16" s="163">
        <f t="shared" si="3"/>
        <v>0</v>
      </c>
      <c r="R16" s="163">
        <f t="shared" si="4"/>
        <v>0</v>
      </c>
      <c r="S16" s="187">
        <f t="shared" si="5"/>
        <v>2124.5</v>
      </c>
      <c r="T16" s="164">
        <v>2</v>
      </c>
      <c r="U16" s="30">
        <v>0.69</v>
      </c>
      <c r="V16" s="31">
        <v>0.2</v>
      </c>
      <c r="W16" s="32">
        <v>0.11</v>
      </c>
      <c r="X16" s="33">
        <v>0</v>
      </c>
      <c r="Y16" s="34">
        <v>0</v>
      </c>
      <c r="Z16" s="186">
        <f t="shared" si="6"/>
        <v>29318.1</v>
      </c>
      <c r="AA16" s="186">
        <f t="shared" si="7"/>
        <v>8498</v>
      </c>
      <c r="AB16" s="186">
        <f t="shared" si="8"/>
        <v>4673.8999999999996</v>
      </c>
      <c r="AC16" s="186">
        <f t="shared" si="9"/>
        <v>0</v>
      </c>
      <c r="AD16" s="186">
        <f t="shared" si="10"/>
        <v>0</v>
      </c>
      <c r="AE16" s="188">
        <f t="shared" si="11"/>
        <v>4673.8999999999996</v>
      </c>
      <c r="AF16" s="37"/>
    </row>
    <row r="17" spans="1:32" ht="15.75" thickBot="1" x14ac:dyDescent="0.3">
      <c r="A17" s="28" t="s">
        <v>31</v>
      </c>
      <c r="B17" s="28" t="s">
        <v>874</v>
      </c>
      <c r="C17" s="158" t="s">
        <v>345</v>
      </c>
      <c r="D17" s="158" t="s">
        <v>877</v>
      </c>
      <c r="E17" s="159" t="s">
        <v>1070</v>
      </c>
      <c r="F17" s="160">
        <v>120977</v>
      </c>
      <c r="G17" s="29" t="s">
        <v>438</v>
      </c>
      <c r="H17" s="161">
        <v>2</v>
      </c>
      <c r="I17" s="30">
        <v>0.78</v>
      </c>
      <c r="J17" s="31">
        <v>0.18</v>
      </c>
      <c r="K17" s="32">
        <v>0.04</v>
      </c>
      <c r="L17" s="33">
        <v>0</v>
      </c>
      <c r="M17" s="34">
        <v>0</v>
      </c>
      <c r="N17" s="186">
        <f t="shared" si="0"/>
        <v>94362.06</v>
      </c>
      <c r="O17" s="163">
        <f t="shared" si="1"/>
        <v>21775.86</v>
      </c>
      <c r="P17" s="163">
        <f t="shared" si="2"/>
        <v>4839.08</v>
      </c>
      <c r="Q17" s="163">
        <f t="shared" si="3"/>
        <v>0</v>
      </c>
      <c r="R17" s="163">
        <f t="shared" si="4"/>
        <v>0</v>
      </c>
      <c r="S17" s="187">
        <f t="shared" si="5"/>
        <v>4839.08</v>
      </c>
      <c r="T17" s="164">
        <v>2</v>
      </c>
      <c r="U17" s="30">
        <v>0.66999999999999993</v>
      </c>
      <c r="V17" s="31">
        <v>0.23</v>
      </c>
      <c r="W17" s="32">
        <v>0.1</v>
      </c>
      <c r="X17" s="33">
        <v>0</v>
      </c>
      <c r="Y17" s="34">
        <v>0</v>
      </c>
      <c r="Z17" s="186">
        <f t="shared" si="6"/>
        <v>81054.59</v>
      </c>
      <c r="AA17" s="186">
        <f t="shared" si="7"/>
        <v>27824.710000000003</v>
      </c>
      <c r="AB17" s="186">
        <f t="shared" si="8"/>
        <v>12097.7</v>
      </c>
      <c r="AC17" s="186">
        <f t="shared" si="9"/>
        <v>0</v>
      </c>
      <c r="AD17" s="186">
        <f t="shared" si="10"/>
        <v>0</v>
      </c>
      <c r="AE17" s="188">
        <f t="shared" si="11"/>
        <v>12097.7</v>
      </c>
      <c r="AF17" s="37"/>
    </row>
    <row r="18" spans="1:32" ht="15.75" thickBot="1" x14ac:dyDescent="0.3">
      <c r="A18" s="28" t="s">
        <v>31</v>
      </c>
      <c r="B18" s="28" t="s">
        <v>878</v>
      </c>
      <c r="C18" s="158" t="s">
        <v>317</v>
      </c>
      <c r="D18" s="158" t="s">
        <v>879</v>
      </c>
      <c r="E18" s="159" t="s">
        <v>1070</v>
      </c>
      <c r="F18" s="160">
        <v>59876.6</v>
      </c>
      <c r="G18" s="29" t="s">
        <v>438</v>
      </c>
      <c r="H18" s="161">
        <v>3</v>
      </c>
      <c r="I18" s="30">
        <v>0.54999999999999993</v>
      </c>
      <c r="J18" s="31">
        <v>0.23</v>
      </c>
      <c r="K18" s="32">
        <v>0.19</v>
      </c>
      <c r="L18" s="33">
        <v>0.03</v>
      </c>
      <c r="M18" s="34">
        <v>0</v>
      </c>
      <c r="N18" s="186">
        <f t="shared" si="0"/>
        <v>32932.129999999997</v>
      </c>
      <c r="O18" s="163">
        <f t="shared" si="1"/>
        <v>13771.618</v>
      </c>
      <c r="P18" s="163">
        <f t="shared" si="2"/>
        <v>11376.554</v>
      </c>
      <c r="Q18" s="163">
        <f t="shared" si="3"/>
        <v>1796.298</v>
      </c>
      <c r="R18" s="163">
        <f t="shared" si="4"/>
        <v>0</v>
      </c>
      <c r="S18" s="187">
        <f t="shared" si="5"/>
        <v>13172.852000000001</v>
      </c>
      <c r="T18" s="164">
        <v>3</v>
      </c>
      <c r="U18" s="30">
        <v>0.47</v>
      </c>
      <c r="V18" s="31">
        <v>0.27</v>
      </c>
      <c r="W18" s="32">
        <v>0.21</v>
      </c>
      <c r="X18" s="33">
        <v>0.05</v>
      </c>
      <c r="Y18" s="34">
        <v>0</v>
      </c>
      <c r="Z18" s="186">
        <f t="shared" si="6"/>
        <v>28142.001999999997</v>
      </c>
      <c r="AA18" s="186">
        <f t="shared" si="7"/>
        <v>16166.682000000001</v>
      </c>
      <c r="AB18" s="186">
        <f t="shared" si="8"/>
        <v>12574.085999999999</v>
      </c>
      <c r="AC18" s="186">
        <f t="shared" si="9"/>
        <v>2993.83</v>
      </c>
      <c r="AD18" s="186">
        <f t="shared" si="10"/>
        <v>0</v>
      </c>
      <c r="AE18" s="188">
        <f t="shared" si="11"/>
        <v>15567.915999999999</v>
      </c>
      <c r="AF18" s="37"/>
    </row>
    <row r="19" spans="1:32" ht="15.75" thickBot="1" x14ac:dyDescent="0.3">
      <c r="A19" s="28" t="s">
        <v>31</v>
      </c>
      <c r="B19" s="28" t="s">
        <v>878</v>
      </c>
      <c r="C19" s="158" t="s">
        <v>338</v>
      </c>
      <c r="D19" s="158" t="s">
        <v>880</v>
      </c>
      <c r="E19" s="159" t="s">
        <v>1070</v>
      </c>
      <c r="F19" s="160">
        <v>32468.7</v>
      </c>
      <c r="G19" s="29" t="s">
        <v>438</v>
      </c>
      <c r="H19" s="161">
        <v>3</v>
      </c>
      <c r="I19" s="30">
        <v>0.54</v>
      </c>
      <c r="J19" s="31">
        <v>0.24</v>
      </c>
      <c r="K19" s="32">
        <v>0.2</v>
      </c>
      <c r="L19" s="33">
        <v>0.02</v>
      </c>
      <c r="M19" s="34">
        <v>0</v>
      </c>
      <c r="N19" s="186">
        <f t="shared" si="0"/>
        <v>17533.098000000002</v>
      </c>
      <c r="O19" s="163">
        <f t="shared" si="1"/>
        <v>7792.4880000000003</v>
      </c>
      <c r="P19" s="163">
        <f t="shared" si="2"/>
        <v>6493.7400000000007</v>
      </c>
      <c r="Q19" s="163">
        <f t="shared" si="3"/>
        <v>649.37400000000002</v>
      </c>
      <c r="R19" s="163">
        <f t="shared" si="4"/>
        <v>0</v>
      </c>
      <c r="S19" s="187">
        <f t="shared" si="5"/>
        <v>7143.1140000000005</v>
      </c>
      <c r="T19" s="164">
        <v>3</v>
      </c>
      <c r="U19" s="30">
        <v>0.48</v>
      </c>
      <c r="V19" s="31">
        <v>0.26</v>
      </c>
      <c r="W19" s="32">
        <v>0.22</v>
      </c>
      <c r="X19" s="33">
        <v>0.04</v>
      </c>
      <c r="Y19" s="34">
        <v>0</v>
      </c>
      <c r="Z19" s="186">
        <f t="shared" si="6"/>
        <v>15584.976000000001</v>
      </c>
      <c r="AA19" s="186">
        <f t="shared" si="7"/>
        <v>8441.862000000001</v>
      </c>
      <c r="AB19" s="186">
        <f t="shared" si="8"/>
        <v>7143.1140000000005</v>
      </c>
      <c r="AC19" s="186">
        <f t="shared" si="9"/>
        <v>1298.748</v>
      </c>
      <c r="AD19" s="186">
        <f t="shared" si="10"/>
        <v>0</v>
      </c>
      <c r="AE19" s="188">
        <f t="shared" si="11"/>
        <v>8441.862000000001</v>
      </c>
      <c r="AF19" s="37"/>
    </row>
    <row r="20" spans="1:32" ht="15.75" thickBot="1" x14ac:dyDescent="0.3">
      <c r="A20" s="28" t="s">
        <v>31</v>
      </c>
      <c r="B20" s="28" t="s">
        <v>297</v>
      </c>
      <c r="C20" s="158" t="s">
        <v>298</v>
      </c>
      <c r="D20" s="158" t="s">
        <v>881</v>
      </c>
      <c r="E20" s="159" t="s">
        <v>1070</v>
      </c>
      <c r="F20" s="160">
        <v>255071.2</v>
      </c>
      <c r="G20" s="29" t="s">
        <v>438</v>
      </c>
      <c r="H20" s="161">
        <v>2</v>
      </c>
      <c r="I20" s="30">
        <v>0.72</v>
      </c>
      <c r="J20" s="31">
        <v>0.2</v>
      </c>
      <c r="K20" s="32">
        <v>0.08</v>
      </c>
      <c r="L20" s="33">
        <v>0</v>
      </c>
      <c r="M20" s="34">
        <v>0</v>
      </c>
      <c r="N20" s="186">
        <f t="shared" si="0"/>
        <v>183651.264</v>
      </c>
      <c r="O20" s="163">
        <f t="shared" si="1"/>
        <v>51014.240000000005</v>
      </c>
      <c r="P20" s="163">
        <f t="shared" si="2"/>
        <v>20405.696</v>
      </c>
      <c r="Q20" s="163">
        <f t="shared" si="3"/>
        <v>0</v>
      </c>
      <c r="R20" s="163">
        <f t="shared" si="4"/>
        <v>0</v>
      </c>
      <c r="S20" s="187">
        <f t="shared" si="5"/>
        <v>20405.696</v>
      </c>
      <c r="T20" s="164">
        <v>2</v>
      </c>
      <c r="U20" s="30">
        <v>0.63</v>
      </c>
      <c r="V20" s="31">
        <v>0.25</v>
      </c>
      <c r="W20" s="32">
        <v>0.12</v>
      </c>
      <c r="X20" s="33">
        <v>0</v>
      </c>
      <c r="Y20" s="34">
        <v>0</v>
      </c>
      <c r="Z20" s="186">
        <f t="shared" si="6"/>
        <v>160694.856</v>
      </c>
      <c r="AA20" s="186">
        <f t="shared" si="7"/>
        <v>63767.8</v>
      </c>
      <c r="AB20" s="186">
        <f t="shared" si="8"/>
        <v>30608.544000000002</v>
      </c>
      <c r="AC20" s="186">
        <f t="shared" si="9"/>
        <v>0</v>
      </c>
      <c r="AD20" s="186">
        <f t="shared" si="10"/>
        <v>0</v>
      </c>
      <c r="AE20" s="188">
        <f t="shared" si="11"/>
        <v>30608.544000000002</v>
      </c>
      <c r="AF20" s="37"/>
    </row>
    <row r="21" spans="1:32" ht="15.75" thickBot="1" x14ac:dyDescent="0.3">
      <c r="A21" s="28" t="s">
        <v>31</v>
      </c>
      <c r="B21" s="28" t="s">
        <v>297</v>
      </c>
      <c r="C21" s="158" t="s">
        <v>305</v>
      </c>
      <c r="D21" s="158" t="s">
        <v>882</v>
      </c>
      <c r="E21" s="159" t="s">
        <v>1070</v>
      </c>
      <c r="F21" s="160">
        <v>157783.9</v>
      </c>
      <c r="G21" s="29" t="s">
        <v>438</v>
      </c>
      <c r="H21" s="161">
        <v>1</v>
      </c>
      <c r="I21" s="30">
        <v>0.82000000000000006</v>
      </c>
      <c r="J21" s="31">
        <v>0.15</v>
      </c>
      <c r="K21" s="32">
        <v>0.03</v>
      </c>
      <c r="L21" s="33">
        <v>0</v>
      </c>
      <c r="M21" s="34">
        <v>0</v>
      </c>
      <c r="N21" s="186">
        <f t="shared" si="0"/>
        <v>129382.79800000001</v>
      </c>
      <c r="O21" s="163">
        <f t="shared" si="1"/>
        <v>23667.584999999999</v>
      </c>
      <c r="P21" s="163">
        <f t="shared" si="2"/>
        <v>4733.5169999999998</v>
      </c>
      <c r="Q21" s="163">
        <f t="shared" si="3"/>
        <v>0</v>
      </c>
      <c r="R21" s="163">
        <f t="shared" si="4"/>
        <v>0</v>
      </c>
      <c r="S21" s="187">
        <f t="shared" si="5"/>
        <v>4733.5169999999998</v>
      </c>
      <c r="T21" s="164">
        <v>2</v>
      </c>
      <c r="U21" s="30">
        <v>0.69</v>
      </c>
      <c r="V21" s="31">
        <v>0.23</v>
      </c>
      <c r="W21" s="32">
        <v>0.08</v>
      </c>
      <c r="X21" s="33">
        <v>0</v>
      </c>
      <c r="Y21" s="34">
        <v>0</v>
      </c>
      <c r="Z21" s="186">
        <f t="shared" si="6"/>
        <v>108870.89099999999</v>
      </c>
      <c r="AA21" s="186">
        <f t="shared" si="7"/>
        <v>36290.296999999999</v>
      </c>
      <c r="AB21" s="186">
        <f t="shared" si="8"/>
        <v>12622.712</v>
      </c>
      <c r="AC21" s="186">
        <f t="shared" si="9"/>
        <v>0</v>
      </c>
      <c r="AD21" s="186">
        <f t="shared" si="10"/>
        <v>0</v>
      </c>
      <c r="AE21" s="188">
        <f t="shared" si="11"/>
        <v>12622.712</v>
      </c>
      <c r="AF21" s="37"/>
    </row>
    <row r="22" spans="1:32" ht="15.75" thickBot="1" x14ac:dyDescent="0.3">
      <c r="A22" s="28" t="s">
        <v>31</v>
      </c>
      <c r="B22" s="28" t="s">
        <v>297</v>
      </c>
      <c r="C22" s="158" t="s">
        <v>297</v>
      </c>
      <c r="D22" s="158" t="s">
        <v>883</v>
      </c>
      <c r="E22" s="159" t="s">
        <v>1070</v>
      </c>
      <c r="F22" s="160">
        <v>262709.59999999998</v>
      </c>
      <c r="G22" s="29" t="s">
        <v>438</v>
      </c>
      <c r="H22" s="161">
        <v>2</v>
      </c>
      <c r="I22" s="30">
        <v>0.74</v>
      </c>
      <c r="J22" s="31">
        <v>0.17</v>
      </c>
      <c r="K22" s="32">
        <v>0.09</v>
      </c>
      <c r="L22" s="33">
        <v>0</v>
      </c>
      <c r="M22" s="34">
        <v>0</v>
      </c>
      <c r="N22" s="186">
        <f t="shared" si="0"/>
        <v>194405.10399999999</v>
      </c>
      <c r="O22" s="163">
        <f t="shared" si="1"/>
        <v>44660.631999999998</v>
      </c>
      <c r="P22" s="163">
        <f t="shared" si="2"/>
        <v>23643.863999999998</v>
      </c>
      <c r="Q22" s="163">
        <f t="shared" si="3"/>
        <v>0</v>
      </c>
      <c r="R22" s="163">
        <f t="shared" si="4"/>
        <v>0</v>
      </c>
      <c r="S22" s="187">
        <f t="shared" si="5"/>
        <v>23643.863999999998</v>
      </c>
      <c r="T22" s="164">
        <v>2</v>
      </c>
      <c r="U22" s="30">
        <v>0.57000000000000006</v>
      </c>
      <c r="V22" s="31">
        <v>0.3</v>
      </c>
      <c r="W22" s="32">
        <v>0.13</v>
      </c>
      <c r="X22" s="33">
        <v>0</v>
      </c>
      <c r="Y22" s="34">
        <v>0</v>
      </c>
      <c r="Z22" s="186">
        <f t="shared" si="6"/>
        <v>149744.47200000001</v>
      </c>
      <c r="AA22" s="186">
        <f t="shared" si="7"/>
        <v>78812.87999999999</v>
      </c>
      <c r="AB22" s="186">
        <f t="shared" si="8"/>
        <v>34152.248</v>
      </c>
      <c r="AC22" s="186">
        <f t="shared" si="9"/>
        <v>0</v>
      </c>
      <c r="AD22" s="186">
        <f t="shared" si="10"/>
        <v>0</v>
      </c>
      <c r="AE22" s="188">
        <f t="shared" si="11"/>
        <v>34152.248</v>
      </c>
      <c r="AF22" s="37"/>
    </row>
    <row r="23" spans="1:32" ht="15.75" thickBot="1" x14ac:dyDescent="0.3">
      <c r="A23" s="28" t="s">
        <v>31</v>
      </c>
      <c r="B23" s="28" t="s">
        <v>297</v>
      </c>
      <c r="C23" s="158" t="s">
        <v>884</v>
      </c>
      <c r="D23" s="158" t="s">
        <v>885</v>
      </c>
      <c r="E23" s="159" t="s">
        <v>1070</v>
      </c>
      <c r="F23" s="160">
        <v>144583.5</v>
      </c>
      <c r="G23" s="29" t="s">
        <v>438</v>
      </c>
      <c r="H23" s="161">
        <v>2</v>
      </c>
      <c r="I23" s="30">
        <v>0.76</v>
      </c>
      <c r="J23" s="31">
        <v>0.17</v>
      </c>
      <c r="K23" s="32">
        <v>7.0000000000000007E-2</v>
      </c>
      <c r="L23" s="33">
        <v>0</v>
      </c>
      <c r="M23" s="34">
        <v>0</v>
      </c>
      <c r="N23" s="186">
        <f t="shared" si="0"/>
        <v>109883.46</v>
      </c>
      <c r="O23" s="163">
        <f t="shared" si="1"/>
        <v>24579.195000000003</v>
      </c>
      <c r="P23" s="163">
        <f t="shared" si="2"/>
        <v>10120.845000000001</v>
      </c>
      <c r="Q23" s="163">
        <f t="shared" si="3"/>
        <v>0</v>
      </c>
      <c r="R23" s="163">
        <f t="shared" si="4"/>
        <v>0</v>
      </c>
      <c r="S23" s="187">
        <f t="shared" si="5"/>
        <v>10120.845000000001</v>
      </c>
      <c r="T23" s="164">
        <v>2</v>
      </c>
      <c r="U23" s="30">
        <v>0.66</v>
      </c>
      <c r="V23" s="31">
        <v>0.25</v>
      </c>
      <c r="W23" s="32">
        <v>0.09</v>
      </c>
      <c r="X23" s="33">
        <v>0</v>
      </c>
      <c r="Y23" s="34">
        <v>0</v>
      </c>
      <c r="Z23" s="186">
        <f t="shared" si="6"/>
        <v>95425.11</v>
      </c>
      <c r="AA23" s="186">
        <f t="shared" si="7"/>
        <v>36145.875</v>
      </c>
      <c r="AB23" s="186">
        <f t="shared" si="8"/>
        <v>13012.514999999999</v>
      </c>
      <c r="AC23" s="186">
        <f t="shared" si="9"/>
        <v>0</v>
      </c>
      <c r="AD23" s="186">
        <f t="shared" si="10"/>
        <v>0</v>
      </c>
      <c r="AE23" s="188">
        <f t="shared" si="11"/>
        <v>13012.514999999999</v>
      </c>
      <c r="AF23" s="37"/>
    </row>
    <row r="24" spans="1:32" ht="15.75" thickBot="1" x14ac:dyDescent="0.3">
      <c r="A24" s="28" t="s">
        <v>31</v>
      </c>
      <c r="B24" s="28" t="s">
        <v>886</v>
      </c>
      <c r="C24" s="158" t="s">
        <v>314</v>
      </c>
      <c r="D24" s="158" t="s">
        <v>887</v>
      </c>
      <c r="E24" s="159" t="s">
        <v>1070</v>
      </c>
      <c r="F24" s="160">
        <v>348010.6</v>
      </c>
      <c r="G24" s="29" t="s">
        <v>438</v>
      </c>
      <c r="H24" s="161">
        <v>2</v>
      </c>
      <c r="I24" s="30">
        <v>0.73</v>
      </c>
      <c r="J24" s="31">
        <v>0.19</v>
      </c>
      <c r="K24" s="32">
        <v>0.08</v>
      </c>
      <c r="L24" s="33">
        <v>0</v>
      </c>
      <c r="M24" s="34">
        <v>0</v>
      </c>
      <c r="N24" s="186">
        <f t="shared" si="0"/>
        <v>254047.73799999998</v>
      </c>
      <c r="O24" s="163">
        <f t="shared" si="1"/>
        <v>66122.013999999996</v>
      </c>
      <c r="P24" s="163">
        <f t="shared" si="2"/>
        <v>27840.847999999998</v>
      </c>
      <c r="Q24" s="163">
        <f t="shared" si="3"/>
        <v>0</v>
      </c>
      <c r="R24" s="163">
        <f t="shared" si="4"/>
        <v>0</v>
      </c>
      <c r="S24" s="187">
        <f t="shared" si="5"/>
        <v>27840.847999999998</v>
      </c>
      <c r="T24" s="164">
        <v>2</v>
      </c>
      <c r="U24" s="30">
        <v>0.65</v>
      </c>
      <c r="V24" s="31">
        <v>0.25</v>
      </c>
      <c r="W24" s="32">
        <v>0.1</v>
      </c>
      <c r="X24" s="33">
        <v>0</v>
      </c>
      <c r="Y24" s="34">
        <v>0</v>
      </c>
      <c r="Z24" s="186">
        <f t="shared" si="6"/>
        <v>226206.88999999998</v>
      </c>
      <c r="AA24" s="186">
        <f t="shared" si="7"/>
        <v>87002.65</v>
      </c>
      <c r="AB24" s="186">
        <f t="shared" si="8"/>
        <v>34801.06</v>
      </c>
      <c r="AC24" s="186">
        <f t="shared" si="9"/>
        <v>0</v>
      </c>
      <c r="AD24" s="186">
        <f t="shared" si="10"/>
        <v>0</v>
      </c>
      <c r="AE24" s="188">
        <f t="shared" si="11"/>
        <v>34801.06</v>
      </c>
      <c r="AF24" s="37"/>
    </row>
    <row r="25" spans="1:32" ht="15.75" thickBot="1" x14ac:dyDescent="0.3">
      <c r="A25" s="28" t="s">
        <v>31</v>
      </c>
      <c r="B25" s="28" t="s">
        <v>886</v>
      </c>
      <c r="C25" s="158" t="s">
        <v>315</v>
      </c>
      <c r="D25" s="158" t="s">
        <v>888</v>
      </c>
      <c r="E25" s="159" t="s">
        <v>1070</v>
      </c>
      <c r="F25" s="160">
        <v>286933.59999999998</v>
      </c>
      <c r="G25" s="29" t="s">
        <v>438</v>
      </c>
      <c r="H25" s="161">
        <v>2</v>
      </c>
      <c r="I25" s="30">
        <v>0.77</v>
      </c>
      <c r="J25" s="31">
        <v>0.21</v>
      </c>
      <c r="K25" s="32">
        <v>0.02</v>
      </c>
      <c r="L25" s="33">
        <v>0</v>
      </c>
      <c r="M25" s="34">
        <v>0</v>
      </c>
      <c r="N25" s="186">
        <f t="shared" si="0"/>
        <v>220938.87199999997</v>
      </c>
      <c r="O25" s="163">
        <f t="shared" si="1"/>
        <v>60256.05599999999</v>
      </c>
      <c r="P25" s="163">
        <f t="shared" si="2"/>
        <v>5738.6719999999996</v>
      </c>
      <c r="Q25" s="163">
        <f t="shared" si="3"/>
        <v>0</v>
      </c>
      <c r="R25" s="163">
        <f t="shared" si="4"/>
        <v>0</v>
      </c>
      <c r="S25" s="187">
        <f t="shared" si="5"/>
        <v>5738.6719999999996</v>
      </c>
      <c r="T25" s="164">
        <v>2</v>
      </c>
      <c r="U25" s="30">
        <v>0.64999999999999991</v>
      </c>
      <c r="V25" s="31">
        <v>0.28000000000000003</v>
      </c>
      <c r="W25" s="32">
        <v>7.0000000000000007E-2</v>
      </c>
      <c r="X25" s="33">
        <v>0</v>
      </c>
      <c r="Y25" s="34">
        <v>0</v>
      </c>
      <c r="Z25" s="186">
        <f t="shared" si="6"/>
        <v>186506.83999999997</v>
      </c>
      <c r="AA25" s="186">
        <f t="shared" si="7"/>
        <v>80341.407999999996</v>
      </c>
      <c r="AB25" s="186">
        <f t="shared" si="8"/>
        <v>20085.351999999999</v>
      </c>
      <c r="AC25" s="186">
        <f t="shared" si="9"/>
        <v>0</v>
      </c>
      <c r="AD25" s="186">
        <f t="shared" si="10"/>
        <v>0</v>
      </c>
      <c r="AE25" s="188">
        <f t="shared" si="11"/>
        <v>20085.351999999999</v>
      </c>
      <c r="AF25" s="37"/>
    </row>
    <row r="26" spans="1:32" ht="15.75" thickBot="1" x14ac:dyDescent="0.3">
      <c r="A26" s="28" t="s">
        <v>31</v>
      </c>
      <c r="B26" s="28" t="s">
        <v>886</v>
      </c>
      <c r="C26" s="158" t="s">
        <v>321</v>
      </c>
      <c r="D26" s="158" t="s">
        <v>889</v>
      </c>
      <c r="E26" s="159" t="s">
        <v>1070</v>
      </c>
      <c r="F26" s="160">
        <v>228620</v>
      </c>
      <c r="G26" s="29" t="s">
        <v>438</v>
      </c>
      <c r="H26" s="161">
        <v>2</v>
      </c>
      <c r="I26" s="30">
        <v>0.71</v>
      </c>
      <c r="J26" s="31">
        <v>0.21</v>
      </c>
      <c r="K26" s="32">
        <v>0.08</v>
      </c>
      <c r="L26" s="33">
        <v>0</v>
      </c>
      <c r="M26" s="34">
        <v>0</v>
      </c>
      <c r="N26" s="186">
        <f t="shared" si="0"/>
        <v>162320.19999999998</v>
      </c>
      <c r="O26" s="163">
        <f t="shared" si="1"/>
        <v>48010.2</v>
      </c>
      <c r="P26" s="163">
        <f t="shared" si="2"/>
        <v>18289.600000000002</v>
      </c>
      <c r="Q26" s="163">
        <f t="shared" si="3"/>
        <v>0</v>
      </c>
      <c r="R26" s="163">
        <f t="shared" si="4"/>
        <v>0</v>
      </c>
      <c r="S26" s="187">
        <f t="shared" si="5"/>
        <v>18289.600000000002</v>
      </c>
      <c r="T26" s="164">
        <v>2</v>
      </c>
      <c r="U26" s="30">
        <v>0.64</v>
      </c>
      <c r="V26" s="31">
        <v>0.25</v>
      </c>
      <c r="W26" s="32">
        <v>0.11</v>
      </c>
      <c r="X26" s="33">
        <v>0</v>
      </c>
      <c r="Y26" s="34">
        <v>0</v>
      </c>
      <c r="Z26" s="186">
        <f t="shared" si="6"/>
        <v>146316.80000000002</v>
      </c>
      <c r="AA26" s="186">
        <f t="shared" si="7"/>
        <v>57155</v>
      </c>
      <c r="AB26" s="186">
        <f t="shared" si="8"/>
        <v>25148.2</v>
      </c>
      <c r="AC26" s="186">
        <f t="shared" si="9"/>
        <v>0</v>
      </c>
      <c r="AD26" s="186">
        <f t="shared" si="10"/>
        <v>0</v>
      </c>
      <c r="AE26" s="188">
        <f t="shared" si="11"/>
        <v>25148.2</v>
      </c>
      <c r="AF26" s="37"/>
    </row>
    <row r="27" spans="1:32" ht="15.75" thickBot="1" x14ac:dyDescent="0.3">
      <c r="A27" s="28" t="s">
        <v>31</v>
      </c>
      <c r="B27" s="28" t="s">
        <v>323</v>
      </c>
      <c r="C27" s="158" t="s">
        <v>323</v>
      </c>
      <c r="D27" s="158" t="s">
        <v>890</v>
      </c>
      <c r="E27" s="159" t="s">
        <v>1070</v>
      </c>
      <c r="F27" s="160">
        <v>225389.3</v>
      </c>
      <c r="G27" s="29" t="s">
        <v>438</v>
      </c>
      <c r="H27" s="161">
        <v>3</v>
      </c>
      <c r="I27" s="30">
        <v>0.48</v>
      </c>
      <c r="J27" s="31">
        <v>0.3</v>
      </c>
      <c r="K27" s="32">
        <v>0.2</v>
      </c>
      <c r="L27" s="33">
        <v>0.02</v>
      </c>
      <c r="M27" s="34">
        <v>0</v>
      </c>
      <c r="N27" s="186">
        <f t="shared" si="0"/>
        <v>108186.86399999999</v>
      </c>
      <c r="O27" s="163">
        <f t="shared" si="1"/>
        <v>67616.789999999994</v>
      </c>
      <c r="P27" s="163">
        <f t="shared" si="2"/>
        <v>45077.86</v>
      </c>
      <c r="Q27" s="163">
        <f t="shared" si="3"/>
        <v>4507.7860000000001</v>
      </c>
      <c r="R27" s="163">
        <f t="shared" si="4"/>
        <v>0</v>
      </c>
      <c r="S27" s="187">
        <f t="shared" si="5"/>
        <v>49585.646000000001</v>
      </c>
      <c r="T27" s="164">
        <v>3</v>
      </c>
      <c r="U27" s="30">
        <v>0.30000000000000004</v>
      </c>
      <c r="V27" s="31">
        <v>0.4</v>
      </c>
      <c r="W27" s="32">
        <v>0.24</v>
      </c>
      <c r="X27" s="33">
        <v>0.06</v>
      </c>
      <c r="Y27" s="34">
        <v>0</v>
      </c>
      <c r="Z27" s="186">
        <f t="shared" si="6"/>
        <v>67616.790000000008</v>
      </c>
      <c r="AA27" s="186">
        <f t="shared" si="7"/>
        <v>90155.72</v>
      </c>
      <c r="AB27" s="186">
        <f t="shared" si="8"/>
        <v>54093.431999999993</v>
      </c>
      <c r="AC27" s="186">
        <f t="shared" si="9"/>
        <v>13523.357999999998</v>
      </c>
      <c r="AD27" s="186">
        <f t="shared" si="10"/>
        <v>0</v>
      </c>
      <c r="AE27" s="188">
        <f t="shared" si="11"/>
        <v>67616.789999999994</v>
      </c>
      <c r="AF27" s="37"/>
    </row>
    <row r="28" spans="1:32" ht="15.75" thickBot="1" x14ac:dyDescent="0.3">
      <c r="A28" s="28" t="s">
        <v>31</v>
      </c>
      <c r="B28" s="28" t="s">
        <v>323</v>
      </c>
      <c r="C28" s="158" t="s">
        <v>339</v>
      </c>
      <c r="D28" s="158" t="s">
        <v>891</v>
      </c>
      <c r="E28" s="159" t="s">
        <v>1070</v>
      </c>
      <c r="F28" s="160">
        <v>133849.60000000001</v>
      </c>
      <c r="G28" s="29" t="s">
        <v>438</v>
      </c>
      <c r="H28" s="161">
        <v>3</v>
      </c>
      <c r="I28" s="30">
        <v>0.47</v>
      </c>
      <c r="J28" s="31">
        <v>0.3</v>
      </c>
      <c r="K28" s="32">
        <v>0.23</v>
      </c>
      <c r="L28" s="33">
        <v>0</v>
      </c>
      <c r="M28" s="34">
        <v>0</v>
      </c>
      <c r="N28" s="186">
        <f t="shared" si="0"/>
        <v>62909.311999999998</v>
      </c>
      <c r="O28" s="163">
        <f t="shared" si="1"/>
        <v>40154.879999999997</v>
      </c>
      <c r="P28" s="163">
        <f t="shared" si="2"/>
        <v>30785.408000000003</v>
      </c>
      <c r="Q28" s="163">
        <f t="shared" si="3"/>
        <v>0</v>
      </c>
      <c r="R28" s="163">
        <f t="shared" si="4"/>
        <v>0</v>
      </c>
      <c r="S28" s="187">
        <f t="shared" si="5"/>
        <v>30785.408000000003</v>
      </c>
      <c r="T28" s="164">
        <v>3</v>
      </c>
      <c r="U28" s="30">
        <v>0.26999999999999991</v>
      </c>
      <c r="V28" s="31">
        <v>0.4</v>
      </c>
      <c r="W28" s="32">
        <v>0.28000000000000003</v>
      </c>
      <c r="X28" s="33">
        <v>0.05</v>
      </c>
      <c r="Y28" s="34">
        <v>0</v>
      </c>
      <c r="Z28" s="186">
        <f t="shared" si="6"/>
        <v>36139.391999999993</v>
      </c>
      <c r="AA28" s="186">
        <f t="shared" si="7"/>
        <v>53539.840000000004</v>
      </c>
      <c r="AB28" s="186">
        <f t="shared" si="8"/>
        <v>37477.888000000006</v>
      </c>
      <c r="AC28" s="186">
        <f t="shared" si="9"/>
        <v>6692.4800000000005</v>
      </c>
      <c r="AD28" s="186">
        <f t="shared" si="10"/>
        <v>0</v>
      </c>
      <c r="AE28" s="188">
        <f t="shared" si="11"/>
        <v>44170.368000000009</v>
      </c>
      <c r="AF28" s="37"/>
    </row>
    <row r="29" spans="1:32" ht="15.75" thickBot="1" x14ac:dyDescent="0.3">
      <c r="A29" s="28" t="s">
        <v>31</v>
      </c>
      <c r="B29" s="28" t="s">
        <v>323</v>
      </c>
      <c r="C29" s="158" t="s">
        <v>892</v>
      </c>
      <c r="D29" s="158" t="s">
        <v>893</v>
      </c>
      <c r="E29" s="159" t="s">
        <v>1070</v>
      </c>
      <c r="F29" s="160">
        <v>131320.20000000001</v>
      </c>
      <c r="G29" s="29" t="s">
        <v>438</v>
      </c>
      <c r="H29" s="161">
        <v>2</v>
      </c>
      <c r="I29" s="30">
        <v>0.53</v>
      </c>
      <c r="J29" s="31">
        <v>0.3</v>
      </c>
      <c r="K29" s="32">
        <v>0.15</v>
      </c>
      <c r="L29" s="33">
        <v>0.02</v>
      </c>
      <c r="M29" s="34">
        <v>0</v>
      </c>
      <c r="N29" s="186">
        <f t="shared" si="0"/>
        <v>69599.706000000006</v>
      </c>
      <c r="O29" s="163">
        <f t="shared" si="1"/>
        <v>39396.060000000005</v>
      </c>
      <c r="P29" s="163">
        <f t="shared" si="2"/>
        <v>19698.030000000002</v>
      </c>
      <c r="Q29" s="163">
        <f t="shared" si="3"/>
        <v>2626.4040000000005</v>
      </c>
      <c r="R29" s="163">
        <f t="shared" si="4"/>
        <v>0</v>
      </c>
      <c r="S29" s="187">
        <f t="shared" si="5"/>
        <v>22324.434000000001</v>
      </c>
      <c r="T29" s="164">
        <v>3</v>
      </c>
      <c r="U29" s="30">
        <v>0.25</v>
      </c>
      <c r="V29" s="31">
        <v>0.45</v>
      </c>
      <c r="W29" s="32">
        <v>0.25</v>
      </c>
      <c r="X29" s="33">
        <v>0.05</v>
      </c>
      <c r="Y29" s="34">
        <v>0</v>
      </c>
      <c r="Z29" s="186">
        <f t="shared" si="6"/>
        <v>32830.050000000003</v>
      </c>
      <c r="AA29" s="186">
        <f t="shared" si="7"/>
        <v>59094.090000000004</v>
      </c>
      <c r="AB29" s="186">
        <f t="shared" si="8"/>
        <v>32830.050000000003</v>
      </c>
      <c r="AC29" s="186">
        <f t="shared" si="9"/>
        <v>6566.0100000000011</v>
      </c>
      <c r="AD29" s="186">
        <f t="shared" si="10"/>
        <v>0</v>
      </c>
      <c r="AE29" s="188">
        <f t="shared" si="11"/>
        <v>39396.060000000005</v>
      </c>
      <c r="AF29" s="37"/>
    </row>
    <row r="30" spans="1:32" s="8" customFormat="1" ht="15.75" thickBot="1" x14ac:dyDescent="0.3">
      <c r="A30" s="28" t="s">
        <v>31</v>
      </c>
      <c r="B30" s="28" t="s">
        <v>35</v>
      </c>
      <c r="C30" s="378" t="s">
        <v>318</v>
      </c>
      <c r="D30" s="378" t="s">
        <v>894</v>
      </c>
      <c r="E30" s="379" t="s">
        <v>1070</v>
      </c>
      <c r="F30" s="380">
        <v>59457.8</v>
      </c>
      <c r="G30" s="381" t="s">
        <v>438</v>
      </c>
      <c r="H30" s="382">
        <v>2</v>
      </c>
      <c r="I30" s="30">
        <v>0.6</v>
      </c>
      <c r="J30" s="31">
        <v>0.25</v>
      </c>
      <c r="K30" s="383">
        <v>0.15</v>
      </c>
      <c r="L30" s="384">
        <v>0</v>
      </c>
      <c r="M30" s="34">
        <v>0</v>
      </c>
      <c r="N30" s="385">
        <f t="shared" si="0"/>
        <v>35674.68</v>
      </c>
      <c r="O30" s="386">
        <f t="shared" si="1"/>
        <v>14864.45</v>
      </c>
      <c r="P30" s="386">
        <f t="shared" si="2"/>
        <v>8918.67</v>
      </c>
      <c r="Q30" s="386">
        <f t="shared" si="3"/>
        <v>0</v>
      </c>
      <c r="R30" s="386">
        <f t="shared" si="4"/>
        <v>0</v>
      </c>
      <c r="S30" s="387">
        <f t="shared" si="5"/>
        <v>8918.67</v>
      </c>
      <c r="T30" s="388">
        <v>3</v>
      </c>
      <c r="U30" s="30">
        <v>0.34000000000000008</v>
      </c>
      <c r="V30" s="31">
        <v>0.35</v>
      </c>
      <c r="W30" s="383">
        <v>0.25</v>
      </c>
      <c r="X30" s="384">
        <v>0.06</v>
      </c>
      <c r="Y30" s="34">
        <v>0</v>
      </c>
      <c r="Z30" s="385">
        <f t="shared" si="6"/>
        <v>20215.652000000006</v>
      </c>
      <c r="AA30" s="385">
        <f t="shared" si="7"/>
        <v>20810.23</v>
      </c>
      <c r="AB30" s="385">
        <f t="shared" si="8"/>
        <v>14864.45</v>
      </c>
      <c r="AC30" s="385">
        <f t="shared" si="9"/>
        <v>3567.4679999999998</v>
      </c>
      <c r="AD30" s="385">
        <f t="shared" si="10"/>
        <v>0</v>
      </c>
      <c r="AE30" s="389">
        <f t="shared" si="11"/>
        <v>18431.918000000001</v>
      </c>
      <c r="AF30" s="390"/>
    </row>
    <row r="31" spans="1:32" s="8" customFormat="1" ht="15.75" thickBot="1" x14ac:dyDescent="0.3">
      <c r="A31" s="28" t="s">
        <v>31</v>
      </c>
      <c r="B31" s="28" t="s">
        <v>35</v>
      </c>
      <c r="C31" s="378" t="s">
        <v>324</v>
      </c>
      <c r="D31" s="378" t="s">
        <v>1266</v>
      </c>
      <c r="E31" s="379" t="s">
        <v>1070</v>
      </c>
      <c r="F31" s="380">
        <v>67385.600000000006</v>
      </c>
      <c r="G31" s="381" t="s">
        <v>438</v>
      </c>
      <c r="H31" s="382">
        <v>2</v>
      </c>
      <c r="I31" s="30">
        <v>0.53</v>
      </c>
      <c r="J31" s="31">
        <v>0.3</v>
      </c>
      <c r="K31" s="383">
        <v>0.17</v>
      </c>
      <c r="L31" s="384">
        <v>0</v>
      </c>
      <c r="M31" s="34">
        <v>0</v>
      </c>
      <c r="N31" s="385">
        <f t="shared" si="0"/>
        <v>35714.368000000002</v>
      </c>
      <c r="O31" s="386">
        <f t="shared" si="1"/>
        <v>20215.68</v>
      </c>
      <c r="P31" s="386">
        <f t="shared" si="2"/>
        <v>11455.552000000001</v>
      </c>
      <c r="Q31" s="386">
        <f t="shared" si="3"/>
        <v>0</v>
      </c>
      <c r="R31" s="386">
        <f t="shared" si="4"/>
        <v>0</v>
      </c>
      <c r="S31" s="387">
        <f t="shared" si="5"/>
        <v>11455.552000000001</v>
      </c>
      <c r="T31" s="388">
        <v>3</v>
      </c>
      <c r="U31" s="30">
        <v>0.31999999999999995</v>
      </c>
      <c r="V31" s="31">
        <v>0.4</v>
      </c>
      <c r="W31" s="383">
        <v>0.23</v>
      </c>
      <c r="X31" s="384">
        <v>0.05</v>
      </c>
      <c r="Y31" s="34">
        <v>0</v>
      </c>
      <c r="Z31" s="385">
        <f t="shared" si="6"/>
        <v>21563.392</v>
      </c>
      <c r="AA31" s="385">
        <f t="shared" si="7"/>
        <v>26954.240000000005</v>
      </c>
      <c r="AB31" s="385">
        <f t="shared" si="8"/>
        <v>15498.688000000002</v>
      </c>
      <c r="AC31" s="385">
        <f t="shared" si="9"/>
        <v>3369.2800000000007</v>
      </c>
      <c r="AD31" s="385">
        <f t="shared" si="10"/>
        <v>0</v>
      </c>
      <c r="AE31" s="389">
        <f t="shared" si="11"/>
        <v>18867.968000000001</v>
      </c>
      <c r="AF31" s="390"/>
    </row>
    <row r="32" spans="1:32" s="8" customFormat="1" ht="15.75" thickBot="1" x14ac:dyDescent="0.3">
      <c r="A32" s="28" t="s">
        <v>31</v>
      </c>
      <c r="B32" s="28" t="s">
        <v>35</v>
      </c>
      <c r="C32" s="378" t="s">
        <v>333</v>
      </c>
      <c r="D32" s="378" t="s">
        <v>895</v>
      </c>
      <c r="E32" s="379" t="s">
        <v>1070</v>
      </c>
      <c r="F32" s="380">
        <v>212726</v>
      </c>
      <c r="G32" s="381" t="s">
        <v>438</v>
      </c>
      <c r="H32" s="382">
        <v>2</v>
      </c>
      <c r="I32" s="30">
        <v>0.6</v>
      </c>
      <c r="J32" s="31">
        <v>0.25</v>
      </c>
      <c r="K32" s="383">
        <v>0.15</v>
      </c>
      <c r="L32" s="384">
        <v>0</v>
      </c>
      <c r="M32" s="34">
        <v>0</v>
      </c>
      <c r="N32" s="385">
        <f t="shared" si="0"/>
        <v>127635.59999999999</v>
      </c>
      <c r="O32" s="386">
        <f t="shared" si="1"/>
        <v>53181.5</v>
      </c>
      <c r="P32" s="386">
        <f t="shared" si="2"/>
        <v>31908.899999999998</v>
      </c>
      <c r="Q32" s="386">
        <f t="shared" si="3"/>
        <v>0</v>
      </c>
      <c r="R32" s="386">
        <f t="shared" si="4"/>
        <v>0</v>
      </c>
      <c r="S32" s="387">
        <f t="shared" si="5"/>
        <v>31908.899999999998</v>
      </c>
      <c r="T32" s="388">
        <v>3</v>
      </c>
      <c r="U32" s="30">
        <v>0.3600000000000001</v>
      </c>
      <c r="V32" s="31">
        <v>0.35</v>
      </c>
      <c r="W32" s="383">
        <v>0.23</v>
      </c>
      <c r="X32" s="384">
        <v>0.06</v>
      </c>
      <c r="Y32" s="34">
        <v>0</v>
      </c>
      <c r="Z32" s="385">
        <f t="shared" si="6"/>
        <v>76581.360000000015</v>
      </c>
      <c r="AA32" s="385">
        <f t="shared" si="7"/>
        <v>74454.099999999991</v>
      </c>
      <c r="AB32" s="385">
        <f t="shared" si="8"/>
        <v>48926.98</v>
      </c>
      <c r="AC32" s="385">
        <f t="shared" si="9"/>
        <v>12763.56</v>
      </c>
      <c r="AD32" s="385">
        <f t="shared" si="10"/>
        <v>0</v>
      </c>
      <c r="AE32" s="389">
        <f t="shared" si="11"/>
        <v>61690.54</v>
      </c>
      <c r="AF32" s="390"/>
    </row>
    <row r="33" spans="1:32" s="8" customFormat="1" ht="15.75" thickBot="1" x14ac:dyDescent="0.3">
      <c r="A33" s="28" t="s">
        <v>31</v>
      </c>
      <c r="B33" s="28" t="s">
        <v>35</v>
      </c>
      <c r="C33" s="378" t="s">
        <v>346</v>
      </c>
      <c r="D33" s="378" t="s">
        <v>896</v>
      </c>
      <c r="E33" s="379" t="s">
        <v>1070</v>
      </c>
      <c r="F33" s="380">
        <v>321276.09999999998</v>
      </c>
      <c r="G33" s="381" t="s">
        <v>438</v>
      </c>
      <c r="H33" s="382">
        <v>2</v>
      </c>
      <c r="I33" s="30">
        <v>0.53</v>
      </c>
      <c r="J33" s="31">
        <v>0.3</v>
      </c>
      <c r="K33" s="383">
        <v>0.17</v>
      </c>
      <c r="L33" s="384">
        <v>0</v>
      </c>
      <c r="M33" s="34">
        <v>0</v>
      </c>
      <c r="N33" s="385">
        <f t="shared" si="0"/>
        <v>170276.33299999998</v>
      </c>
      <c r="O33" s="386">
        <f t="shared" si="1"/>
        <v>96382.829999999987</v>
      </c>
      <c r="P33" s="386">
        <f t="shared" si="2"/>
        <v>54616.936999999998</v>
      </c>
      <c r="Q33" s="386">
        <f t="shared" si="3"/>
        <v>0</v>
      </c>
      <c r="R33" s="386">
        <f t="shared" si="4"/>
        <v>0</v>
      </c>
      <c r="S33" s="387">
        <f t="shared" si="5"/>
        <v>54616.936999999998</v>
      </c>
      <c r="T33" s="388">
        <v>3</v>
      </c>
      <c r="U33" s="30">
        <v>0.29000000000000004</v>
      </c>
      <c r="V33" s="31">
        <v>0.4</v>
      </c>
      <c r="W33" s="383">
        <v>0.22</v>
      </c>
      <c r="X33" s="384">
        <v>0.09</v>
      </c>
      <c r="Y33" s="34">
        <v>0</v>
      </c>
      <c r="Z33" s="385">
        <f t="shared" si="6"/>
        <v>93170.069000000003</v>
      </c>
      <c r="AA33" s="385">
        <f t="shared" si="7"/>
        <v>128510.44</v>
      </c>
      <c r="AB33" s="385">
        <f t="shared" si="8"/>
        <v>70680.741999999998</v>
      </c>
      <c r="AC33" s="385">
        <f t="shared" si="9"/>
        <v>28914.848999999998</v>
      </c>
      <c r="AD33" s="385">
        <f t="shared" si="10"/>
        <v>0</v>
      </c>
      <c r="AE33" s="389">
        <f t="shared" si="11"/>
        <v>99595.591</v>
      </c>
      <c r="AF33" s="390"/>
    </row>
    <row r="34" spans="1:32" ht="30.75" thickBot="1" x14ac:dyDescent="0.3">
      <c r="A34" s="28" t="s">
        <v>31</v>
      </c>
      <c r="B34" s="28" t="s">
        <v>316</v>
      </c>
      <c r="C34" s="158" t="s">
        <v>897</v>
      </c>
      <c r="D34" s="158" t="s">
        <v>898</v>
      </c>
      <c r="E34" s="159" t="s">
        <v>1070</v>
      </c>
      <c r="F34" s="160">
        <v>162034.29999999999</v>
      </c>
      <c r="G34" s="29" t="s">
        <v>438</v>
      </c>
      <c r="H34" s="161">
        <v>2</v>
      </c>
      <c r="I34" s="30">
        <v>0.73</v>
      </c>
      <c r="J34" s="31">
        <v>0.21</v>
      </c>
      <c r="K34" s="32">
        <v>0.06</v>
      </c>
      <c r="L34" s="33">
        <v>0</v>
      </c>
      <c r="M34" s="34">
        <v>0</v>
      </c>
      <c r="N34" s="186">
        <f t="shared" si="0"/>
        <v>118285.03899999999</v>
      </c>
      <c r="O34" s="163">
        <f t="shared" si="1"/>
        <v>34027.202999999994</v>
      </c>
      <c r="P34" s="163">
        <f t="shared" si="2"/>
        <v>9722.0579999999991</v>
      </c>
      <c r="Q34" s="163">
        <f t="shared" si="3"/>
        <v>0</v>
      </c>
      <c r="R34" s="163">
        <f t="shared" si="4"/>
        <v>0</v>
      </c>
      <c r="S34" s="187">
        <f t="shared" si="5"/>
        <v>9722.0579999999991</v>
      </c>
      <c r="T34" s="164">
        <v>2</v>
      </c>
      <c r="U34" s="30">
        <v>0.65</v>
      </c>
      <c r="V34" s="31">
        <v>0.23</v>
      </c>
      <c r="W34" s="32">
        <v>0.12</v>
      </c>
      <c r="X34" s="33">
        <v>0</v>
      </c>
      <c r="Y34" s="34">
        <v>0</v>
      </c>
      <c r="Z34" s="186">
        <f t="shared" si="6"/>
        <v>105322.295</v>
      </c>
      <c r="AA34" s="186">
        <f t="shared" si="7"/>
        <v>37267.888999999996</v>
      </c>
      <c r="AB34" s="186">
        <f t="shared" si="8"/>
        <v>19444.115999999998</v>
      </c>
      <c r="AC34" s="186">
        <f t="shared" si="9"/>
        <v>0</v>
      </c>
      <c r="AD34" s="186">
        <f t="shared" si="10"/>
        <v>0</v>
      </c>
      <c r="AE34" s="188">
        <f t="shared" si="11"/>
        <v>19444.115999999998</v>
      </c>
      <c r="AF34" s="37"/>
    </row>
    <row r="35" spans="1:32" ht="30.75" thickBot="1" x14ac:dyDescent="0.3">
      <c r="A35" s="28" t="s">
        <v>31</v>
      </c>
      <c r="B35" s="28" t="s">
        <v>316</v>
      </c>
      <c r="C35" s="158" t="s">
        <v>320</v>
      </c>
      <c r="D35" s="158" t="s">
        <v>899</v>
      </c>
      <c r="E35" s="159" t="s">
        <v>1070</v>
      </c>
      <c r="F35" s="160">
        <v>140176.20000000001</v>
      </c>
      <c r="G35" s="29" t="s">
        <v>438</v>
      </c>
      <c r="H35" s="161">
        <v>2</v>
      </c>
      <c r="I35" s="30">
        <v>0.71</v>
      </c>
      <c r="J35" s="31">
        <v>0.21</v>
      </c>
      <c r="K35" s="32">
        <v>0.08</v>
      </c>
      <c r="L35" s="33">
        <v>0</v>
      </c>
      <c r="M35" s="34">
        <v>0</v>
      </c>
      <c r="N35" s="186">
        <f t="shared" si="0"/>
        <v>99525.101999999999</v>
      </c>
      <c r="O35" s="163">
        <f t="shared" si="1"/>
        <v>29437.002</v>
      </c>
      <c r="P35" s="163">
        <f t="shared" si="2"/>
        <v>11214.096000000001</v>
      </c>
      <c r="Q35" s="163">
        <f t="shared" si="3"/>
        <v>0</v>
      </c>
      <c r="R35" s="163">
        <f t="shared" si="4"/>
        <v>0</v>
      </c>
      <c r="S35" s="187">
        <f t="shared" si="5"/>
        <v>11214.096000000001</v>
      </c>
      <c r="T35" s="164">
        <v>2</v>
      </c>
      <c r="U35" s="30">
        <v>0.66</v>
      </c>
      <c r="V35" s="31">
        <v>0.24</v>
      </c>
      <c r="W35" s="32">
        <v>0.1</v>
      </c>
      <c r="X35" s="33">
        <v>0</v>
      </c>
      <c r="Y35" s="34">
        <v>0</v>
      </c>
      <c r="Z35" s="186">
        <f t="shared" si="6"/>
        <v>92516.292000000016</v>
      </c>
      <c r="AA35" s="186">
        <f t="shared" si="7"/>
        <v>33642.288</v>
      </c>
      <c r="AB35" s="186">
        <f t="shared" si="8"/>
        <v>14017.620000000003</v>
      </c>
      <c r="AC35" s="186">
        <f t="shared" si="9"/>
        <v>0</v>
      </c>
      <c r="AD35" s="186">
        <f t="shared" si="10"/>
        <v>0</v>
      </c>
      <c r="AE35" s="188">
        <f t="shared" si="11"/>
        <v>14017.620000000003</v>
      </c>
      <c r="AF35" s="37"/>
    </row>
    <row r="36" spans="1:32" ht="30.75" thickBot="1" x14ac:dyDescent="0.3">
      <c r="A36" s="28" t="s">
        <v>31</v>
      </c>
      <c r="B36" s="28" t="s">
        <v>316</v>
      </c>
      <c r="C36" s="158" t="s">
        <v>332</v>
      </c>
      <c r="D36" s="158" t="s">
        <v>900</v>
      </c>
      <c r="E36" s="159" t="s">
        <v>1070</v>
      </c>
      <c r="F36" s="160">
        <v>505008.5</v>
      </c>
      <c r="G36" s="29" t="s">
        <v>438</v>
      </c>
      <c r="H36" s="161">
        <v>2</v>
      </c>
      <c r="I36" s="30">
        <v>0.77</v>
      </c>
      <c r="J36" s="31">
        <v>0.17</v>
      </c>
      <c r="K36" s="32">
        <v>0.06</v>
      </c>
      <c r="L36" s="33">
        <v>0</v>
      </c>
      <c r="M36" s="34">
        <v>0</v>
      </c>
      <c r="N36" s="186">
        <f t="shared" si="0"/>
        <v>388856.54499999998</v>
      </c>
      <c r="O36" s="163">
        <f t="shared" si="1"/>
        <v>85851.445000000007</v>
      </c>
      <c r="P36" s="163">
        <f t="shared" si="2"/>
        <v>30300.51</v>
      </c>
      <c r="Q36" s="163">
        <f t="shared" si="3"/>
        <v>0</v>
      </c>
      <c r="R36" s="163">
        <f t="shared" si="4"/>
        <v>0</v>
      </c>
      <c r="S36" s="187">
        <f t="shared" si="5"/>
        <v>30300.51</v>
      </c>
      <c r="T36" s="164">
        <v>2</v>
      </c>
      <c r="U36" s="30">
        <v>0.66999999999999993</v>
      </c>
      <c r="V36" s="31">
        <v>0.23</v>
      </c>
      <c r="W36" s="32">
        <v>0.1</v>
      </c>
      <c r="X36" s="33">
        <v>0</v>
      </c>
      <c r="Y36" s="34">
        <v>0</v>
      </c>
      <c r="Z36" s="186">
        <f t="shared" si="6"/>
        <v>338355.69499999995</v>
      </c>
      <c r="AA36" s="186">
        <f t="shared" si="7"/>
        <v>116151.955</v>
      </c>
      <c r="AB36" s="186">
        <f t="shared" si="8"/>
        <v>50500.850000000006</v>
      </c>
      <c r="AC36" s="186">
        <f t="shared" si="9"/>
        <v>0</v>
      </c>
      <c r="AD36" s="186">
        <f t="shared" si="10"/>
        <v>0</v>
      </c>
      <c r="AE36" s="188">
        <f t="shared" si="11"/>
        <v>50500.850000000006</v>
      </c>
      <c r="AF36" s="37"/>
    </row>
    <row r="37" spans="1:32" ht="30.75" thickBot="1" x14ac:dyDescent="0.3">
      <c r="A37" s="28" t="s">
        <v>31</v>
      </c>
      <c r="B37" s="28" t="s">
        <v>316</v>
      </c>
      <c r="C37" s="158" t="s">
        <v>901</v>
      </c>
      <c r="D37" s="158" t="s">
        <v>902</v>
      </c>
      <c r="E37" s="159" t="s">
        <v>1070</v>
      </c>
      <c r="F37" s="160">
        <v>242486.2</v>
      </c>
      <c r="G37" s="29" t="s">
        <v>438</v>
      </c>
      <c r="H37" s="161">
        <v>2</v>
      </c>
      <c r="I37" s="30">
        <v>0.6</v>
      </c>
      <c r="J37" s="31">
        <v>0.3</v>
      </c>
      <c r="K37" s="32">
        <v>0.1</v>
      </c>
      <c r="L37" s="33">
        <v>0</v>
      </c>
      <c r="M37" s="34">
        <v>0</v>
      </c>
      <c r="N37" s="186">
        <f t="shared" si="0"/>
        <v>145491.72</v>
      </c>
      <c r="O37" s="163">
        <f t="shared" si="1"/>
        <v>72745.86</v>
      </c>
      <c r="P37" s="163">
        <f t="shared" si="2"/>
        <v>24248.620000000003</v>
      </c>
      <c r="Q37" s="163">
        <f t="shared" si="3"/>
        <v>0</v>
      </c>
      <c r="R37" s="163">
        <f t="shared" si="4"/>
        <v>0</v>
      </c>
      <c r="S37" s="187">
        <f t="shared" si="5"/>
        <v>24248.620000000003</v>
      </c>
      <c r="T37" s="164">
        <v>2</v>
      </c>
      <c r="U37" s="30">
        <v>0.53</v>
      </c>
      <c r="V37" s="31">
        <v>0.35</v>
      </c>
      <c r="W37" s="32">
        <v>0.12</v>
      </c>
      <c r="X37" s="33">
        <v>0</v>
      </c>
      <c r="Y37" s="34">
        <v>0</v>
      </c>
      <c r="Z37" s="186">
        <f t="shared" si="6"/>
        <v>128517.68600000002</v>
      </c>
      <c r="AA37" s="186">
        <f t="shared" si="7"/>
        <v>84870.17</v>
      </c>
      <c r="AB37" s="186">
        <f t="shared" si="8"/>
        <v>29098.344000000001</v>
      </c>
      <c r="AC37" s="186">
        <f t="shared" si="9"/>
        <v>0</v>
      </c>
      <c r="AD37" s="186">
        <f t="shared" si="10"/>
        <v>0</v>
      </c>
      <c r="AE37" s="188">
        <f t="shared" si="11"/>
        <v>29098.344000000001</v>
      </c>
      <c r="AF37" s="37"/>
    </row>
    <row r="38" spans="1:32" ht="30.75" thickBot="1" x14ac:dyDescent="0.3">
      <c r="A38" s="28" t="s">
        <v>31</v>
      </c>
      <c r="B38" s="28" t="s">
        <v>326</v>
      </c>
      <c r="C38" s="158" t="s">
        <v>327</v>
      </c>
      <c r="D38" s="158" t="s">
        <v>903</v>
      </c>
      <c r="E38" s="159" t="s">
        <v>1070</v>
      </c>
      <c r="F38" s="160">
        <v>154398.9</v>
      </c>
      <c r="G38" s="29" t="s">
        <v>438</v>
      </c>
      <c r="H38" s="161">
        <v>1</v>
      </c>
      <c r="I38" s="30">
        <v>0.88</v>
      </c>
      <c r="J38" s="31">
        <v>0.1</v>
      </c>
      <c r="K38" s="32">
        <v>0.02</v>
      </c>
      <c r="L38" s="33">
        <v>0</v>
      </c>
      <c r="M38" s="34">
        <v>0</v>
      </c>
      <c r="N38" s="186">
        <f t="shared" si="0"/>
        <v>135871.03200000001</v>
      </c>
      <c r="O38" s="163">
        <f t="shared" si="1"/>
        <v>15439.89</v>
      </c>
      <c r="P38" s="163">
        <f t="shared" si="2"/>
        <v>3087.9780000000001</v>
      </c>
      <c r="Q38" s="163">
        <f t="shared" si="3"/>
        <v>0</v>
      </c>
      <c r="R38" s="163">
        <f t="shared" si="4"/>
        <v>0</v>
      </c>
      <c r="S38" s="187">
        <f t="shared" si="5"/>
        <v>3087.9780000000001</v>
      </c>
      <c r="T38" s="164">
        <v>1</v>
      </c>
      <c r="U38" s="30">
        <v>0.83</v>
      </c>
      <c r="V38" s="31">
        <v>0.13</v>
      </c>
      <c r="W38" s="32">
        <v>0.04</v>
      </c>
      <c r="X38" s="33">
        <v>0</v>
      </c>
      <c r="Y38" s="34">
        <v>0</v>
      </c>
      <c r="Z38" s="186">
        <f t="shared" si="6"/>
        <v>128151.08699999998</v>
      </c>
      <c r="AA38" s="186">
        <f t="shared" si="7"/>
        <v>20071.857</v>
      </c>
      <c r="AB38" s="186">
        <f t="shared" si="8"/>
        <v>6175.9560000000001</v>
      </c>
      <c r="AC38" s="186">
        <f t="shared" si="9"/>
        <v>0</v>
      </c>
      <c r="AD38" s="186">
        <f t="shared" si="10"/>
        <v>0</v>
      </c>
      <c r="AE38" s="188">
        <f t="shared" si="11"/>
        <v>6175.9560000000001</v>
      </c>
      <c r="AF38" s="37"/>
    </row>
    <row r="39" spans="1:32" ht="30.75" thickBot="1" x14ac:dyDescent="0.3">
      <c r="A39" s="28" t="s">
        <v>31</v>
      </c>
      <c r="B39" s="28" t="s">
        <v>326</v>
      </c>
      <c r="C39" s="158" t="s">
        <v>328</v>
      </c>
      <c r="D39" s="158" t="s">
        <v>904</v>
      </c>
      <c r="E39" s="159" t="s">
        <v>1070</v>
      </c>
      <c r="F39" s="160">
        <v>75432.3</v>
      </c>
      <c r="G39" s="29" t="s">
        <v>438</v>
      </c>
      <c r="H39" s="161">
        <v>1</v>
      </c>
      <c r="I39" s="30">
        <v>0.83</v>
      </c>
      <c r="J39" s="31">
        <v>0.13</v>
      </c>
      <c r="K39" s="32">
        <v>0.04</v>
      </c>
      <c r="L39" s="33">
        <v>0</v>
      </c>
      <c r="M39" s="34">
        <v>0</v>
      </c>
      <c r="N39" s="186">
        <f t="shared" si="0"/>
        <v>62608.809000000001</v>
      </c>
      <c r="O39" s="163">
        <f t="shared" si="1"/>
        <v>9806.1990000000005</v>
      </c>
      <c r="P39" s="163">
        <f t="shared" si="2"/>
        <v>3017.2920000000004</v>
      </c>
      <c r="Q39" s="163">
        <f t="shared" si="3"/>
        <v>0</v>
      </c>
      <c r="R39" s="163">
        <f t="shared" si="4"/>
        <v>0</v>
      </c>
      <c r="S39" s="187">
        <f t="shared" si="5"/>
        <v>3017.2920000000004</v>
      </c>
      <c r="T39" s="164">
        <v>2</v>
      </c>
      <c r="U39" s="30">
        <v>0.64999999999999991</v>
      </c>
      <c r="V39" s="31">
        <v>0.27</v>
      </c>
      <c r="W39" s="32">
        <v>0.08</v>
      </c>
      <c r="X39" s="33">
        <v>0</v>
      </c>
      <c r="Y39" s="34">
        <v>0</v>
      </c>
      <c r="Z39" s="186">
        <f t="shared" si="6"/>
        <v>49030.994999999995</v>
      </c>
      <c r="AA39" s="186">
        <f t="shared" si="7"/>
        <v>20366.721000000001</v>
      </c>
      <c r="AB39" s="186">
        <f t="shared" si="8"/>
        <v>6034.5840000000007</v>
      </c>
      <c r="AC39" s="186">
        <f t="shared" si="9"/>
        <v>0</v>
      </c>
      <c r="AD39" s="186">
        <f t="shared" si="10"/>
        <v>0</v>
      </c>
      <c r="AE39" s="188">
        <f t="shared" si="11"/>
        <v>6034.5840000000007</v>
      </c>
      <c r="AF39" s="37"/>
    </row>
    <row r="40" spans="1:32" ht="30.75" thickBot="1" x14ac:dyDescent="0.3">
      <c r="A40" s="28" t="s">
        <v>31</v>
      </c>
      <c r="B40" s="28" t="s">
        <v>326</v>
      </c>
      <c r="C40" s="158" t="s">
        <v>905</v>
      </c>
      <c r="D40" s="158" t="s">
        <v>906</v>
      </c>
      <c r="E40" s="159" t="s">
        <v>1070</v>
      </c>
      <c r="F40" s="160">
        <v>164666.70000000001</v>
      </c>
      <c r="G40" s="29" t="s">
        <v>438</v>
      </c>
      <c r="H40" s="161">
        <v>2</v>
      </c>
      <c r="I40" s="30">
        <v>0.65</v>
      </c>
      <c r="J40" s="31">
        <v>0.25</v>
      </c>
      <c r="K40" s="32">
        <v>0.1</v>
      </c>
      <c r="L40" s="33">
        <v>0</v>
      </c>
      <c r="M40" s="34">
        <v>0</v>
      </c>
      <c r="N40" s="186">
        <f t="shared" si="0"/>
        <v>107033.35500000001</v>
      </c>
      <c r="O40" s="163">
        <f t="shared" si="1"/>
        <v>41166.675000000003</v>
      </c>
      <c r="P40" s="163">
        <f t="shared" si="2"/>
        <v>16466.670000000002</v>
      </c>
      <c r="Q40" s="163">
        <f t="shared" si="3"/>
        <v>0</v>
      </c>
      <c r="R40" s="163">
        <f t="shared" si="4"/>
        <v>0</v>
      </c>
      <c r="S40" s="187">
        <f t="shared" si="5"/>
        <v>16466.670000000002</v>
      </c>
      <c r="T40" s="164">
        <v>2</v>
      </c>
      <c r="U40" s="30">
        <v>0.5</v>
      </c>
      <c r="V40" s="31">
        <v>0.35</v>
      </c>
      <c r="W40" s="32">
        <v>0.15</v>
      </c>
      <c r="X40" s="33">
        <v>0</v>
      </c>
      <c r="Y40" s="34">
        <v>0</v>
      </c>
      <c r="Z40" s="186">
        <f t="shared" si="6"/>
        <v>82333.350000000006</v>
      </c>
      <c r="AA40" s="186">
        <f t="shared" si="7"/>
        <v>57633.345000000001</v>
      </c>
      <c r="AB40" s="186">
        <f t="shared" si="8"/>
        <v>24700.005000000001</v>
      </c>
      <c r="AC40" s="186">
        <f t="shared" si="9"/>
        <v>0</v>
      </c>
      <c r="AD40" s="186">
        <f t="shared" si="10"/>
        <v>0</v>
      </c>
      <c r="AE40" s="188">
        <f t="shared" si="11"/>
        <v>24700.005000000001</v>
      </c>
      <c r="AF40" s="37"/>
    </row>
    <row r="41" spans="1:32" ht="30.75" thickBot="1" x14ac:dyDescent="0.3">
      <c r="A41" s="28" t="s">
        <v>31</v>
      </c>
      <c r="B41" s="28" t="s">
        <v>326</v>
      </c>
      <c r="C41" s="158" t="s">
        <v>329</v>
      </c>
      <c r="D41" s="158" t="s">
        <v>907</v>
      </c>
      <c r="E41" s="159" t="s">
        <v>1070</v>
      </c>
      <c r="F41" s="160">
        <v>214711.1681031113</v>
      </c>
      <c r="G41" s="29" t="s">
        <v>438</v>
      </c>
      <c r="H41" s="161">
        <v>2</v>
      </c>
      <c r="I41" s="30">
        <v>0.78</v>
      </c>
      <c r="J41" s="31">
        <v>0.18</v>
      </c>
      <c r="K41" s="32">
        <v>0.04</v>
      </c>
      <c r="L41" s="33">
        <v>0</v>
      </c>
      <c r="M41" s="34">
        <v>0</v>
      </c>
      <c r="N41" s="186">
        <f t="shared" si="0"/>
        <v>167474.71112042683</v>
      </c>
      <c r="O41" s="163">
        <f t="shared" si="1"/>
        <v>38648.010258560033</v>
      </c>
      <c r="P41" s="163">
        <f t="shared" si="2"/>
        <v>8588.4467241244529</v>
      </c>
      <c r="Q41" s="163">
        <f t="shared" si="3"/>
        <v>0</v>
      </c>
      <c r="R41" s="163">
        <f t="shared" si="4"/>
        <v>0</v>
      </c>
      <c r="S41" s="187">
        <f t="shared" si="5"/>
        <v>8588.4467241244529</v>
      </c>
      <c r="T41" s="164">
        <v>2</v>
      </c>
      <c r="U41" s="30">
        <v>0.72</v>
      </c>
      <c r="V41" s="31">
        <v>0.22</v>
      </c>
      <c r="W41" s="32">
        <v>0.06</v>
      </c>
      <c r="X41" s="33">
        <v>0</v>
      </c>
      <c r="Y41" s="34">
        <v>0</v>
      </c>
      <c r="Z41" s="186">
        <f t="shared" si="6"/>
        <v>154592.04103424013</v>
      </c>
      <c r="AA41" s="186">
        <f t="shared" si="7"/>
        <v>47236.456982684489</v>
      </c>
      <c r="AB41" s="186">
        <f t="shared" si="8"/>
        <v>12882.670086186678</v>
      </c>
      <c r="AC41" s="186">
        <f t="shared" si="9"/>
        <v>0</v>
      </c>
      <c r="AD41" s="186">
        <f t="shared" si="10"/>
        <v>0</v>
      </c>
      <c r="AE41" s="188">
        <f t="shared" si="11"/>
        <v>12882.670086186678</v>
      </c>
      <c r="AF41" s="37"/>
    </row>
    <row r="42" spans="1:32" ht="30.75" thickBot="1" x14ac:dyDescent="0.3">
      <c r="A42" s="28" t="s">
        <v>31</v>
      </c>
      <c r="B42" s="28" t="s">
        <v>326</v>
      </c>
      <c r="C42" s="158" t="s">
        <v>908</v>
      </c>
      <c r="D42" s="158" t="s">
        <v>909</v>
      </c>
      <c r="E42" s="159" t="s">
        <v>1070</v>
      </c>
      <c r="F42" s="160">
        <v>244442.3</v>
      </c>
      <c r="G42" s="29" t="s">
        <v>438</v>
      </c>
      <c r="H42" s="161">
        <v>2</v>
      </c>
      <c r="I42" s="30">
        <v>0.78</v>
      </c>
      <c r="J42" s="31">
        <v>0.18</v>
      </c>
      <c r="K42" s="32">
        <v>0.04</v>
      </c>
      <c r="L42" s="33">
        <v>0</v>
      </c>
      <c r="M42" s="34">
        <v>0</v>
      </c>
      <c r="N42" s="186">
        <f t="shared" si="0"/>
        <v>190664.99400000001</v>
      </c>
      <c r="O42" s="163">
        <f t="shared" si="1"/>
        <v>43999.613999999994</v>
      </c>
      <c r="P42" s="163">
        <f t="shared" si="2"/>
        <v>9777.6919999999991</v>
      </c>
      <c r="Q42" s="163">
        <f t="shared" si="3"/>
        <v>0</v>
      </c>
      <c r="R42" s="163">
        <f t="shared" si="4"/>
        <v>0</v>
      </c>
      <c r="S42" s="187">
        <f t="shared" si="5"/>
        <v>9777.6919999999991</v>
      </c>
      <c r="T42" s="164">
        <v>2</v>
      </c>
      <c r="U42" s="30">
        <v>0.7</v>
      </c>
      <c r="V42" s="31">
        <v>0.25</v>
      </c>
      <c r="W42" s="32">
        <v>0.05</v>
      </c>
      <c r="X42" s="33">
        <v>0</v>
      </c>
      <c r="Y42" s="34">
        <v>0</v>
      </c>
      <c r="Z42" s="186">
        <f t="shared" si="6"/>
        <v>171109.61</v>
      </c>
      <c r="AA42" s="186">
        <f t="shared" si="7"/>
        <v>61110.574999999997</v>
      </c>
      <c r="AB42" s="186">
        <f t="shared" si="8"/>
        <v>12222.115</v>
      </c>
      <c r="AC42" s="186">
        <f t="shared" si="9"/>
        <v>0</v>
      </c>
      <c r="AD42" s="186">
        <f t="shared" si="10"/>
        <v>0</v>
      </c>
      <c r="AE42" s="188">
        <f t="shared" si="11"/>
        <v>12222.115</v>
      </c>
      <c r="AF42" s="37"/>
    </row>
    <row r="43" spans="1:32" ht="30.75" thickBot="1" x14ac:dyDescent="0.3">
      <c r="A43" s="28" t="s">
        <v>31</v>
      </c>
      <c r="B43" s="28" t="s">
        <v>326</v>
      </c>
      <c r="C43" s="158" t="s">
        <v>910</v>
      </c>
      <c r="D43" s="158" t="s">
        <v>911</v>
      </c>
      <c r="E43" s="159" t="s">
        <v>1070</v>
      </c>
      <c r="F43" s="160">
        <v>333611.2</v>
      </c>
      <c r="G43" s="29" t="s">
        <v>438</v>
      </c>
      <c r="H43" s="161">
        <v>2</v>
      </c>
      <c r="I43" s="30">
        <v>0.64</v>
      </c>
      <c r="J43" s="31">
        <v>0.26</v>
      </c>
      <c r="K43" s="32">
        <v>0.1</v>
      </c>
      <c r="L43" s="33">
        <v>0</v>
      </c>
      <c r="M43" s="34">
        <v>0</v>
      </c>
      <c r="N43" s="186">
        <f t="shared" si="0"/>
        <v>213511.16800000001</v>
      </c>
      <c r="O43" s="163">
        <f t="shared" si="1"/>
        <v>86738.912000000011</v>
      </c>
      <c r="P43" s="163">
        <f t="shared" si="2"/>
        <v>33361.120000000003</v>
      </c>
      <c r="Q43" s="163">
        <f t="shared" si="3"/>
        <v>0</v>
      </c>
      <c r="R43" s="163">
        <f t="shared" si="4"/>
        <v>0</v>
      </c>
      <c r="S43" s="187">
        <f t="shared" si="5"/>
        <v>33361.120000000003</v>
      </c>
      <c r="T43" s="164">
        <v>2</v>
      </c>
      <c r="U43" s="30">
        <v>0.6</v>
      </c>
      <c r="V43" s="31">
        <v>0.28000000000000003</v>
      </c>
      <c r="W43" s="32">
        <v>0.12</v>
      </c>
      <c r="X43" s="33">
        <v>0</v>
      </c>
      <c r="Y43" s="34">
        <v>0</v>
      </c>
      <c r="Z43" s="186">
        <f t="shared" si="6"/>
        <v>200166.72</v>
      </c>
      <c r="AA43" s="186">
        <f t="shared" si="7"/>
        <v>93411.136000000013</v>
      </c>
      <c r="AB43" s="186">
        <f t="shared" si="8"/>
        <v>40033.343999999997</v>
      </c>
      <c r="AC43" s="186">
        <f t="shared" si="9"/>
        <v>0</v>
      </c>
      <c r="AD43" s="186">
        <f t="shared" si="10"/>
        <v>0</v>
      </c>
      <c r="AE43" s="188">
        <f t="shared" si="11"/>
        <v>40033.343999999997</v>
      </c>
      <c r="AF43" s="37"/>
    </row>
    <row r="44" spans="1:32" ht="15.75" thickBot="1" x14ac:dyDescent="0.3">
      <c r="A44" s="28" t="s">
        <v>31</v>
      </c>
      <c r="B44" s="28" t="s">
        <v>304</v>
      </c>
      <c r="C44" s="158" t="s">
        <v>912</v>
      </c>
      <c r="D44" s="158" t="s">
        <v>913</v>
      </c>
      <c r="E44" s="159" t="s">
        <v>1070</v>
      </c>
      <c r="F44" s="160">
        <v>330965.09999999998</v>
      </c>
      <c r="G44" s="29" t="s">
        <v>438</v>
      </c>
      <c r="H44" s="161">
        <v>1</v>
      </c>
      <c r="I44" s="30">
        <v>0.89</v>
      </c>
      <c r="J44" s="31">
        <v>0.08</v>
      </c>
      <c r="K44" s="32">
        <v>0.03</v>
      </c>
      <c r="L44" s="33">
        <v>0</v>
      </c>
      <c r="M44" s="34">
        <v>0</v>
      </c>
      <c r="N44" s="186">
        <f t="shared" si="0"/>
        <v>294558.93899999995</v>
      </c>
      <c r="O44" s="163">
        <f t="shared" si="1"/>
        <v>26477.207999999999</v>
      </c>
      <c r="P44" s="163">
        <f t="shared" si="2"/>
        <v>9928.9529999999995</v>
      </c>
      <c r="Q44" s="163">
        <f t="shared" si="3"/>
        <v>0</v>
      </c>
      <c r="R44" s="163">
        <f t="shared" si="4"/>
        <v>0</v>
      </c>
      <c r="S44" s="187">
        <f t="shared" si="5"/>
        <v>9928.9529999999995</v>
      </c>
      <c r="T44" s="164">
        <v>1</v>
      </c>
      <c r="U44" s="30">
        <v>0.84</v>
      </c>
      <c r="V44" s="31">
        <v>0.12</v>
      </c>
      <c r="W44" s="32">
        <v>0.04</v>
      </c>
      <c r="X44" s="33">
        <v>0</v>
      </c>
      <c r="Y44" s="34">
        <v>0</v>
      </c>
      <c r="Z44" s="186">
        <f t="shared" si="6"/>
        <v>278010.68399999995</v>
      </c>
      <c r="AA44" s="186">
        <f t="shared" si="7"/>
        <v>39715.811999999998</v>
      </c>
      <c r="AB44" s="186">
        <f t="shared" si="8"/>
        <v>13238.603999999999</v>
      </c>
      <c r="AC44" s="186">
        <f t="shared" si="9"/>
        <v>0</v>
      </c>
      <c r="AD44" s="186">
        <f t="shared" si="10"/>
        <v>0</v>
      </c>
      <c r="AE44" s="188">
        <f t="shared" si="11"/>
        <v>13238.603999999999</v>
      </c>
      <c r="AF44" s="37"/>
    </row>
    <row r="45" spans="1:32" ht="30.75" thickBot="1" x14ac:dyDescent="0.3">
      <c r="A45" s="28" t="s">
        <v>31</v>
      </c>
      <c r="B45" s="28" t="s">
        <v>304</v>
      </c>
      <c r="C45" s="158" t="s">
        <v>334</v>
      </c>
      <c r="D45" s="158" t="s">
        <v>914</v>
      </c>
      <c r="E45" s="159" t="s">
        <v>1070</v>
      </c>
      <c r="F45" s="160">
        <v>235670.39999999999</v>
      </c>
      <c r="G45" s="29" t="s">
        <v>438</v>
      </c>
      <c r="H45" s="161">
        <v>1</v>
      </c>
      <c r="I45" s="30">
        <v>0.87</v>
      </c>
      <c r="J45" s="31">
        <v>0.11</v>
      </c>
      <c r="K45" s="32">
        <v>0.02</v>
      </c>
      <c r="L45" s="33">
        <v>0</v>
      </c>
      <c r="M45" s="34">
        <v>0</v>
      </c>
      <c r="N45" s="186">
        <f t="shared" si="0"/>
        <v>205033.24799999999</v>
      </c>
      <c r="O45" s="163">
        <f t="shared" si="1"/>
        <v>25923.743999999999</v>
      </c>
      <c r="P45" s="163">
        <f t="shared" si="2"/>
        <v>4713.4080000000004</v>
      </c>
      <c r="Q45" s="163">
        <f t="shared" si="3"/>
        <v>0</v>
      </c>
      <c r="R45" s="163">
        <f t="shared" si="4"/>
        <v>0</v>
      </c>
      <c r="S45" s="187">
        <f t="shared" si="5"/>
        <v>4713.4080000000004</v>
      </c>
      <c r="T45" s="164">
        <v>1</v>
      </c>
      <c r="U45" s="30">
        <v>0.81</v>
      </c>
      <c r="V45" s="31">
        <v>0.16</v>
      </c>
      <c r="W45" s="32">
        <v>0.03</v>
      </c>
      <c r="X45" s="33">
        <v>0</v>
      </c>
      <c r="Y45" s="34">
        <v>0</v>
      </c>
      <c r="Z45" s="186">
        <f t="shared" si="6"/>
        <v>190893.024</v>
      </c>
      <c r="AA45" s="186">
        <f t="shared" si="7"/>
        <v>37707.264000000003</v>
      </c>
      <c r="AB45" s="186">
        <f t="shared" si="8"/>
        <v>7070.1119999999992</v>
      </c>
      <c r="AC45" s="186">
        <f t="shared" si="9"/>
        <v>0</v>
      </c>
      <c r="AD45" s="186">
        <f t="shared" si="10"/>
        <v>0</v>
      </c>
      <c r="AE45" s="188">
        <f t="shared" si="11"/>
        <v>7070.1119999999992</v>
      </c>
      <c r="AF45" s="37"/>
    </row>
    <row r="46" spans="1:32" ht="30.75" thickBot="1" x14ac:dyDescent="0.3">
      <c r="A46" s="28" t="s">
        <v>31</v>
      </c>
      <c r="B46" s="28" t="s">
        <v>304</v>
      </c>
      <c r="C46" s="158" t="s">
        <v>335</v>
      </c>
      <c r="D46" s="158" t="s">
        <v>915</v>
      </c>
      <c r="E46" s="159" t="s">
        <v>1070</v>
      </c>
      <c r="F46" s="160">
        <v>390172.9</v>
      </c>
      <c r="G46" s="29" t="s">
        <v>438</v>
      </c>
      <c r="H46" s="161">
        <v>1</v>
      </c>
      <c r="I46" s="30">
        <v>0.85</v>
      </c>
      <c r="J46" s="31">
        <v>0.12</v>
      </c>
      <c r="K46" s="32">
        <v>0.03</v>
      </c>
      <c r="L46" s="33">
        <v>0</v>
      </c>
      <c r="M46" s="34">
        <v>0</v>
      </c>
      <c r="N46" s="186">
        <f t="shared" si="0"/>
        <v>331646.96500000003</v>
      </c>
      <c r="O46" s="163">
        <f t="shared" si="1"/>
        <v>46820.748</v>
      </c>
      <c r="P46" s="163">
        <f t="shared" si="2"/>
        <v>11705.187</v>
      </c>
      <c r="Q46" s="163">
        <f t="shared" si="3"/>
        <v>0</v>
      </c>
      <c r="R46" s="163">
        <f t="shared" si="4"/>
        <v>0</v>
      </c>
      <c r="S46" s="187">
        <f t="shared" si="5"/>
        <v>11705.187</v>
      </c>
      <c r="T46" s="164">
        <v>1</v>
      </c>
      <c r="U46" s="30">
        <v>0.82</v>
      </c>
      <c r="V46" s="31">
        <v>0.14000000000000001</v>
      </c>
      <c r="W46" s="32">
        <v>0.04</v>
      </c>
      <c r="X46" s="33">
        <v>0</v>
      </c>
      <c r="Y46" s="34">
        <v>0</v>
      </c>
      <c r="Z46" s="186">
        <f t="shared" si="6"/>
        <v>319941.77799999999</v>
      </c>
      <c r="AA46" s="186">
        <f t="shared" si="7"/>
        <v>54624.206000000006</v>
      </c>
      <c r="AB46" s="186">
        <f t="shared" si="8"/>
        <v>15606.916000000001</v>
      </c>
      <c r="AC46" s="186">
        <f t="shared" si="9"/>
        <v>0</v>
      </c>
      <c r="AD46" s="186">
        <f t="shared" si="10"/>
        <v>0</v>
      </c>
      <c r="AE46" s="188">
        <f t="shared" si="11"/>
        <v>15606.916000000001</v>
      </c>
      <c r="AF46" s="37"/>
    </row>
    <row r="47" spans="1:32" ht="30.75" thickBot="1" x14ac:dyDescent="0.3">
      <c r="A47" s="28" t="s">
        <v>31</v>
      </c>
      <c r="B47" s="28" t="s">
        <v>322</v>
      </c>
      <c r="C47" s="158" t="s">
        <v>916</v>
      </c>
      <c r="D47" s="158" t="s">
        <v>917</v>
      </c>
      <c r="E47" s="159" t="s">
        <v>1070</v>
      </c>
      <c r="F47" s="160">
        <v>348610.9</v>
      </c>
      <c r="G47" s="29" t="s">
        <v>438</v>
      </c>
      <c r="H47" s="161">
        <v>1</v>
      </c>
      <c r="I47" s="30">
        <v>0.87</v>
      </c>
      <c r="J47" s="31">
        <v>0.11</v>
      </c>
      <c r="K47" s="32">
        <v>0.02</v>
      </c>
      <c r="L47" s="33">
        <v>0</v>
      </c>
      <c r="M47" s="34">
        <v>0</v>
      </c>
      <c r="N47" s="186">
        <f t="shared" si="0"/>
        <v>303291.48300000001</v>
      </c>
      <c r="O47" s="163">
        <f t="shared" si="1"/>
        <v>38347.199000000001</v>
      </c>
      <c r="P47" s="163">
        <f t="shared" si="2"/>
        <v>6972.2180000000008</v>
      </c>
      <c r="Q47" s="163">
        <f t="shared" si="3"/>
        <v>0</v>
      </c>
      <c r="R47" s="163">
        <f t="shared" si="4"/>
        <v>0</v>
      </c>
      <c r="S47" s="187">
        <f t="shared" si="5"/>
        <v>6972.2180000000008</v>
      </c>
      <c r="T47" s="164">
        <v>1</v>
      </c>
      <c r="U47" s="30">
        <v>0.83</v>
      </c>
      <c r="V47" s="31">
        <v>0.13</v>
      </c>
      <c r="W47" s="32">
        <v>0.04</v>
      </c>
      <c r="X47" s="33">
        <v>0</v>
      </c>
      <c r="Y47" s="34">
        <v>0</v>
      </c>
      <c r="Z47" s="186">
        <f t="shared" si="6"/>
        <v>289347.04700000002</v>
      </c>
      <c r="AA47" s="186">
        <f t="shared" si="7"/>
        <v>45319.417000000001</v>
      </c>
      <c r="AB47" s="186">
        <f t="shared" si="8"/>
        <v>13944.436000000002</v>
      </c>
      <c r="AC47" s="186">
        <f t="shared" si="9"/>
        <v>0</v>
      </c>
      <c r="AD47" s="186">
        <f t="shared" si="10"/>
        <v>0</v>
      </c>
      <c r="AE47" s="188">
        <f t="shared" si="11"/>
        <v>13944.436000000002</v>
      </c>
      <c r="AF47" s="37"/>
    </row>
    <row r="48" spans="1:32" ht="30.75" thickBot="1" x14ac:dyDescent="0.3">
      <c r="A48" s="28" t="s">
        <v>31</v>
      </c>
      <c r="B48" s="28" t="s">
        <v>322</v>
      </c>
      <c r="C48" s="158" t="s">
        <v>918</v>
      </c>
      <c r="D48" s="158" t="s">
        <v>919</v>
      </c>
      <c r="E48" s="159" t="s">
        <v>1070</v>
      </c>
      <c r="F48" s="160">
        <v>359479</v>
      </c>
      <c r="G48" s="29" t="s">
        <v>438</v>
      </c>
      <c r="H48" s="161">
        <v>1</v>
      </c>
      <c r="I48" s="30">
        <v>0.85</v>
      </c>
      <c r="J48" s="31">
        <v>0.12</v>
      </c>
      <c r="K48" s="32">
        <v>0.03</v>
      </c>
      <c r="L48" s="33">
        <v>0</v>
      </c>
      <c r="M48" s="34">
        <v>0</v>
      </c>
      <c r="N48" s="186">
        <f t="shared" si="0"/>
        <v>305557.14999999997</v>
      </c>
      <c r="O48" s="163">
        <f t="shared" si="1"/>
        <v>43137.479999999996</v>
      </c>
      <c r="P48" s="163">
        <f t="shared" si="2"/>
        <v>10784.369999999999</v>
      </c>
      <c r="Q48" s="163">
        <f t="shared" si="3"/>
        <v>0</v>
      </c>
      <c r="R48" s="163">
        <f t="shared" si="4"/>
        <v>0</v>
      </c>
      <c r="S48" s="187">
        <f t="shared" si="5"/>
        <v>10784.369999999999</v>
      </c>
      <c r="T48" s="164">
        <v>2</v>
      </c>
      <c r="U48" s="30">
        <v>0.69</v>
      </c>
      <c r="V48" s="31">
        <v>0.23</v>
      </c>
      <c r="W48" s="32">
        <v>0.08</v>
      </c>
      <c r="X48" s="33">
        <v>0</v>
      </c>
      <c r="Y48" s="34">
        <v>0</v>
      </c>
      <c r="Z48" s="186">
        <f t="shared" si="6"/>
        <v>248040.50999999998</v>
      </c>
      <c r="AA48" s="186">
        <f t="shared" si="7"/>
        <v>82680.17</v>
      </c>
      <c r="AB48" s="186">
        <f t="shared" si="8"/>
        <v>28758.32</v>
      </c>
      <c r="AC48" s="186">
        <f t="shared" si="9"/>
        <v>0</v>
      </c>
      <c r="AD48" s="186">
        <f t="shared" si="10"/>
        <v>0</v>
      </c>
      <c r="AE48" s="188">
        <f t="shared" si="11"/>
        <v>28758.32</v>
      </c>
      <c r="AF48" s="37"/>
    </row>
    <row r="49" spans="1:32" ht="30.75" thickBot="1" x14ac:dyDescent="0.3">
      <c r="A49" s="28" t="s">
        <v>31</v>
      </c>
      <c r="B49" s="28" t="s">
        <v>322</v>
      </c>
      <c r="C49" s="158" t="s">
        <v>920</v>
      </c>
      <c r="D49" s="158" t="s">
        <v>921</v>
      </c>
      <c r="E49" s="159" t="s">
        <v>1070</v>
      </c>
      <c r="F49" s="160">
        <v>124998.3</v>
      </c>
      <c r="G49" s="29" t="s">
        <v>438</v>
      </c>
      <c r="H49" s="161">
        <v>1</v>
      </c>
      <c r="I49" s="30">
        <v>0.82000000000000006</v>
      </c>
      <c r="J49" s="31">
        <v>0.11</v>
      </c>
      <c r="K49" s="32">
        <v>7.0000000000000007E-2</v>
      </c>
      <c r="L49" s="33">
        <v>0</v>
      </c>
      <c r="M49" s="34">
        <v>0</v>
      </c>
      <c r="N49" s="186">
        <f t="shared" si="0"/>
        <v>102498.60600000001</v>
      </c>
      <c r="O49" s="163">
        <f t="shared" si="1"/>
        <v>13749.813</v>
      </c>
      <c r="P49" s="163">
        <f t="shared" si="2"/>
        <v>8749.8810000000012</v>
      </c>
      <c r="Q49" s="163">
        <f t="shared" si="3"/>
        <v>0</v>
      </c>
      <c r="R49" s="163">
        <f t="shared" si="4"/>
        <v>0</v>
      </c>
      <c r="S49" s="187">
        <f t="shared" si="5"/>
        <v>8749.8810000000012</v>
      </c>
      <c r="T49" s="164">
        <v>2</v>
      </c>
      <c r="U49" s="30">
        <v>0.65</v>
      </c>
      <c r="V49" s="31">
        <v>0.25</v>
      </c>
      <c r="W49" s="32">
        <v>0.1</v>
      </c>
      <c r="X49" s="33">
        <v>0</v>
      </c>
      <c r="Y49" s="34">
        <v>0</v>
      </c>
      <c r="Z49" s="186">
        <f t="shared" si="6"/>
        <v>81248.895000000004</v>
      </c>
      <c r="AA49" s="186">
        <f t="shared" si="7"/>
        <v>31249.575000000001</v>
      </c>
      <c r="AB49" s="186">
        <f t="shared" si="8"/>
        <v>12499.830000000002</v>
      </c>
      <c r="AC49" s="186">
        <f t="shared" si="9"/>
        <v>0</v>
      </c>
      <c r="AD49" s="186">
        <f t="shared" si="10"/>
        <v>0</v>
      </c>
      <c r="AE49" s="188">
        <f t="shared" si="11"/>
        <v>12499.830000000002</v>
      </c>
      <c r="AF49" s="37"/>
    </row>
    <row r="50" spans="1:32" ht="30.75" thickBot="1" x14ac:dyDescent="0.3">
      <c r="A50" s="28" t="s">
        <v>31</v>
      </c>
      <c r="B50" s="28" t="s">
        <v>322</v>
      </c>
      <c r="C50" s="158" t="s">
        <v>337</v>
      </c>
      <c r="D50" s="158" t="s">
        <v>922</v>
      </c>
      <c r="E50" s="159" t="s">
        <v>1070</v>
      </c>
      <c r="F50" s="160">
        <v>347232.2</v>
      </c>
      <c r="G50" s="29" t="s">
        <v>438</v>
      </c>
      <c r="H50" s="161">
        <v>1</v>
      </c>
      <c r="I50" s="30">
        <v>0.87</v>
      </c>
      <c r="J50" s="31">
        <v>0.11</v>
      </c>
      <c r="K50" s="32">
        <v>0.02</v>
      </c>
      <c r="L50" s="33">
        <v>0</v>
      </c>
      <c r="M50" s="34">
        <v>0</v>
      </c>
      <c r="N50" s="186">
        <f t="shared" si="0"/>
        <v>302092.01400000002</v>
      </c>
      <c r="O50" s="163">
        <f t="shared" si="1"/>
        <v>38195.542000000001</v>
      </c>
      <c r="P50" s="163">
        <f t="shared" si="2"/>
        <v>6944.6440000000002</v>
      </c>
      <c r="Q50" s="163">
        <f t="shared" si="3"/>
        <v>0</v>
      </c>
      <c r="R50" s="163">
        <f t="shared" si="4"/>
        <v>0</v>
      </c>
      <c r="S50" s="187">
        <f t="shared" si="5"/>
        <v>6944.6440000000002</v>
      </c>
      <c r="T50" s="164">
        <v>1</v>
      </c>
      <c r="U50" s="30">
        <v>0.84</v>
      </c>
      <c r="V50" s="31">
        <v>0.13</v>
      </c>
      <c r="W50" s="32">
        <v>0.03</v>
      </c>
      <c r="X50" s="33">
        <v>0</v>
      </c>
      <c r="Y50" s="34">
        <v>0</v>
      </c>
      <c r="Z50" s="186">
        <f t="shared" si="6"/>
        <v>291675.04800000001</v>
      </c>
      <c r="AA50" s="186">
        <f t="shared" si="7"/>
        <v>45140.186000000002</v>
      </c>
      <c r="AB50" s="186">
        <f t="shared" si="8"/>
        <v>10416.966</v>
      </c>
      <c r="AC50" s="186">
        <f t="shared" si="9"/>
        <v>0</v>
      </c>
      <c r="AD50" s="186">
        <f t="shared" si="10"/>
        <v>0</v>
      </c>
      <c r="AE50" s="188">
        <f t="shared" si="11"/>
        <v>10416.966</v>
      </c>
      <c r="AF50" s="37"/>
    </row>
    <row r="51" spans="1:32" ht="30.75" thickBot="1" x14ac:dyDescent="0.3">
      <c r="A51" s="28" t="s">
        <v>31</v>
      </c>
      <c r="B51" s="28" t="s">
        <v>331</v>
      </c>
      <c r="C51" s="158" t="s">
        <v>923</v>
      </c>
      <c r="D51" s="158" t="s">
        <v>924</v>
      </c>
      <c r="E51" s="159" t="s">
        <v>1070</v>
      </c>
      <c r="F51" s="160">
        <v>266330.8</v>
      </c>
      <c r="G51" s="29" t="s">
        <v>438</v>
      </c>
      <c r="H51" s="161">
        <v>1</v>
      </c>
      <c r="I51" s="30">
        <v>0.92999999999999994</v>
      </c>
      <c r="J51" s="31">
        <v>7.0000000000000007E-2</v>
      </c>
      <c r="K51" s="32">
        <v>0</v>
      </c>
      <c r="L51" s="33">
        <v>0</v>
      </c>
      <c r="M51" s="34">
        <v>0</v>
      </c>
      <c r="N51" s="186">
        <f t="shared" si="0"/>
        <v>247687.64399999997</v>
      </c>
      <c r="O51" s="163">
        <f t="shared" si="1"/>
        <v>18643.156000000003</v>
      </c>
      <c r="P51" s="163">
        <f t="shared" si="2"/>
        <v>0</v>
      </c>
      <c r="Q51" s="163">
        <f t="shared" si="3"/>
        <v>0</v>
      </c>
      <c r="R51" s="163">
        <f t="shared" si="4"/>
        <v>0</v>
      </c>
      <c r="S51" s="187">
        <f t="shared" si="5"/>
        <v>0</v>
      </c>
      <c r="T51" s="164">
        <v>1</v>
      </c>
      <c r="U51" s="30">
        <v>0.86</v>
      </c>
      <c r="V51" s="31">
        <v>0.11</v>
      </c>
      <c r="W51" s="32">
        <v>0.03</v>
      </c>
      <c r="X51" s="33">
        <v>0</v>
      </c>
      <c r="Y51" s="34">
        <v>0</v>
      </c>
      <c r="Z51" s="186">
        <f t="shared" si="6"/>
        <v>229044.48799999998</v>
      </c>
      <c r="AA51" s="186">
        <f t="shared" si="7"/>
        <v>29296.387999999999</v>
      </c>
      <c r="AB51" s="186">
        <f t="shared" si="8"/>
        <v>7989.9239999999991</v>
      </c>
      <c r="AC51" s="186">
        <f t="shared" si="9"/>
        <v>0</v>
      </c>
      <c r="AD51" s="186">
        <f t="shared" si="10"/>
        <v>0</v>
      </c>
      <c r="AE51" s="188">
        <f t="shared" si="11"/>
        <v>7989.9239999999991</v>
      </c>
      <c r="AF51" s="37"/>
    </row>
    <row r="52" spans="1:32" ht="30.75" thickBot="1" x14ac:dyDescent="0.3">
      <c r="A52" s="28" t="s">
        <v>31</v>
      </c>
      <c r="B52" s="28" t="s">
        <v>331</v>
      </c>
      <c r="C52" s="158" t="s">
        <v>336</v>
      </c>
      <c r="D52" s="158" t="s">
        <v>925</v>
      </c>
      <c r="E52" s="159" t="s">
        <v>1070</v>
      </c>
      <c r="F52" s="160">
        <v>83637.399999999994</v>
      </c>
      <c r="G52" s="29" t="s">
        <v>438</v>
      </c>
      <c r="H52" s="161">
        <v>1</v>
      </c>
      <c r="I52" s="30">
        <v>0.9</v>
      </c>
      <c r="J52" s="31">
        <v>0.09</v>
      </c>
      <c r="K52" s="32">
        <v>0.01</v>
      </c>
      <c r="L52" s="33">
        <v>0</v>
      </c>
      <c r="M52" s="34">
        <v>0</v>
      </c>
      <c r="N52" s="186">
        <f t="shared" si="0"/>
        <v>75273.66</v>
      </c>
      <c r="O52" s="163">
        <f t="shared" si="1"/>
        <v>7527.3659999999991</v>
      </c>
      <c r="P52" s="163">
        <f t="shared" si="2"/>
        <v>836.37399999999991</v>
      </c>
      <c r="Q52" s="163">
        <f t="shared" si="3"/>
        <v>0</v>
      </c>
      <c r="R52" s="163">
        <f t="shared" si="4"/>
        <v>0</v>
      </c>
      <c r="S52" s="187">
        <f t="shared" si="5"/>
        <v>836.37399999999991</v>
      </c>
      <c r="T52" s="164">
        <v>1</v>
      </c>
      <c r="U52" s="30">
        <v>0.87</v>
      </c>
      <c r="V52" s="31">
        <v>0.11</v>
      </c>
      <c r="W52" s="32">
        <v>0.02</v>
      </c>
      <c r="X52" s="33">
        <v>0</v>
      </c>
      <c r="Y52" s="34">
        <v>0</v>
      </c>
      <c r="Z52" s="186">
        <f t="shared" si="6"/>
        <v>72764.538</v>
      </c>
      <c r="AA52" s="186">
        <f t="shared" si="7"/>
        <v>9200.1139999999996</v>
      </c>
      <c r="AB52" s="186">
        <f t="shared" si="8"/>
        <v>1672.7479999999998</v>
      </c>
      <c r="AC52" s="186">
        <f t="shared" si="9"/>
        <v>0</v>
      </c>
      <c r="AD52" s="186">
        <f t="shared" si="10"/>
        <v>0</v>
      </c>
      <c r="AE52" s="188">
        <f t="shared" si="11"/>
        <v>1672.7479999999998</v>
      </c>
      <c r="AF52" s="37"/>
    </row>
    <row r="53" spans="1:32" ht="30.75" thickBot="1" x14ac:dyDescent="0.3">
      <c r="A53" s="28" t="s">
        <v>31</v>
      </c>
      <c r="B53" s="28" t="s">
        <v>331</v>
      </c>
      <c r="C53" s="158" t="s">
        <v>926</v>
      </c>
      <c r="D53" s="158" t="s">
        <v>927</v>
      </c>
      <c r="E53" s="159" t="s">
        <v>1070</v>
      </c>
      <c r="F53" s="160">
        <v>509958.1</v>
      </c>
      <c r="G53" s="29" t="s">
        <v>438</v>
      </c>
      <c r="H53" s="161">
        <v>1</v>
      </c>
      <c r="I53" s="30">
        <v>0.88</v>
      </c>
      <c r="J53" s="31">
        <v>0.12</v>
      </c>
      <c r="K53" s="32">
        <v>0</v>
      </c>
      <c r="L53" s="33">
        <v>0</v>
      </c>
      <c r="M53" s="34">
        <v>0</v>
      </c>
      <c r="N53" s="186">
        <f t="shared" si="0"/>
        <v>448763.12799999997</v>
      </c>
      <c r="O53" s="163">
        <f t="shared" si="1"/>
        <v>61194.971999999994</v>
      </c>
      <c r="P53" s="163">
        <f t="shared" si="2"/>
        <v>0</v>
      </c>
      <c r="Q53" s="163">
        <f t="shared" si="3"/>
        <v>0</v>
      </c>
      <c r="R53" s="163">
        <f t="shared" si="4"/>
        <v>0</v>
      </c>
      <c r="S53" s="187">
        <f t="shared" si="5"/>
        <v>0</v>
      </c>
      <c r="T53" s="164">
        <v>1</v>
      </c>
      <c r="U53" s="30">
        <v>0.82000000000000006</v>
      </c>
      <c r="V53" s="31">
        <v>0.16</v>
      </c>
      <c r="W53" s="32">
        <v>0.02</v>
      </c>
      <c r="X53" s="33">
        <v>0</v>
      </c>
      <c r="Y53" s="34">
        <v>0</v>
      </c>
      <c r="Z53" s="186">
        <f t="shared" si="6"/>
        <v>418165.64199999999</v>
      </c>
      <c r="AA53" s="186">
        <f t="shared" si="7"/>
        <v>81593.296000000002</v>
      </c>
      <c r="AB53" s="186">
        <f t="shared" si="8"/>
        <v>10199.162</v>
      </c>
      <c r="AC53" s="186">
        <f t="shared" si="9"/>
        <v>0</v>
      </c>
      <c r="AD53" s="186">
        <f t="shared" si="10"/>
        <v>0</v>
      </c>
      <c r="AE53" s="188">
        <f t="shared" si="11"/>
        <v>10199.162</v>
      </c>
      <c r="AF53" s="37"/>
    </row>
    <row r="54" spans="1:32" ht="15.75" thickBot="1" x14ac:dyDescent="0.3">
      <c r="A54" s="28" t="s">
        <v>31</v>
      </c>
      <c r="B54" s="28" t="s">
        <v>928</v>
      </c>
      <c r="C54" s="158" t="s">
        <v>929</v>
      </c>
      <c r="D54" s="158" t="s">
        <v>930</v>
      </c>
      <c r="E54" s="159" t="s">
        <v>1070</v>
      </c>
      <c r="F54" s="160">
        <v>467347.9</v>
      </c>
      <c r="G54" s="29" t="s">
        <v>438</v>
      </c>
      <c r="H54" s="161">
        <v>1</v>
      </c>
      <c r="I54" s="30">
        <v>0.86</v>
      </c>
      <c r="J54" s="31">
        <v>0.12</v>
      </c>
      <c r="K54" s="32">
        <v>0.02</v>
      </c>
      <c r="L54" s="33">
        <v>0</v>
      </c>
      <c r="M54" s="34">
        <v>0</v>
      </c>
      <c r="N54" s="186">
        <f t="shared" si="0"/>
        <v>401919.19400000002</v>
      </c>
      <c r="O54" s="163">
        <f t="shared" si="1"/>
        <v>56081.748</v>
      </c>
      <c r="P54" s="163">
        <f t="shared" si="2"/>
        <v>9346.9580000000005</v>
      </c>
      <c r="Q54" s="163">
        <f t="shared" si="3"/>
        <v>0</v>
      </c>
      <c r="R54" s="163">
        <f t="shared" si="4"/>
        <v>0</v>
      </c>
      <c r="S54" s="187">
        <f t="shared" si="5"/>
        <v>9346.9580000000005</v>
      </c>
      <c r="T54" s="164">
        <v>1</v>
      </c>
      <c r="U54" s="30">
        <v>0.84</v>
      </c>
      <c r="V54" s="31">
        <v>0.13</v>
      </c>
      <c r="W54" s="32">
        <v>0.03</v>
      </c>
      <c r="X54" s="33">
        <v>0</v>
      </c>
      <c r="Y54" s="34">
        <v>0</v>
      </c>
      <c r="Z54" s="186">
        <f t="shared" si="6"/>
        <v>392572.23600000003</v>
      </c>
      <c r="AA54" s="186">
        <f t="shared" si="7"/>
        <v>60755.227000000006</v>
      </c>
      <c r="AB54" s="186">
        <f t="shared" si="8"/>
        <v>14020.437</v>
      </c>
      <c r="AC54" s="186">
        <f t="shared" si="9"/>
        <v>0</v>
      </c>
      <c r="AD54" s="186">
        <f t="shared" si="10"/>
        <v>0</v>
      </c>
      <c r="AE54" s="188">
        <f t="shared" si="11"/>
        <v>14020.437</v>
      </c>
      <c r="AF54" s="37"/>
    </row>
    <row r="55" spans="1:32" ht="15.75" thickBot="1" x14ac:dyDescent="0.3">
      <c r="A55" s="28" t="s">
        <v>31</v>
      </c>
      <c r="B55" s="28" t="s">
        <v>928</v>
      </c>
      <c r="C55" s="158" t="s">
        <v>319</v>
      </c>
      <c r="D55" s="158" t="s">
        <v>931</v>
      </c>
      <c r="E55" s="159" t="s">
        <v>1070</v>
      </c>
      <c r="F55" s="160">
        <v>163064.1</v>
      </c>
      <c r="G55" s="29" t="s">
        <v>438</v>
      </c>
      <c r="H55" s="161">
        <v>1</v>
      </c>
      <c r="I55" s="30">
        <v>0.86</v>
      </c>
      <c r="J55" s="31">
        <v>0.11</v>
      </c>
      <c r="K55" s="32">
        <v>0.03</v>
      </c>
      <c r="L55" s="33">
        <v>0</v>
      </c>
      <c r="M55" s="34">
        <v>0</v>
      </c>
      <c r="N55" s="186">
        <f t="shared" si="0"/>
        <v>140235.12599999999</v>
      </c>
      <c r="O55" s="163">
        <f t="shared" si="1"/>
        <v>17937.050999999999</v>
      </c>
      <c r="P55" s="163">
        <f t="shared" si="2"/>
        <v>4891.9229999999998</v>
      </c>
      <c r="Q55" s="163">
        <f t="shared" si="3"/>
        <v>0</v>
      </c>
      <c r="R55" s="163">
        <f t="shared" si="4"/>
        <v>0</v>
      </c>
      <c r="S55" s="187">
        <f t="shared" si="5"/>
        <v>4891.9229999999998</v>
      </c>
      <c r="T55" s="164">
        <v>1</v>
      </c>
      <c r="U55" s="30">
        <v>0.82000000000000006</v>
      </c>
      <c r="V55" s="31">
        <v>0.13</v>
      </c>
      <c r="W55" s="32">
        <v>0.05</v>
      </c>
      <c r="X55" s="33">
        <v>0</v>
      </c>
      <c r="Y55" s="34">
        <v>0</v>
      </c>
      <c r="Z55" s="186">
        <f t="shared" si="6"/>
        <v>133712.56200000001</v>
      </c>
      <c r="AA55" s="186">
        <f t="shared" si="7"/>
        <v>21198.333000000002</v>
      </c>
      <c r="AB55" s="186">
        <f t="shared" si="8"/>
        <v>8153.2050000000008</v>
      </c>
      <c r="AC55" s="186">
        <f t="shared" si="9"/>
        <v>0</v>
      </c>
      <c r="AD55" s="186">
        <f t="shared" si="10"/>
        <v>0</v>
      </c>
      <c r="AE55" s="188">
        <f t="shared" si="11"/>
        <v>8153.2050000000008</v>
      </c>
      <c r="AF55" s="37"/>
    </row>
    <row r="56" spans="1:32" ht="15.75" thickBot="1" x14ac:dyDescent="0.3">
      <c r="A56" s="28" t="s">
        <v>31</v>
      </c>
      <c r="B56" s="28" t="s">
        <v>928</v>
      </c>
      <c r="C56" s="158" t="s">
        <v>330</v>
      </c>
      <c r="D56" s="158" t="s">
        <v>932</v>
      </c>
      <c r="E56" s="159" t="s">
        <v>1070</v>
      </c>
      <c r="F56" s="160">
        <v>265372.59999999998</v>
      </c>
      <c r="G56" s="29" t="s">
        <v>438</v>
      </c>
      <c r="H56" s="161">
        <v>1</v>
      </c>
      <c r="I56" s="30">
        <v>0.84</v>
      </c>
      <c r="J56" s="31">
        <v>0.12</v>
      </c>
      <c r="K56" s="32">
        <v>0.04</v>
      </c>
      <c r="L56" s="33">
        <v>0</v>
      </c>
      <c r="M56" s="34">
        <v>0</v>
      </c>
      <c r="N56" s="186">
        <f t="shared" si="0"/>
        <v>222912.98399999997</v>
      </c>
      <c r="O56" s="163">
        <f t="shared" si="1"/>
        <v>31844.711999999996</v>
      </c>
      <c r="P56" s="163">
        <f t="shared" si="2"/>
        <v>10614.903999999999</v>
      </c>
      <c r="Q56" s="163">
        <f t="shared" si="3"/>
        <v>0</v>
      </c>
      <c r="R56" s="163">
        <f t="shared" si="4"/>
        <v>0</v>
      </c>
      <c r="S56" s="187">
        <f t="shared" si="5"/>
        <v>10614.903999999999</v>
      </c>
      <c r="T56" s="164">
        <v>1</v>
      </c>
      <c r="U56" s="30">
        <v>0.82000000000000006</v>
      </c>
      <c r="V56" s="31">
        <v>0.13</v>
      </c>
      <c r="W56" s="32">
        <v>0.05</v>
      </c>
      <c r="X56" s="33">
        <v>0</v>
      </c>
      <c r="Y56" s="34">
        <v>0</v>
      </c>
      <c r="Z56" s="186">
        <f t="shared" si="6"/>
        <v>217605.53200000001</v>
      </c>
      <c r="AA56" s="186">
        <f t="shared" si="7"/>
        <v>34498.437999999995</v>
      </c>
      <c r="AB56" s="186">
        <f t="shared" si="8"/>
        <v>13268.63</v>
      </c>
      <c r="AC56" s="186">
        <f t="shared" si="9"/>
        <v>0</v>
      </c>
      <c r="AD56" s="186">
        <f t="shared" si="10"/>
        <v>0</v>
      </c>
      <c r="AE56" s="188">
        <f t="shared" si="11"/>
        <v>13268.63</v>
      </c>
      <c r="AF56" s="37"/>
    </row>
    <row r="57" spans="1:32" ht="15.75" thickBot="1" x14ac:dyDescent="0.3">
      <c r="A57" s="28" t="s">
        <v>31</v>
      </c>
      <c r="B57" s="28" t="s">
        <v>299</v>
      </c>
      <c r="C57" s="158" t="s">
        <v>300</v>
      </c>
      <c r="D57" s="158" t="s">
        <v>933</v>
      </c>
      <c r="E57" s="159" t="s">
        <v>1070</v>
      </c>
      <c r="F57" s="160">
        <v>435147.4</v>
      </c>
      <c r="G57" s="29" t="s">
        <v>438</v>
      </c>
      <c r="H57" s="161">
        <v>2</v>
      </c>
      <c r="I57" s="30">
        <v>0.73</v>
      </c>
      <c r="J57" s="31">
        <v>0.23</v>
      </c>
      <c r="K57" s="32">
        <v>0.04</v>
      </c>
      <c r="L57" s="33">
        <v>0</v>
      </c>
      <c r="M57" s="34">
        <v>0</v>
      </c>
      <c r="N57" s="186">
        <f t="shared" si="0"/>
        <v>317657.60200000001</v>
      </c>
      <c r="O57" s="163">
        <f t="shared" si="1"/>
        <v>100083.90200000002</v>
      </c>
      <c r="P57" s="163">
        <f t="shared" si="2"/>
        <v>17405.896000000001</v>
      </c>
      <c r="Q57" s="163">
        <f t="shared" si="3"/>
        <v>0</v>
      </c>
      <c r="R57" s="163">
        <f t="shared" si="4"/>
        <v>0</v>
      </c>
      <c r="S57" s="187">
        <f t="shared" si="5"/>
        <v>17405.896000000001</v>
      </c>
      <c r="T57" s="164">
        <v>3</v>
      </c>
      <c r="U57" s="30">
        <v>0.53</v>
      </c>
      <c r="V57" s="31">
        <v>0.25</v>
      </c>
      <c r="W57" s="32">
        <v>0.21</v>
      </c>
      <c r="X57" s="33">
        <v>0.01</v>
      </c>
      <c r="Y57" s="34">
        <v>0</v>
      </c>
      <c r="Z57" s="186">
        <f t="shared" si="6"/>
        <v>230628.12200000003</v>
      </c>
      <c r="AA57" s="186">
        <f t="shared" si="7"/>
        <v>108786.85</v>
      </c>
      <c r="AB57" s="186">
        <f t="shared" si="8"/>
        <v>91380.953999999998</v>
      </c>
      <c r="AC57" s="186">
        <f t="shared" si="9"/>
        <v>4351.4740000000002</v>
      </c>
      <c r="AD57" s="186">
        <f t="shared" si="10"/>
        <v>0</v>
      </c>
      <c r="AE57" s="188">
        <f t="shared" si="11"/>
        <v>95732.428</v>
      </c>
      <c r="AF57" s="37"/>
    </row>
    <row r="58" spans="1:32" ht="30.75" thickBot="1" x14ac:dyDescent="0.3">
      <c r="A58" s="28" t="s">
        <v>31</v>
      </c>
      <c r="B58" s="28" t="s">
        <v>299</v>
      </c>
      <c r="C58" s="158" t="s">
        <v>934</v>
      </c>
      <c r="D58" s="158" t="s">
        <v>941</v>
      </c>
      <c r="E58" s="159" t="s">
        <v>1070</v>
      </c>
      <c r="F58" s="160">
        <v>124201.60000000001</v>
      </c>
      <c r="G58" s="29" t="s">
        <v>438</v>
      </c>
      <c r="H58" s="161">
        <v>1</v>
      </c>
      <c r="I58" s="30">
        <v>0.82000000000000006</v>
      </c>
      <c r="J58" s="31">
        <v>0.15</v>
      </c>
      <c r="K58" s="32">
        <v>0.03</v>
      </c>
      <c r="L58" s="33">
        <v>0</v>
      </c>
      <c r="M58" s="34">
        <v>0</v>
      </c>
      <c r="N58" s="186">
        <f t="shared" si="0"/>
        <v>101845.31200000001</v>
      </c>
      <c r="O58" s="163">
        <f t="shared" si="1"/>
        <v>18630.240000000002</v>
      </c>
      <c r="P58" s="163">
        <f t="shared" si="2"/>
        <v>3726.0480000000002</v>
      </c>
      <c r="Q58" s="163">
        <f t="shared" si="3"/>
        <v>0</v>
      </c>
      <c r="R58" s="163">
        <f t="shared" si="4"/>
        <v>0</v>
      </c>
      <c r="S58" s="187">
        <f t="shared" si="5"/>
        <v>3726.0480000000002</v>
      </c>
      <c r="T58" s="164">
        <v>2</v>
      </c>
      <c r="U58" s="30">
        <v>0.72</v>
      </c>
      <c r="V58" s="31">
        <v>0.22</v>
      </c>
      <c r="W58" s="32">
        <v>0.06</v>
      </c>
      <c r="X58" s="33">
        <v>0</v>
      </c>
      <c r="Y58" s="34">
        <v>0</v>
      </c>
      <c r="Z58" s="186">
        <f t="shared" si="6"/>
        <v>89425.152000000002</v>
      </c>
      <c r="AA58" s="186">
        <f t="shared" si="7"/>
        <v>27324.352000000003</v>
      </c>
      <c r="AB58" s="186">
        <f t="shared" si="8"/>
        <v>7452.0960000000005</v>
      </c>
      <c r="AC58" s="186">
        <f t="shared" si="9"/>
        <v>0</v>
      </c>
      <c r="AD58" s="186">
        <f t="shared" si="10"/>
        <v>0</v>
      </c>
      <c r="AE58" s="188">
        <f t="shared" si="11"/>
        <v>7452.0960000000005</v>
      </c>
      <c r="AF58" s="37"/>
    </row>
    <row r="59" spans="1:32" ht="15.75" thickBot="1" x14ac:dyDescent="0.3">
      <c r="A59" s="28" t="s">
        <v>31</v>
      </c>
      <c r="B59" s="28" t="s">
        <v>299</v>
      </c>
      <c r="C59" s="158" t="s">
        <v>340</v>
      </c>
      <c r="D59" s="158" t="s">
        <v>936</v>
      </c>
      <c r="E59" s="159" t="s">
        <v>1070</v>
      </c>
      <c r="F59" s="160">
        <v>500668.2</v>
      </c>
      <c r="G59" s="29" t="s">
        <v>438</v>
      </c>
      <c r="H59" s="161">
        <v>2</v>
      </c>
      <c r="I59" s="30">
        <v>0.72</v>
      </c>
      <c r="J59" s="31">
        <v>0.25</v>
      </c>
      <c r="K59" s="32">
        <v>0.03</v>
      </c>
      <c r="L59" s="33">
        <v>0</v>
      </c>
      <c r="M59" s="34">
        <v>0</v>
      </c>
      <c r="N59" s="186">
        <f t="shared" si="0"/>
        <v>360481.10399999999</v>
      </c>
      <c r="O59" s="163">
        <f t="shared" si="1"/>
        <v>125167.05</v>
      </c>
      <c r="P59" s="163">
        <f t="shared" si="2"/>
        <v>15020.046</v>
      </c>
      <c r="Q59" s="163">
        <f t="shared" si="3"/>
        <v>0</v>
      </c>
      <c r="R59" s="163">
        <f t="shared" si="4"/>
        <v>0</v>
      </c>
      <c r="S59" s="187">
        <f t="shared" si="5"/>
        <v>15020.046</v>
      </c>
      <c r="T59" s="164">
        <v>2</v>
      </c>
      <c r="U59" s="30">
        <v>0.66999999999999993</v>
      </c>
      <c r="V59" s="31">
        <v>0.28000000000000003</v>
      </c>
      <c r="W59" s="32">
        <v>0.05</v>
      </c>
      <c r="X59" s="33">
        <v>0</v>
      </c>
      <c r="Y59" s="34">
        <v>0</v>
      </c>
      <c r="Z59" s="186">
        <f t="shared" si="6"/>
        <v>335447.69399999996</v>
      </c>
      <c r="AA59" s="186">
        <f t="shared" si="7"/>
        <v>140187.09600000002</v>
      </c>
      <c r="AB59" s="186">
        <f t="shared" si="8"/>
        <v>25033.410000000003</v>
      </c>
      <c r="AC59" s="186">
        <f t="shared" si="9"/>
        <v>0</v>
      </c>
      <c r="AD59" s="186">
        <f t="shared" si="10"/>
        <v>0</v>
      </c>
      <c r="AE59" s="188">
        <f t="shared" si="11"/>
        <v>25033.410000000003</v>
      </c>
      <c r="AF59" s="37"/>
    </row>
    <row r="60" spans="1:32" ht="15.75" thickBot="1" x14ac:dyDescent="0.3">
      <c r="A60" s="28" t="s">
        <v>31</v>
      </c>
      <c r="B60" s="28" t="s">
        <v>295</v>
      </c>
      <c r="C60" s="158" t="s">
        <v>296</v>
      </c>
      <c r="D60" s="158" t="s">
        <v>937</v>
      </c>
      <c r="E60" s="159" t="s">
        <v>1070</v>
      </c>
      <c r="F60" s="160">
        <v>98533.4</v>
      </c>
      <c r="G60" s="29" t="s">
        <v>438</v>
      </c>
      <c r="H60" s="161">
        <v>3</v>
      </c>
      <c r="I60" s="30">
        <v>0.5</v>
      </c>
      <c r="J60" s="31">
        <v>0.28000000000000003</v>
      </c>
      <c r="K60" s="32">
        <v>0.21</v>
      </c>
      <c r="L60" s="33">
        <v>0.01</v>
      </c>
      <c r="M60" s="34">
        <v>0</v>
      </c>
      <c r="N60" s="186">
        <f t="shared" si="0"/>
        <v>49266.7</v>
      </c>
      <c r="O60" s="163">
        <f t="shared" si="1"/>
        <v>27589.352000000003</v>
      </c>
      <c r="P60" s="163">
        <f t="shared" si="2"/>
        <v>20692.013999999999</v>
      </c>
      <c r="Q60" s="163">
        <f t="shared" si="3"/>
        <v>985.33399999999995</v>
      </c>
      <c r="R60" s="163">
        <f t="shared" si="4"/>
        <v>0</v>
      </c>
      <c r="S60" s="187">
        <f t="shared" si="5"/>
        <v>21677.347999999998</v>
      </c>
      <c r="T60" s="164">
        <v>3</v>
      </c>
      <c r="U60" s="30">
        <v>0.43999999999999995</v>
      </c>
      <c r="V60" s="31">
        <v>0.3</v>
      </c>
      <c r="W60" s="32">
        <v>0.23</v>
      </c>
      <c r="X60" s="33">
        <v>0.03</v>
      </c>
      <c r="Y60" s="34">
        <v>0</v>
      </c>
      <c r="Z60" s="186">
        <f t="shared" si="6"/>
        <v>43354.695999999989</v>
      </c>
      <c r="AA60" s="186">
        <f t="shared" si="7"/>
        <v>29560.019999999997</v>
      </c>
      <c r="AB60" s="186">
        <f t="shared" si="8"/>
        <v>22662.682000000001</v>
      </c>
      <c r="AC60" s="186">
        <f t="shared" si="9"/>
        <v>2956.0019999999995</v>
      </c>
      <c r="AD60" s="186">
        <f t="shared" si="10"/>
        <v>0</v>
      </c>
      <c r="AE60" s="188">
        <f t="shared" si="11"/>
        <v>25618.684000000001</v>
      </c>
      <c r="AF60" s="37"/>
    </row>
    <row r="61" spans="1:32" ht="15.75" thickBot="1" x14ac:dyDescent="0.3">
      <c r="A61" s="28" t="s">
        <v>31</v>
      </c>
      <c r="B61" s="28" t="s">
        <v>295</v>
      </c>
      <c r="C61" s="158" t="s">
        <v>303</v>
      </c>
      <c r="D61" s="158" t="s">
        <v>938</v>
      </c>
      <c r="E61" s="159" t="s">
        <v>1070</v>
      </c>
      <c r="F61" s="160">
        <v>277578.2</v>
      </c>
      <c r="G61" s="29" t="s">
        <v>438</v>
      </c>
      <c r="H61" s="161">
        <v>3</v>
      </c>
      <c r="I61" s="30">
        <v>0.56000000000000005</v>
      </c>
      <c r="J61" s="31">
        <v>0.23</v>
      </c>
      <c r="K61" s="32">
        <v>0.21</v>
      </c>
      <c r="L61" s="33">
        <v>0</v>
      </c>
      <c r="M61" s="34">
        <v>0</v>
      </c>
      <c r="N61" s="186">
        <f t="shared" si="0"/>
        <v>155443.79200000002</v>
      </c>
      <c r="O61" s="163">
        <f t="shared" si="1"/>
        <v>63842.986000000004</v>
      </c>
      <c r="P61" s="163">
        <f t="shared" si="2"/>
        <v>58291.421999999999</v>
      </c>
      <c r="Q61" s="163">
        <f t="shared" si="3"/>
        <v>0</v>
      </c>
      <c r="R61" s="163">
        <f t="shared" si="4"/>
        <v>0</v>
      </c>
      <c r="S61" s="187">
        <f t="shared" si="5"/>
        <v>58291.421999999999</v>
      </c>
      <c r="T61" s="164">
        <v>3</v>
      </c>
      <c r="U61" s="30">
        <v>0.47</v>
      </c>
      <c r="V61" s="31">
        <v>0.28999999999999998</v>
      </c>
      <c r="W61" s="32">
        <v>0.23</v>
      </c>
      <c r="X61" s="33">
        <v>0.01</v>
      </c>
      <c r="Y61" s="34">
        <v>0</v>
      </c>
      <c r="Z61" s="186">
        <f t="shared" si="6"/>
        <v>130461.754</v>
      </c>
      <c r="AA61" s="186">
        <f t="shared" si="7"/>
        <v>80497.678</v>
      </c>
      <c r="AB61" s="186">
        <f t="shared" si="8"/>
        <v>63842.986000000004</v>
      </c>
      <c r="AC61" s="186">
        <f t="shared" si="9"/>
        <v>2775.7820000000002</v>
      </c>
      <c r="AD61" s="186">
        <f t="shared" si="10"/>
        <v>0</v>
      </c>
      <c r="AE61" s="188">
        <f t="shared" si="11"/>
        <v>66618.768000000011</v>
      </c>
      <c r="AF61" s="37"/>
    </row>
    <row r="62" spans="1:32" ht="30.75" thickBot="1" x14ac:dyDescent="0.3">
      <c r="A62" s="28" t="s">
        <v>31</v>
      </c>
      <c r="B62" s="28" t="s">
        <v>295</v>
      </c>
      <c r="C62" s="158" t="s">
        <v>939</v>
      </c>
      <c r="D62" s="158" t="s">
        <v>940</v>
      </c>
      <c r="E62" s="159" t="s">
        <v>1070</v>
      </c>
      <c r="F62" s="160">
        <v>87429</v>
      </c>
      <c r="G62" s="29" t="s">
        <v>438</v>
      </c>
      <c r="H62" s="161">
        <v>2</v>
      </c>
      <c r="I62" s="30">
        <v>0.79</v>
      </c>
      <c r="J62" s="31">
        <v>0.19</v>
      </c>
      <c r="K62" s="32">
        <v>0.02</v>
      </c>
      <c r="L62" s="33">
        <v>0</v>
      </c>
      <c r="M62" s="34">
        <v>0</v>
      </c>
      <c r="N62" s="186">
        <f t="shared" si="0"/>
        <v>69068.91</v>
      </c>
      <c r="O62" s="163">
        <f t="shared" si="1"/>
        <v>16611.509999999998</v>
      </c>
      <c r="P62" s="163">
        <f t="shared" si="2"/>
        <v>1748.58</v>
      </c>
      <c r="Q62" s="163">
        <f t="shared" si="3"/>
        <v>0</v>
      </c>
      <c r="R62" s="163">
        <f t="shared" si="4"/>
        <v>0</v>
      </c>
      <c r="S62" s="187">
        <f t="shared" si="5"/>
        <v>1748.58</v>
      </c>
      <c r="T62" s="164">
        <v>2</v>
      </c>
      <c r="U62" s="30">
        <v>0.74</v>
      </c>
      <c r="V62" s="31">
        <v>0.22</v>
      </c>
      <c r="W62" s="32">
        <v>0.04</v>
      </c>
      <c r="X62" s="33">
        <v>0</v>
      </c>
      <c r="Y62" s="34">
        <v>0</v>
      </c>
      <c r="Z62" s="186">
        <f t="shared" si="6"/>
        <v>64697.46</v>
      </c>
      <c r="AA62" s="186">
        <f t="shared" si="7"/>
        <v>19234.38</v>
      </c>
      <c r="AB62" s="186">
        <f t="shared" si="8"/>
        <v>3497.16</v>
      </c>
      <c r="AC62" s="186">
        <f t="shared" si="9"/>
        <v>0</v>
      </c>
      <c r="AD62" s="186">
        <f t="shared" si="10"/>
        <v>0</v>
      </c>
      <c r="AE62" s="188">
        <f t="shared" si="11"/>
        <v>3497.16</v>
      </c>
      <c r="AF62" s="37"/>
    </row>
    <row r="63" spans="1:32" ht="15.75" thickBot="1" x14ac:dyDescent="0.3">
      <c r="A63" s="28" t="s">
        <v>31</v>
      </c>
      <c r="B63" s="28" t="s">
        <v>293</v>
      </c>
      <c r="C63" s="158" t="s">
        <v>294</v>
      </c>
      <c r="D63" s="158" t="s">
        <v>935</v>
      </c>
      <c r="E63" s="159" t="s">
        <v>1070</v>
      </c>
      <c r="F63" s="160">
        <v>162825</v>
      </c>
      <c r="G63" s="29" t="s">
        <v>438</v>
      </c>
      <c r="H63" s="161">
        <v>1</v>
      </c>
      <c r="I63" s="30">
        <v>0.91</v>
      </c>
      <c r="J63" s="31">
        <v>0.08</v>
      </c>
      <c r="K63" s="32">
        <v>0.01</v>
      </c>
      <c r="L63" s="33">
        <v>0</v>
      </c>
      <c r="M63" s="34">
        <v>0</v>
      </c>
      <c r="N63" s="186">
        <f t="shared" si="0"/>
        <v>148170.75</v>
      </c>
      <c r="O63" s="163">
        <f t="shared" si="1"/>
        <v>13026</v>
      </c>
      <c r="P63" s="163">
        <f t="shared" si="2"/>
        <v>1628.25</v>
      </c>
      <c r="Q63" s="163">
        <f t="shared" si="3"/>
        <v>0</v>
      </c>
      <c r="R63" s="163">
        <f t="shared" si="4"/>
        <v>0</v>
      </c>
      <c r="S63" s="187">
        <f t="shared" si="5"/>
        <v>1628.25</v>
      </c>
      <c r="T63" s="164">
        <v>2</v>
      </c>
      <c r="U63" s="30">
        <v>0.79</v>
      </c>
      <c r="V63" s="31">
        <v>0.16</v>
      </c>
      <c r="W63" s="32">
        <v>0.05</v>
      </c>
      <c r="X63" s="33">
        <v>0</v>
      </c>
      <c r="Y63" s="34">
        <v>0</v>
      </c>
      <c r="Z63" s="186">
        <f t="shared" si="6"/>
        <v>128631.75</v>
      </c>
      <c r="AA63" s="186">
        <f t="shared" si="7"/>
        <v>26052</v>
      </c>
      <c r="AB63" s="186">
        <f t="shared" si="8"/>
        <v>8141.25</v>
      </c>
      <c r="AC63" s="186">
        <f t="shared" si="9"/>
        <v>0</v>
      </c>
      <c r="AD63" s="186">
        <f t="shared" si="10"/>
        <v>0</v>
      </c>
      <c r="AE63" s="188">
        <f t="shared" si="11"/>
        <v>8141.25</v>
      </c>
      <c r="AF63" s="37"/>
    </row>
    <row r="64" spans="1:32" ht="15.75" thickBot="1" x14ac:dyDescent="0.3">
      <c r="A64" s="28" t="s">
        <v>31</v>
      </c>
      <c r="B64" s="28" t="s">
        <v>293</v>
      </c>
      <c r="C64" s="158" t="s">
        <v>325</v>
      </c>
      <c r="D64" s="158" t="s">
        <v>942</v>
      </c>
      <c r="E64" s="159" t="s">
        <v>1070</v>
      </c>
      <c r="F64" s="160">
        <v>466065</v>
      </c>
      <c r="G64" s="29" t="s">
        <v>438</v>
      </c>
      <c r="H64" s="161">
        <v>2</v>
      </c>
      <c r="I64" s="30">
        <v>0.79</v>
      </c>
      <c r="J64" s="31">
        <v>0.18</v>
      </c>
      <c r="K64" s="32">
        <v>0.03</v>
      </c>
      <c r="L64" s="33">
        <v>0</v>
      </c>
      <c r="M64" s="34">
        <v>0</v>
      </c>
      <c r="N64" s="186">
        <f t="shared" si="0"/>
        <v>368191.35000000003</v>
      </c>
      <c r="O64" s="163">
        <f t="shared" si="1"/>
        <v>83891.7</v>
      </c>
      <c r="P64" s="163">
        <f t="shared" si="2"/>
        <v>13981.949999999999</v>
      </c>
      <c r="Q64" s="163">
        <f t="shared" si="3"/>
        <v>0</v>
      </c>
      <c r="R64" s="163">
        <f t="shared" si="4"/>
        <v>0</v>
      </c>
      <c r="S64" s="187">
        <f t="shared" si="5"/>
        <v>13981.949999999999</v>
      </c>
      <c r="T64" s="164">
        <v>2</v>
      </c>
      <c r="U64" s="30">
        <v>0.71</v>
      </c>
      <c r="V64" s="31">
        <v>0.22</v>
      </c>
      <c r="W64" s="32">
        <v>0.06</v>
      </c>
      <c r="X64" s="33">
        <v>0.01</v>
      </c>
      <c r="Y64" s="34">
        <v>0</v>
      </c>
      <c r="Z64" s="186">
        <f t="shared" si="6"/>
        <v>330906.14999999997</v>
      </c>
      <c r="AA64" s="186">
        <f t="shared" si="7"/>
        <v>102534.3</v>
      </c>
      <c r="AB64" s="186">
        <f t="shared" si="8"/>
        <v>27963.899999999998</v>
      </c>
      <c r="AC64" s="186">
        <f t="shared" si="9"/>
        <v>4660.6500000000005</v>
      </c>
      <c r="AD64" s="186">
        <f t="shared" si="10"/>
        <v>0</v>
      </c>
      <c r="AE64" s="188">
        <f t="shared" si="11"/>
        <v>32624.55</v>
      </c>
      <c r="AF64" s="37"/>
    </row>
    <row r="65" spans="1:32" ht="30.75" thickBot="1" x14ac:dyDescent="0.3">
      <c r="A65" s="28" t="s">
        <v>31</v>
      </c>
      <c r="B65" s="28" t="s">
        <v>341</v>
      </c>
      <c r="C65" s="158" t="s">
        <v>943</v>
      </c>
      <c r="D65" s="158" t="s">
        <v>944</v>
      </c>
      <c r="E65" s="159" t="s">
        <v>1070</v>
      </c>
      <c r="F65" s="160">
        <v>134072</v>
      </c>
      <c r="G65" s="29" t="s">
        <v>438</v>
      </c>
      <c r="H65" s="161">
        <v>1</v>
      </c>
      <c r="I65" s="30">
        <v>0.86</v>
      </c>
      <c r="J65" s="31">
        <v>0.11</v>
      </c>
      <c r="K65" s="32">
        <v>0.03</v>
      </c>
      <c r="L65" s="33">
        <v>0</v>
      </c>
      <c r="M65" s="34">
        <v>0</v>
      </c>
      <c r="N65" s="186">
        <f t="shared" si="0"/>
        <v>115301.92</v>
      </c>
      <c r="O65" s="163">
        <f t="shared" si="1"/>
        <v>14747.92</v>
      </c>
      <c r="P65" s="163">
        <f t="shared" si="2"/>
        <v>4022.16</v>
      </c>
      <c r="Q65" s="163">
        <f t="shared" si="3"/>
        <v>0</v>
      </c>
      <c r="R65" s="163">
        <f t="shared" si="4"/>
        <v>0</v>
      </c>
      <c r="S65" s="187">
        <f t="shared" si="5"/>
        <v>4022.16</v>
      </c>
      <c r="T65" s="164">
        <v>2</v>
      </c>
      <c r="U65" s="30">
        <v>0.75</v>
      </c>
      <c r="V65" s="31">
        <v>0.19</v>
      </c>
      <c r="W65" s="32">
        <v>0.06</v>
      </c>
      <c r="X65" s="33">
        <v>0</v>
      </c>
      <c r="Y65" s="34">
        <v>0</v>
      </c>
      <c r="Z65" s="186">
        <f t="shared" si="6"/>
        <v>100554</v>
      </c>
      <c r="AA65" s="186">
        <f t="shared" si="7"/>
        <v>25473.68</v>
      </c>
      <c r="AB65" s="186">
        <f t="shared" si="8"/>
        <v>8044.32</v>
      </c>
      <c r="AC65" s="186">
        <f t="shared" si="9"/>
        <v>0</v>
      </c>
      <c r="AD65" s="186">
        <f t="shared" si="10"/>
        <v>0</v>
      </c>
      <c r="AE65" s="188">
        <f t="shared" si="11"/>
        <v>8044.32</v>
      </c>
      <c r="AF65" s="37"/>
    </row>
    <row r="66" spans="1:32" ht="15.75" thickBot="1" x14ac:dyDescent="0.3">
      <c r="A66" s="28" t="s">
        <v>31</v>
      </c>
      <c r="B66" s="28" t="s">
        <v>341</v>
      </c>
      <c r="C66" s="158" t="s">
        <v>945</v>
      </c>
      <c r="D66" s="158" t="s">
        <v>946</v>
      </c>
      <c r="E66" s="159" t="s">
        <v>1070</v>
      </c>
      <c r="F66" s="160">
        <v>387917</v>
      </c>
      <c r="G66" s="29" t="s">
        <v>438</v>
      </c>
      <c r="H66" s="161">
        <v>2</v>
      </c>
      <c r="I66" s="30">
        <v>0.75</v>
      </c>
      <c r="J66" s="31">
        <v>0.2</v>
      </c>
      <c r="K66" s="32">
        <v>0.05</v>
      </c>
      <c r="L66" s="33">
        <v>0</v>
      </c>
      <c r="M66" s="34">
        <v>0</v>
      </c>
      <c r="N66" s="186">
        <f t="shared" si="0"/>
        <v>290937.75</v>
      </c>
      <c r="O66" s="163">
        <f t="shared" si="1"/>
        <v>77583.400000000009</v>
      </c>
      <c r="P66" s="163">
        <f t="shared" si="2"/>
        <v>19395.850000000002</v>
      </c>
      <c r="Q66" s="163">
        <f t="shared" si="3"/>
        <v>0</v>
      </c>
      <c r="R66" s="163">
        <f t="shared" si="4"/>
        <v>0</v>
      </c>
      <c r="S66" s="187">
        <f t="shared" si="5"/>
        <v>19395.850000000002</v>
      </c>
      <c r="T66" s="164">
        <v>2</v>
      </c>
      <c r="U66" s="30">
        <v>0.57999999999999996</v>
      </c>
      <c r="V66" s="31">
        <v>0.27</v>
      </c>
      <c r="W66" s="32">
        <v>0.15</v>
      </c>
      <c r="X66" s="33">
        <v>0</v>
      </c>
      <c r="Y66" s="34">
        <v>0</v>
      </c>
      <c r="Z66" s="186">
        <f t="shared" si="6"/>
        <v>224991.86</v>
      </c>
      <c r="AA66" s="186">
        <f t="shared" si="7"/>
        <v>104737.59000000001</v>
      </c>
      <c r="AB66" s="186">
        <f t="shared" si="8"/>
        <v>58187.549999999996</v>
      </c>
      <c r="AC66" s="186">
        <f t="shared" si="9"/>
        <v>0</v>
      </c>
      <c r="AD66" s="186">
        <f t="shared" si="10"/>
        <v>0</v>
      </c>
      <c r="AE66" s="188">
        <f t="shared" si="11"/>
        <v>58187.549999999996</v>
      </c>
      <c r="AF66" s="37"/>
    </row>
    <row r="67" spans="1:32" ht="15.75" thickBot="1" x14ac:dyDescent="0.3">
      <c r="A67" s="28" t="s">
        <v>31</v>
      </c>
      <c r="B67" s="28" t="s">
        <v>341</v>
      </c>
      <c r="C67" s="158" t="s">
        <v>947</v>
      </c>
      <c r="D67" s="158" t="s">
        <v>948</v>
      </c>
      <c r="E67" s="159" t="s">
        <v>1070</v>
      </c>
      <c r="F67" s="160">
        <v>486374</v>
      </c>
      <c r="G67" s="29" t="s">
        <v>438</v>
      </c>
      <c r="H67" s="161">
        <v>1</v>
      </c>
      <c r="I67" s="30">
        <v>0.87</v>
      </c>
      <c r="J67" s="31">
        <v>0.1</v>
      </c>
      <c r="K67" s="32">
        <v>0.03</v>
      </c>
      <c r="L67" s="33">
        <v>0</v>
      </c>
      <c r="M67" s="34">
        <v>0</v>
      </c>
      <c r="N67" s="186">
        <f t="shared" si="0"/>
        <v>423145.38</v>
      </c>
      <c r="O67" s="163">
        <f t="shared" si="1"/>
        <v>48637.4</v>
      </c>
      <c r="P67" s="163">
        <f t="shared" si="2"/>
        <v>14591.22</v>
      </c>
      <c r="Q67" s="163">
        <f t="shared" si="3"/>
        <v>0</v>
      </c>
      <c r="R67" s="163">
        <f t="shared" si="4"/>
        <v>0</v>
      </c>
      <c r="S67" s="187">
        <f t="shared" si="5"/>
        <v>14591.22</v>
      </c>
      <c r="T67" s="164">
        <v>2</v>
      </c>
      <c r="U67" s="30">
        <v>0.76</v>
      </c>
      <c r="V67" s="31">
        <v>0.18</v>
      </c>
      <c r="W67" s="32">
        <v>0.06</v>
      </c>
      <c r="X67" s="33">
        <v>0</v>
      </c>
      <c r="Y67" s="34">
        <v>0</v>
      </c>
      <c r="Z67" s="186">
        <f t="shared" si="6"/>
        <v>369644.24</v>
      </c>
      <c r="AA67" s="186">
        <f t="shared" si="7"/>
        <v>87547.319999999992</v>
      </c>
      <c r="AB67" s="186">
        <f t="shared" si="8"/>
        <v>29182.44</v>
      </c>
      <c r="AC67" s="186">
        <f t="shared" si="9"/>
        <v>0</v>
      </c>
      <c r="AD67" s="186">
        <f t="shared" si="10"/>
        <v>0</v>
      </c>
      <c r="AE67" s="188">
        <f t="shared" si="11"/>
        <v>29182.44</v>
      </c>
      <c r="AF67" s="37"/>
    </row>
    <row r="68" spans="1:32" ht="15.75" thickBot="1" x14ac:dyDescent="0.3">
      <c r="A68" s="28" t="s">
        <v>31</v>
      </c>
      <c r="B68" s="28" t="s">
        <v>342</v>
      </c>
      <c r="C68" s="158" t="s">
        <v>343</v>
      </c>
      <c r="D68" s="158" t="s">
        <v>949</v>
      </c>
      <c r="E68" s="159" t="s">
        <v>1070</v>
      </c>
      <c r="F68" s="160">
        <v>21917.5</v>
      </c>
      <c r="G68" s="29" t="s">
        <v>438</v>
      </c>
      <c r="H68" s="161">
        <v>2</v>
      </c>
      <c r="I68" s="30">
        <v>0.78</v>
      </c>
      <c r="J68" s="31">
        <v>0.15</v>
      </c>
      <c r="K68" s="32">
        <v>0.06</v>
      </c>
      <c r="L68" s="33">
        <v>0.01</v>
      </c>
      <c r="M68" s="34">
        <v>0</v>
      </c>
      <c r="N68" s="186">
        <f t="shared" si="0"/>
        <v>17095.650000000001</v>
      </c>
      <c r="O68" s="163">
        <f t="shared" si="1"/>
        <v>3287.625</v>
      </c>
      <c r="P68" s="163">
        <f t="shared" si="2"/>
        <v>1315.05</v>
      </c>
      <c r="Q68" s="163">
        <f t="shared" si="3"/>
        <v>219.17500000000001</v>
      </c>
      <c r="R68" s="163">
        <f t="shared" si="4"/>
        <v>0</v>
      </c>
      <c r="S68" s="187">
        <f t="shared" si="5"/>
        <v>1534.2249999999999</v>
      </c>
      <c r="T68" s="164">
        <v>3</v>
      </c>
      <c r="U68" s="30">
        <v>0.58000000000000007</v>
      </c>
      <c r="V68" s="31">
        <v>0.21</v>
      </c>
      <c r="W68" s="32">
        <v>0.16</v>
      </c>
      <c r="X68" s="33">
        <v>0.05</v>
      </c>
      <c r="Y68" s="34">
        <v>0</v>
      </c>
      <c r="Z68" s="186">
        <f t="shared" si="6"/>
        <v>12712.150000000001</v>
      </c>
      <c r="AA68" s="186">
        <f t="shared" si="7"/>
        <v>4602.6750000000002</v>
      </c>
      <c r="AB68" s="186">
        <f t="shared" si="8"/>
        <v>3506.8</v>
      </c>
      <c r="AC68" s="186">
        <f t="shared" si="9"/>
        <v>1095.875</v>
      </c>
      <c r="AD68" s="186">
        <f t="shared" si="10"/>
        <v>0</v>
      </c>
      <c r="AE68" s="188">
        <f t="shared" si="11"/>
        <v>4602.6750000000002</v>
      </c>
      <c r="AF68" s="37"/>
    </row>
    <row r="69" spans="1:32" ht="15.75" thickBot="1" x14ac:dyDescent="0.3">
      <c r="A69" s="28" t="s">
        <v>31</v>
      </c>
      <c r="B69" s="28" t="s">
        <v>342</v>
      </c>
      <c r="C69" s="158" t="s">
        <v>344</v>
      </c>
      <c r="D69" s="158" t="s">
        <v>950</v>
      </c>
      <c r="E69" s="159" t="s">
        <v>1070</v>
      </c>
      <c r="F69" s="160">
        <v>16903.900000000001</v>
      </c>
      <c r="G69" s="29" t="s">
        <v>438</v>
      </c>
      <c r="H69" s="161">
        <v>2</v>
      </c>
      <c r="I69" s="30">
        <v>0.71</v>
      </c>
      <c r="J69" s="31">
        <v>0.15</v>
      </c>
      <c r="K69" s="32">
        <v>0.11</v>
      </c>
      <c r="L69" s="33">
        <v>0.03</v>
      </c>
      <c r="M69" s="34">
        <v>0</v>
      </c>
      <c r="N69" s="186">
        <f t="shared" ref="N69:N73" si="12">F69*I69</f>
        <v>12001.769</v>
      </c>
      <c r="O69" s="163">
        <f t="shared" ref="O69:O73" si="13">F69*J69</f>
        <v>2535.585</v>
      </c>
      <c r="P69" s="163">
        <f t="shared" ref="P69:P73" si="14">F69*K69</f>
        <v>1859.4290000000001</v>
      </c>
      <c r="Q69" s="163">
        <f t="shared" ref="Q69:Q73" si="15">F69*L69</f>
        <v>507.11700000000002</v>
      </c>
      <c r="R69" s="163">
        <f t="shared" ref="R69:R73" si="16">F69*M69</f>
        <v>0</v>
      </c>
      <c r="S69" s="187">
        <f t="shared" ref="S69:S73" si="17">SUM(P69:R69)</f>
        <v>2366.5460000000003</v>
      </c>
      <c r="T69" s="164">
        <v>3</v>
      </c>
      <c r="U69" s="30">
        <v>0.57000000000000006</v>
      </c>
      <c r="V69" s="31">
        <v>0.21</v>
      </c>
      <c r="W69" s="32">
        <v>0.16</v>
      </c>
      <c r="X69" s="33">
        <v>0.06</v>
      </c>
      <c r="Y69" s="34">
        <v>0</v>
      </c>
      <c r="Z69" s="186">
        <f t="shared" ref="Z69:Z73" si="18">F69*U69</f>
        <v>9635.2230000000018</v>
      </c>
      <c r="AA69" s="186">
        <f t="shared" ref="AA69:AA73" si="19">F69*V69</f>
        <v>3549.819</v>
      </c>
      <c r="AB69" s="186">
        <f t="shared" ref="AB69:AB73" si="20">F69*W69</f>
        <v>2704.6240000000003</v>
      </c>
      <c r="AC69" s="186">
        <f t="shared" ref="AC69:AC73" si="21">F69*X69</f>
        <v>1014.234</v>
      </c>
      <c r="AD69" s="186">
        <f t="shared" ref="AD69:AD73" si="22">F69*Y69</f>
        <v>0</v>
      </c>
      <c r="AE69" s="188">
        <f t="shared" ref="AE69:AE73" si="23">SUM(AB69:AD69)</f>
        <v>3718.8580000000002</v>
      </c>
      <c r="AF69" s="37"/>
    </row>
    <row r="70" spans="1:32" ht="15.75" thickBot="1" x14ac:dyDescent="0.3">
      <c r="A70" s="28" t="s">
        <v>31</v>
      </c>
      <c r="B70" s="28" t="s">
        <v>309</v>
      </c>
      <c r="C70" s="158" t="s">
        <v>310</v>
      </c>
      <c r="D70" s="158" t="s">
        <v>951</v>
      </c>
      <c r="E70" s="159" t="s">
        <v>1070</v>
      </c>
      <c r="F70" s="160">
        <v>257534.6</v>
      </c>
      <c r="G70" s="29" t="s">
        <v>438</v>
      </c>
      <c r="H70" s="161">
        <v>2</v>
      </c>
      <c r="I70" s="30">
        <v>0.74</v>
      </c>
      <c r="J70" s="31">
        <v>0.16</v>
      </c>
      <c r="K70" s="32">
        <v>0.1</v>
      </c>
      <c r="L70" s="33">
        <v>0</v>
      </c>
      <c r="M70" s="34">
        <v>0</v>
      </c>
      <c r="N70" s="186">
        <f t="shared" si="12"/>
        <v>190575.60399999999</v>
      </c>
      <c r="O70" s="163">
        <f t="shared" si="13"/>
        <v>41205.536</v>
      </c>
      <c r="P70" s="163">
        <f t="shared" si="14"/>
        <v>25753.460000000003</v>
      </c>
      <c r="Q70" s="163">
        <f t="shared" si="15"/>
        <v>0</v>
      </c>
      <c r="R70" s="163">
        <f t="shared" si="16"/>
        <v>0</v>
      </c>
      <c r="S70" s="187">
        <f t="shared" si="17"/>
        <v>25753.460000000003</v>
      </c>
      <c r="T70" s="164">
        <v>3</v>
      </c>
      <c r="U70" s="30">
        <v>0.55000000000000004</v>
      </c>
      <c r="V70" s="31">
        <v>0.25</v>
      </c>
      <c r="W70" s="32">
        <v>0.2</v>
      </c>
      <c r="X70" s="33">
        <v>0</v>
      </c>
      <c r="Y70" s="34">
        <v>0</v>
      </c>
      <c r="Z70" s="186">
        <f t="shared" si="18"/>
        <v>141644.03000000003</v>
      </c>
      <c r="AA70" s="186">
        <f t="shared" si="19"/>
        <v>64383.65</v>
      </c>
      <c r="AB70" s="186">
        <f t="shared" si="20"/>
        <v>51506.920000000006</v>
      </c>
      <c r="AC70" s="186">
        <f t="shared" si="21"/>
        <v>0</v>
      </c>
      <c r="AD70" s="186">
        <f t="shared" si="22"/>
        <v>0</v>
      </c>
      <c r="AE70" s="188">
        <f t="shared" si="23"/>
        <v>51506.920000000006</v>
      </c>
      <c r="AF70" s="37"/>
    </row>
    <row r="71" spans="1:32" ht="15.75" thickBot="1" x14ac:dyDescent="0.3">
      <c r="A71" s="28" t="s">
        <v>31</v>
      </c>
      <c r="B71" s="28" t="s">
        <v>309</v>
      </c>
      <c r="C71" s="158" t="s">
        <v>952</v>
      </c>
      <c r="D71" s="158" t="s">
        <v>953</v>
      </c>
      <c r="E71" s="159" t="s">
        <v>1070</v>
      </c>
      <c r="F71" s="160">
        <v>273271.5</v>
      </c>
      <c r="G71" s="29" t="s">
        <v>438</v>
      </c>
      <c r="H71" s="161">
        <v>2</v>
      </c>
      <c r="I71" s="30">
        <v>0.77</v>
      </c>
      <c r="J71" s="31">
        <v>0.14000000000000001</v>
      </c>
      <c r="K71" s="32">
        <v>0.08</v>
      </c>
      <c r="L71" s="33">
        <v>0.01</v>
      </c>
      <c r="M71" s="34">
        <v>0</v>
      </c>
      <c r="N71" s="186">
        <f t="shared" si="12"/>
        <v>210419.05499999999</v>
      </c>
      <c r="O71" s="163">
        <f t="shared" si="13"/>
        <v>38258.01</v>
      </c>
      <c r="P71" s="163">
        <f t="shared" si="14"/>
        <v>21861.72</v>
      </c>
      <c r="Q71" s="163">
        <f t="shared" si="15"/>
        <v>2732.7150000000001</v>
      </c>
      <c r="R71" s="163">
        <f t="shared" si="16"/>
        <v>0</v>
      </c>
      <c r="S71" s="187">
        <f t="shared" si="17"/>
        <v>24594.435000000001</v>
      </c>
      <c r="T71" s="164">
        <v>3</v>
      </c>
      <c r="U71" s="30">
        <v>0.43999999999999995</v>
      </c>
      <c r="V71" s="31">
        <v>0.3</v>
      </c>
      <c r="W71" s="32">
        <v>0.2</v>
      </c>
      <c r="X71" s="33">
        <v>0.06</v>
      </c>
      <c r="Y71" s="34">
        <v>0</v>
      </c>
      <c r="Z71" s="186">
        <f t="shared" si="18"/>
        <v>120239.45999999999</v>
      </c>
      <c r="AA71" s="186">
        <f t="shared" si="19"/>
        <v>81981.45</v>
      </c>
      <c r="AB71" s="186">
        <f t="shared" si="20"/>
        <v>54654.3</v>
      </c>
      <c r="AC71" s="186">
        <f t="shared" si="21"/>
        <v>16396.29</v>
      </c>
      <c r="AD71" s="186">
        <f t="shared" si="22"/>
        <v>0</v>
      </c>
      <c r="AE71" s="188">
        <f t="shared" si="23"/>
        <v>71050.59</v>
      </c>
      <c r="AF71" s="37"/>
    </row>
    <row r="72" spans="1:32" ht="15.75" thickBot="1" x14ac:dyDescent="0.3">
      <c r="A72" s="28" t="s">
        <v>31</v>
      </c>
      <c r="B72" s="28" t="s">
        <v>309</v>
      </c>
      <c r="C72" s="158" t="s">
        <v>954</v>
      </c>
      <c r="D72" s="158" t="s">
        <v>955</v>
      </c>
      <c r="E72" s="159" t="s">
        <v>1070</v>
      </c>
      <c r="F72" s="160">
        <v>212561.6</v>
      </c>
      <c r="G72" s="29" t="s">
        <v>438</v>
      </c>
      <c r="H72" s="161">
        <v>2</v>
      </c>
      <c r="I72" s="30">
        <v>0.64</v>
      </c>
      <c r="J72" s="31">
        <v>0.25</v>
      </c>
      <c r="K72" s="32">
        <v>0.09</v>
      </c>
      <c r="L72" s="33">
        <v>0.02</v>
      </c>
      <c r="M72" s="34">
        <v>0</v>
      </c>
      <c r="N72" s="186">
        <f t="shared" si="12"/>
        <v>136039.424</v>
      </c>
      <c r="O72" s="163">
        <f t="shared" si="13"/>
        <v>53140.4</v>
      </c>
      <c r="P72" s="163">
        <f t="shared" si="14"/>
        <v>19130.543999999998</v>
      </c>
      <c r="Q72" s="163">
        <f t="shared" si="15"/>
        <v>4251.232</v>
      </c>
      <c r="R72" s="163">
        <f t="shared" si="16"/>
        <v>0</v>
      </c>
      <c r="S72" s="187">
        <f t="shared" si="17"/>
        <v>23381.775999999998</v>
      </c>
      <c r="T72" s="164">
        <v>3</v>
      </c>
      <c r="U72" s="30">
        <v>0.43999999999999995</v>
      </c>
      <c r="V72" s="31">
        <v>0.3</v>
      </c>
      <c r="W72" s="32">
        <v>0.2</v>
      </c>
      <c r="X72" s="33">
        <v>0.06</v>
      </c>
      <c r="Y72" s="34">
        <v>0</v>
      </c>
      <c r="Z72" s="186">
        <f t="shared" si="18"/>
        <v>93527.103999999992</v>
      </c>
      <c r="AA72" s="186">
        <f t="shared" si="19"/>
        <v>63768.479999999996</v>
      </c>
      <c r="AB72" s="186">
        <f t="shared" si="20"/>
        <v>42512.320000000007</v>
      </c>
      <c r="AC72" s="186">
        <f t="shared" si="21"/>
        <v>12753.696</v>
      </c>
      <c r="AD72" s="186">
        <f t="shared" si="22"/>
        <v>0</v>
      </c>
      <c r="AE72" s="188">
        <f t="shared" si="23"/>
        <v>55266.016000000003</v>
      </c>
      <c r="AF72" s="37"/>
    </row>
    <row r="73" spans="1:32" ht="15.75" thickBot="1" x14ac:dyDescent="0.3">
      <c r="A73" s="28" t="s">
        <v>31</v>
      </c>
      <c r="B73" s="28" t="s">
        <v>309</v>
      </c>
      <c r="C73" s="158" t="s">
        <v>956</v>
      </c>
      <c r="D73" s="158" t="s">
        <v>957</v>
      </c>
      <c r="E73" s="159" t="s">
        <v>1070</v>
      </c>
      <c r="F73" s="160">
        <v>31114.400000000001</v>
      </c>
      <c r="G73" s="29" t="s">
        <v>438</v>
      </c>
      <c r="H73" s="161">
        <v>1</v>
      </c>
      <c r="I73" s="30">
        <v>0.84</v>
      </c>
      <c r="J73" s="31">
        <v>0.11</v>
      </c>
      <c r="K73" s="32">
        <v>0.05</v>
      </c>
      <c r="L73" s="33">
        <v>0</v>
      </c>
      <c r="M73" s="34">
        <v>0</v>
      </c>
      <c r="N73" s="186">
        <f t="shared" si="12"/>
        <v>26136.096000000001</v>
      </c>
      <c r="O73" s="163">
        <f t="shared" si="13"/>
        <v>3422.5840000000003</v>
      </c>
      <c r="P73" s="163">
        <f t="shared" si="14"/>
        <v>1555.7200000000003</v>
      </c>
      <c r="Q73" s="163">
        <f t="shared" si="15"/>
        <v>0</v>
      </c>
      <c r="R73" s="163">
        <f t="shared" si="16"/>
        <v>0</v>
      </c>
      <c r="S73" s="187">
        <f t="shared" si="17"/>
        <v>1555.7200000000003</v>
      </c>
      <c r="T73" s="164">
        <v>2</v>
      </c>
      <c r="U73" s="30">
        <v>0.75</v>
      </c>
      <c r="V73" s="31">
        <v>0.15</v>
      </c>
      <c r="W73" s="32">
        <v>0.08</v>
      </c>
      <c r="X73" s="33">
        <v>0.02</v>
      </c>
      <c r="Y73" s="34">
        <v>0</v>
      </c>
      <c r="Z73" s="186">
        <f t="shared" si="18"/>
        <v>23335.800000000003</v>
      </c>
      <c r="AA73" s="186">
        <f t="shared" si="19"/>
        <v>4667.16</v>
      </c>
      <c r="AB73" s="186">
        <f t="shared" si="20"/>
        <v>2489.152</v>
      </c>
      <c r="AC73" s="186">
        <f t="shared" si="21"/>
        <v>622.28800000000001</v>
      </c>
      <c r="AD73" s="186">
        <f t="shared" si="22"/>
        <v>0</v>
      </c>
      <c r="AE73" s="188">
        <f t="shared" si="23"/>
        <v>3111.44</v>
      </c>
      <c r="AF73" s="37"/>
    </row>
    <row r="74" spans="1:32" x14ac:dyDescent="0.25">
      <c r="F74" s="191">
        <v>15354658.868103111</v>
      </c>
      <c r="N74" s="191">
        <v>11667619.375120427</v>
      </c>
      <c r="O74" s="191">
        <v>2723795.0592585588</v>
      </c>
      <c r="P74" s="191">
        <v>940455.00672412431</v>
      </c>
      <c r="Q74" s="191">
        <v>22789.427</v>
      </c>
      <c r="R74" s="191">
        <v>0</v>
      </c>
      <c r="S74" s="191">
        <v>963244.43372412422</v>
      </c>
      <c r="U74" s="21">
        <v>12</v>
      </c>
      <c r="V74" s="21">
        <v>36</v>
      </c>
      <c r="W74" s="21">
        <v>21</v>
      </c>
      <c r="X74" s="21">
        <v>0</v>
      </c>
      <c r="Y74" s="21">
        <v>0</v>
      </c>
      <c r="Z74" s="191">
        <v>9979878.4930342399</v>
      </c>
      <c r="AA74" s="191">
        <v>3637534.7199826841</v>
      </c>
      <c r="AB74" s="191">
        <v>1593833.1570861863</v>
      </c>
      <c r="AC74" s="191">
        <v>143412.49799999999</v>
      </c>
      <c r="AD74" s="191">
        <v>0</v>
      </c>
      <c r="AE74" s="191">
        <v>1737245.6550861869</v>
      </c>
    </row>
    <row r="75" spans="1:32" x14ac:dyDescent="0.25">
      <c r="F75" s="231" t="s">
        <v>1267</v>
      </c>
      <c r="G75" s="232"/>
      <c r="H75" s="232"/>
      <c r="I75" s="231">
        <v>38</v>
      </c>
      <c r="J75" s="231">
        <v>31</v>
      </c>
      <c r="K75" s="231">
        <v>0</v>
      </c>
      <c r="L75" s="233"/>
      <c r="M75" s="233"/>
      <c r="N75" s="232">
        <f>SUM(N5:N74)</f>
        <v>23335238.750240855</v>
      </c>
      <c r="O75" s="232">
        <f>SUM(O5:O74)</f>
        <v>5447590.1185171176</v>
      </c>
      <c r="P75" s="232">
        <f>SUM(P5:P74)</f>
        <v>1880910.0134482486</v>
      </c>
      <c r="Q75" s="232">
        <f>SUM(Q5:Q74)</f>
        <v>45578.853999999999</v>
      </c>
      <c r="R75" s="232">
        <f>SUM(R5:R74)</f>
        <v>0</v>
      </c>
      <c r="S75" s="232">
        <v>814167</v>
      </c>
      <c r="T75" s="234"/>
      <c r="U75" s="234">
        <v>11</v>
      </c>
      <c r="V75" s="234">
        <v>40</v>
      </c>
      <c r="W75" s="234">
        <v>18</v>
      </c>
      <c r="X75" s="232"/>
      <c r="Y75" s="232"/>
      <c r="Z75" s="232"/>
      <c r="AA75" s="232"/>
      <c r="AB75" s="232"/>
      <c r="AC75" s="232"/>
      <c r="AD75" s="232"/>
      <c r="AE75" s="231">
        <v>1572513</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902" priority="140" operator="containsText" text="N/A">
      <formula>NOT(ISERROR(SEARCH("N/A",I4)))</formula>
    </cfRule>
  </conditionalFormatting>
  <conditionalFormatting sqref="U4:Y4">
    <cfRule type="containsText" dxfId="901" priority="139" operator="containsText" text="N/A">
      <formula>NOT(ISERROR(SEARCH("N/A",U4)))</formula>
    </cfRule>
  </conditionalFormatting>
  <conditionalFormatting sqref="Y5">
    <cfRule type="containsText" dxfId="900" priority="138" operator="containsText" text="N/A">
      <formula>NOT(ISERROR(SEARCH("N/A",Y5)))</formula>
    </cfRule>
  </conditionalFormatting>
  <conditionalFormatting sqref="M5">
    <cfRule type="containsText" dxfId="899" priority="137" operator="containsText" text="N/A">
      <formula>NOT(ISERROR(SEARCH("N/A",M5)))</formula>
    </cfRule>
  </conditionalFormatting>
  <conditionalFormatting sqref="Y6">
    <cfRule type="containsText" dxfId="898" priority="136" operator="containsText" text="N/A">
      <formula>NOT(ISERROR(SEARCH("N/A",Y6)))</formula>
    </cfRule>
  </conditionalFormatting>
  <conditionalFormatting sqref="M6">
    <cfRule type="containsText" dxfId="897" priority="135" operator="containsText" text="N/A">
      <formula>NOT(ISERROR(SEARCH("N/A",M6)))</formula>
    </cfRule>
  </conditionalFormatting>
  <conditionalFormatting sqref="Y7">
    <cfRule type="containsText" dxfId="896" priority="134" operator="containsText" text="N/A">
      <formula>NOT(ISERROR(SEARCH("N/A",Y7)))</formula>
    </cfRule>
  </conditionalFormatting>
  <conditionalFormatting sqref="M7">
    <cfRule type="containsText" dxfId="895" priority="133" operator="containsText" text="N/A">
      <formula>NOT(ISERROR(SEARCH("N/A",M7)))</formula>
    </cfRule>
  </conditionalFormatting>
  <conditionalFormatting sqref="Y8">
    <cfRule type="containsText" dxfId="894" priority="132" operator="containsText" text="N/A">
      <formula>NOT(ISERROR(SEARCH("N/A",Y8)))</formula>
    </cfRule>
  </conditionalFormatting>
  <conditionalFormatting sqref="M8">
    <cfRule type="containsText" dxfId="893" priority="131" operator="containsText" text="N/A">
      <formula>NOT(ISERROR(SEARCH("N/A",M8)))</formula>
    </cfRule>
  </conditionalFormatting>
  <conditionalFormatting sqref="Y9">
    <cfRule type="containsText" dxfId="892" priority="130" operator="containsText" text="N/A">
      <formula>NOT(ISERROR(SEARCH("N/A",Y9)))</formula>
    </cfRule>
  </conditionalFormatting>
  <conditionalFormatting sqref="M9">
    <cfRule type="containsText" dxfId="891" priority="129" operator="containsText" text="N/A">
      <formula>NOT(ISERROR(SEARCH("N/A",M9)))</formula>
    </cfRule>
  </conditionalFormatting>
  <conditionalFormatting sqref="Y10">
    <cfRule type="containsText" dxfId="890" priority="128" operator="containsText" text="N/A">
      <formula>NOT(ISERROR(SEARCH("N/A",Y10)))</formula>
    </cfRule>
  </conditionalFormatting>
  <conditionalFormatting sqref="M10">
    <cfRule type="containsText" dxfId="889" priority="127" operator="containsText" text="N/A">
      <formula>NOT(ISERROR(SEARCH("N/A",M10)))</formula>
    </cfRule>
  </conditionalFormatting>
  <conditionalFormatting sqref="Y11">
    <cfRule type="containsText" dxfId="888" priority="126" operator="containsText" text="N/A">
      <formula>NOT(ISERROR(SEARCH("N/A",Y11)))</formula>
    </cfRule>
  </conditionalFormatting>
  <conditionalFormatting sqref="M11">
    <cfRule type="containsText" dxfId="887" priority="125" operator="containsText" text="N/A">
      <formula>NOT(ISERROR(SEARCH("N/A",M11)))</formula>
    </cfRule>
  </conditionalFormatting>
  <conditionalFormatting sqref="Y12">
    <cfRule type="containsText" dxfId="886" priority="124" operator="containsText" text="N/A">
      <formula>NOT(ISERROR(SEARCH("N/A",Y12)))</formula>
    </cfRule>
  </conditionalFormatting>
  <conditionalFormatting sqref="M12">
    <cfRule type="containsText" dxfId="885" priority="123" operator="containsText" text="N/A">
      <formula>NOT(ISERROR(SEARCH("N/A",M12)))</formula>
    </cfRule>
  </conditionalFormatting>
  <conditionalFormatting sqref="Y13">
    <cfRule type="containsText" dxfId="884" priority="122" operator="containsText" text="N/A">
      <formula>NOT(ISERROR(SEARCH("N/A",Y13)))</formula>
    </cfRule>
  </conditionalFormatting>
  <conditionalFormatting sqref="M13">
    <cfRule type="containsText" dxfId="883" priority="121" operator="containsText" text="N/A">
      <formula>NOT(ISERROR(SEARCH("N/A",M13)))</formula>
    </cfRule>
  </conditionalFormatting>
  <conditionalFormatting sqref="Y14">
    <cfRule type="containsText" dxfId="882" priority="120" operator="containsText" text="N/A">
      <formula>NOT(ISERROR(SEARCH("N/A",Y14)))</formula>
    </cfRule>
  </conditionalFormatting>
  <conditionalFormatting sqref="M14">
    <cfRule type="containsText" dxfId="881" priority="119" operator="containsText" text="N/A">
      <formula>NOT(ISERROR(SEARCH("N/A",M14)))</formula>
    </cfRule>
  </conditionalFormatting>
  <conditionalFormatting sqref="Y15">
    <cfRule type="containsText" dxfId="880" priority="118" operator="containsText" text="N/A">
      <formula>NOT(ISERROR(SEARCH("N/A",Y15)))</formula>
    </cfRule>
  </conditionalFormatting>
  <conditionalFormatting sqref="M15">
    <cfRule type="containsText" dxfId="879" priority="117" operator="containsText" text="N/A">
      <formula>NOT(ISERROR(SEARCH("N/A",M15)))</formula>
    </cfRule>
  </conditionalFormatting>
  <conditionalFormatting sqref="Y16">
    <cfRule type="containsText" dxfId="878" priority="116" operator="containsText" text="N/A">
      <formula>NOT(ISERROR(SEARCH("N/A",Y16)))</formula>
    </cfRule>
  </conditionalFormatting>
  <conditionalFormatting sqref="M16">
    <cfRule type="containsText" dxfId="877" priority="115" operator="containsText" text="N/A">
      <formula>NOT(ISERROR(SEARCH("N/A",M16)))</formula>
    </cfRule>
  </conditionalFormatting>
  <conditionalFormatting sqref="Y17">
    <cfRule type="containsText" dxfId="876" priority="114" operator="containsText" text="N/A">
      <formula>NOT(ISERROR(SEARCH("N/A",Y17)))</formula>
    </cfRule>
  </conditionalFormatting>
  <conditionalFormatting sqref="M17">
    <cfRule type="containsText" dxfId="875" priority="113" operator="containsText" text="N/A">
      <formula>NOT(ISERROR(SEARCH("N/A",M17)))</formula>
    </cfRule>
  </conditionalFormatting>
  <conditionalFormatting sqref="Y18">
    <cfRule type="containsText" dxfId="874" priority="112" operator="containsText" text="N/A">
      <formula>NOT(ISERROR(SEARCH("N/A",Y18)))</formula>
    </cfRule>
  </conditionalFormatting>
  <conditionalFormatting sqref="M18">
    <cfRule type="containsText" dxfId="873" priority="111" operator="containsText" text="N/A">
      <formula>NOT(ISERROR(SEARCH("N/A",M18)))</formula>
    </cfRule>
  </conditionalFormatting>
  <conditionalFormatting sqref="Y19">
    <cfRule type="containsText" dxfId="872" priority="110" operator="containsText" text="N/A">
      <formula>NOT(ISERROR(SEARCH("N/A",Y19)))</formula>
    </cfRule>
  </conditionalFormatting>
  <conditionalFormatting sqref="M19">
    <cfRule type="containsText" dxfId="871" priority="109" operator="containsText" text="N/A">
      <formula>NOT(ISERROR(SEARCH("N/A",M19)))</formula>
    </cfRule>
  </conditionalFormatting>
  <conditionalFormatting sqref="Y20">
    <cfRule type="containsText" dxfId="870" priority="108" operator="containsText" text="N/A">
      <formula>NOT(ISERROR(SEARCH("N/A",Y20)))</formula>
    </cfRule>
  </conditionalFormatting>
  <conditionalFormatting sqref="M20">
    <cfRule type="containsText" dxfId="869" priority="107" operator="containsText" text="N/A">
      <formula>NOT(ISERROR(SEARCH("N/A",M20)))</formula>
    </cfRule>
  </conditionalFormatting>
  <conditionalFormatting sqref="Y21">
    <cfRule type="containsText" dxfId="868" priority="106" operator="containsText" text="N/A">
      <formula>NOT(ISERROR(SEARCH("N/A",Y21)))</formula>
    </cfRule>
  </conditionalFormatting>
  <conditionalFormatting sqref="M21">
    <cfRule type="containsText" dxfId="867" priority="105" operator="containsText" text="N/A">
      <formula>NOT(ISERROR(SEARCH("N/A",M21)))</formula>
    </cfRule>
  </conditionalFormatting>
  <conditionalFormatting sqref="Y22">
    <cfRule type="containsText" dxfId="866" priority="104" operator="containsText" text="N/A">
      <formula>NOT(ISERROR(SEARCH("N/A",Y22)))</formula>
    </cfRule>
  </conditionalFormatting>
  <conditionalFormatting sqref="M22">
    <cfRule type="containsText" dxfId="865" priority="103" operator="containsText" text="N/A">
      <formula>NOT(ISERROR(SEARCH("N/A",M22)))</formula>
    </cfRule>
  </conditionalFormatting>
  <conditionalFormatting sqref="Y23">
    <cfRule type="containsText" dxfId="864" priority="102" operator="containsText" text="N/A">
      <formula>NOT(ISERROR(SEARCH("N/A",Y23)))</formula>
    </cfRule>
  </conditionalFormatting>
  <conditionalFormatting sqref="M23">
    <cfRule type="containsText" dxfId="863" priority="101" operator="containsText" text="N/A">
      <formula>NOT(ISERROR(SEARCH("N/A",M23)))</formula>
    </cfRule>
  </conditionalFormatting>
  <conditionalFormatting sqref="Y24">
    <cfRule type="containsText" dxfId="862" priority="100" operator="containsText" text="N/A">
      <formula>NOT(ISERROR(SEARCH("N/A",Y24)))</formula>
    </cfRule>
  </conditionalFormatting>
  <conditionalFormatting sqref="M24">
    <cfRule type="containsText" dxfId="861" priority="99" operator="containsText" text="N/A">
      <formula>NOT(ISERROR(SEARCH("N/A",M24)))</formula>
    </cfRule>
  </conditionalFormatting>
  <conditionalFormatting sqref="Y25">
    <cfRule type="containsText" dxfId="860" priority="98" operator="containsText" text="N/A">
      <formula>NOT(ISERROR(SEARCH("N/A",Y25)))</formula>
    </cfRule>
  </conditionalFormatting>
  <conditionalFormatting sqref="M25">
    <cfRule type="containsText" dxfId="859" priority="97" operator="containsText" text="N/A">
      <formula>NOT(ISERROR(SEARCH("N/A",M25)))</formula>
    </cfRule>
  </conditionalFormatting>
  <conditionalFormatting sqref="Y26">
    <cfRule type="containsText" dxfId="858" priority="96" operator="containsText" text="N/A">
      <formula>NOT(ISERROR(SEARCH("N/A",Y26)))</formula>
    </cfRule>
  </conditionalFormatting>
  <conditionalFormatting sqref="M26">
    <cfRule type="containsText" dxfId="857" priority="95" operator="containsText" text="N/A">
      <formula>NOT(ISERROR(SEARCH("N/A",M26)))</formula>
    </cfRule>
  </conditionalFormatting>
  <conditionalFormatting sqref="Y27">
    <cfRule type="containsText" dxfId="856" priority="94" operator="containsText" text="N/A">
      <formula>NOT(ISERROR(SEARCH("N/A",Y27)))</formula>
    </cfRule>
  </conditionalFormatting>
  <conditionalFormatting sqref="M27">
    <cfRule type="containsText" dxfId="855" priority="93" operator="containsText" text="N/A">
      <formula>NOT(ISERROR(SEARCH("N/A",M27)))</formula>
    </cfRule>
  </conditionalFormatting>
  <conditionalFormatting sqref="Y28">
    <cfRule type="containsText" dxfId="854" priority="92" operator="containsText" text="N/A">
      <formula>NOT(ISERROR(SEARCH("N/A",Y28)))</formula>
    </cfRule>
  </conditionalFormatting>
  <conditionalFormatting sqref="M28">
    <cfRule type="containsText" dxfId="853" priority="91" operator="containsText" text="N/A">
      <formula>NOT(ISERROR(SEARCH("N/A",M28)))</formula>
    </cfRule>
  </conditionalFormatting>
  <conditionalFormatting sqref="Y29">
    <cfRule type="containsText" dxfId="852" priority="90" operator="containsText" text="N/A">
      <formula>NOT(ISERROR(SEARCH("N/A",Y29)))</formula>
    </cfRule>
  </conditionalFormatting>
  <conditionalFormatting sqref="M29">
    <cfRule type="containsText" dxfId="851" priority="89" operator="containsText" text="N/A">
      <formula>NOT(ISERROR(SEARCH("N/A",M29)))</formula>
    </cfRule>
  </conditionalFormatting>
  <conditionalFormatting sqref="Y30">
    <cfRule type="containsText" dxfId="850" priority="88" operator="containsText" text="N/A">
      <formula>NOT(ISERROR(SEARCH("N/A",Y30)))</formula>
    </cfRule>
  </conditionalFormatting>
  <conditionalFormatting sqref="M30">
    <cfRule type="containsText" dxfId="849" priority="87" operator="containsText" text="N/A">
      <formula>NOT(ISERROR(SEARCH("N/A",M30)))</formula>
    </cfRule>
  </conditionalFormatting>
  <conditionalFormatting sqref="Y31">
    <cfRule type="containsText" dxfId="848" priority="86" operator="containsText" text="N/A">
      <formula>NOT(ISERROR(SEARCH("N/A",Y31)))</formula>
    </cfRule>
  </conditionalFormatting>
  <conditionalFormatting sqref="M31">
    <cfRule type="containsText" dxfId="847" priority="85" operator="containsText" text="N/A">
      <formula>NOT(ISERROR(SEARCH("N/A",M31)))</formula>
    </cfRule>
  </conditionalFormatting>
  <conditionalFormatting sqref="Y32">
    <cfRule type="containsText" dxfId="846" priority="84" operator="containsText" text="N/A">
      <formula>NOT(ISERROR(SEARCH("N/A",Y32)))</formula>
    </cfRule>
  </conditionalFormatting>
  <conditionalFormatting sqref="M32">
    <cfRule type="containsText" dxfId="845" priority="83" operator="containsText" text="N/A">
      <formula>NOT(ISERROR(SEARCH("N/A",M32)))</formula>
    </cfRule>
  </conditionalFormatting>
  <conditionalFormatting sqref="Y33">
    <cfRule type="containsText" dxfId="844" priority="82" operator="containsText" text="N/A">
      <formula>NOT(ISERROR(SEARCH("N/A",Y33)))</formula>
    </cfRule>
  </conditionalFormatting>
  <conditionalFormatting sqref="M33">
    <cfRule type="containsText" dxfId="843" priority="81" operator="containsText" text="N/A">
      <formula>NOT(ISERROR(SEARCH("N/A",M33)))</formula>
    </cfRule>
  </conditionalFormatting>
  <conditionalFormatting sqref="Y34">
    <cfRule type="containsText" dxfId="842" priority="80" operator="containsText" text="N/A">
      <formula>NOT(ISERROR(SEARCH("N/A",Y34)))</formula>
    </cfRule>
  </conditionalFormatting>
  <conditionalFormatting sqref="M34">
    <cfRule type="containsText" dxfId="841" priority="79" operator="containsText" text="N/A">
      <formula>NOT(ISERROR(SEARCH("N/A",M34)))</formula>
    </cfRule>
  </conditionalFormatting>
  <conditionalFormatting sqref="Y35">
    <cfRule type="containsText" dxfId="840" priority="78" operator="containsText" text="N/A">
      <formula>NOT(ISERROR(SEARCH("N/A",Y35)))</formula>
    </cfRule>
  </conditionalFormatting>
  <conditionalFormatting sqref="M35">
    <cfRule type="containsText" dxfId="839" priority="77" operator="containsText" text="N/A">
      <formula>NOT(ISERROR(SEARCH("N/A",M35)))</formula>
    </cfRule>
  </conditionalFormatting>
  <conditionalFormatting sqref="Y36">
    <cfRule type="containsText" dxfId="838" priority="76" operator="containsText" text="N/A">
      <formula>NOT(ISERROR(SEARCH("N/A",Y36)))</formula>
    </cfRule>
  </conditionalFormatting>
  <conditionalFormatting sqref="M36">
    <cfRule type="containsText" dxfId="837" priority="75" operator="containsText" text="N/A">
      <formula>NOT(ISERROR(SEARCH("N/A",M36)))</formula>
    </cfRule>
  </conditionalFormatting>
  <conditionalFormatting sqref="Y37">
    <cfRule type="containsText" dxfId="836" priority="74" operator="containsText" text="N/A">
      <formula>NOT(ISERROR(SEARCH("N/A",Y37)))</formula>
    </cfRule>
  </conditionalFormatting>
  <conditionalFormatting sqref="M37">
    <cfRule type="containsText" dxfId="835" priority="73" operator="containsText" text="N/A">
      <formula>NOT(ISERROR(SEARCH("N/A",M37)))</formula>
    </cfRule>
  </conditionalFormatting>
  <conditionalFormatting sqref="Y38">
    <cfRule type="containsText" dxfId="834" priority="72" operator="containsText" text="N/A">
      <formula>NOT(ISERROR(SEARCH("N/A",Y38)))</formula>
    </cfRule>
  </conditionalFormatting>
  <conditionalFormatting sqref="M38">
    <cfRule type="containsText" dxfId="833" priority="71" operator="containsText" text="N/A">
      <formula>NOT(ISERROR(SEARCH("N/A",M38)))</formula>
    </cfRule>
  </conditionalFormatting>
  <conditionalFormatting sqref="Y39">
    <cfRule type="containsText" dxfId="832" priority="70" operator="containsText" text="N/A">
      <formula>NOT(ISERROR(SEARCH("N/A",Y39)))</formula>
    </cfRule>
  </conditionalFormatting>
  <conditionalFormatting sqref="M39">
    <cfRule type="containsText" dxfId="831" priority="69" operator="containsText" text="N/A">
      <formula>NOT(ISERROR(SEARCH("N/A",M39)))</formula>
    </cfRule>
  </conditionalFormatting>
  <conditionalFormatting sqref="Y40">
    <cfRule type="containsText" dxfId="830" priority="68" operator="containsText" text="N/A">
      <formula>NOT(ISERROR(SEARCH("N/A",Y40)))</formula>
    </cfRule>
  </conditionalFormatting>
  <conditionalFormatting sqref="M40">
    <cfRule type="containsText" dxfId="829" priority="67" operator="containsText" text="N/A">
      <formula>NOT(ISERROR(SEARCH("N/A",M40)))</formula>
    </cfRule>
  </conditionalFormatting>
  <conditionalFormatting sqref="Y41">
    <cfRule type="containsText" dxfId="828" priority="66" operator="containsText" text="N/A">
      <formula>NOT(ISERROR(SEARCH("N/A",Y41)))</formula>
    </cfRule>
  </conditionalFormatting>
  <conditionalFormatting sqref="M41">
    <cfRule type="containsText" dxfId="827" priority="65" operator="containsText" text="N/A">
      <formula>NOT(ISERROR(SEARCH("N/A",M41)))</formula>
    </cfRule>
  </conditionalFormatting>
  <conditionalFormatting sqref="Y42">
    <cfRule type="containsText" dxfId="826" priority="64" operator="containsText" text="N/A">
      <formula>NOT(ISERROR(SEARCH("N/A",Y42)))</formula>
    </cfRule>
  </conditionalFormatting>
  <conditionalFormatting sqref="M42">
    <cfRule type="containsText" dxfId="825" priority="63" operator="containsText" text="N/A">
      <formula>NOT(ISERROR(SEARCH("N/A",M42)))</formula>
    </cfRule>
  </conditionalFormatting>
  <conditionalFormatting sqref="Y43">
    <cfRule type="containsText" dxfId="824" priority="62" operator="containsText" text="N/A">
      <formula>NOT(ISERROR(SEARCH("N/A",Y43)))</formula>
    </cfRule>
  </conditionalFormatting>
  <conditionalFormatting sqref="M43">
    <cfRule type="containsText" dxfId="823" priority="61" operator="containsText" text="N/A">
      <formula>NOT(ISERROR(SEARCH("N/A",M43)))</formula>
    </cfRule>
  </conditionalFormatting>
  <conditionalFormatting sqref="Y44">
    <cfRule type="containsText" dxfId="822" priority="60" operator="containsText" text="N/A">
      <formula>NOT(ISERROR(SEARCH("N/A",Y44)))</formula>
    </cfRule>
  </conditionalFormatting>
  <conditionalFormatting sqref="M44">
    <cfRule type="containsText" dxfId="821" priority="59" operator="containsText" text="N/A">
      <formula>NOT(ISERROR(SEARCH("N/A",M44)))</formula>
    </cfRule>
  </conditionalFormatting>
  <conditionalFormatting sqref="Y45">
    <cfRule type="containsText" dxfId="820" priority="58" operator="containsText" text="N/A">
      <formula>NOT(ISERROR(SEARCH("N/A",Y45)))</formula>
    </cfRule>
  </conditionalFormatting>
  <conditionalFormatting sqref="M45">
    <cfRule type="containsText" dxfId="819" priority="57" operator="containsText" text="N/A">
      <formula>NOT(ISERROR(SEARCH("N/A",M45)))</formula>
    </cfRule>
  </conditionalFormatting>
  <conditionalFormatting sqref="Y46">
    <cfRule type="containsText" dxfId="818" priority="56" operator="containsText" text="N/A">
      <formula>NOT(ISERROR(SEARCH("N/A",Y46)))</formula>
    </cfRule>
  </conditionalFormatting>
  <conditionalFormatting sqref="M46">
    <cfRule type="containsText" dxfId="817" priority="55" operator="containsText" text="N/A">
      <formula>NOT(ISERROR(SEARCH("N/A",M46)))</formula>
    </cfRule>
  </conditionalFormatting>
  <conditionalFormatting sqref="Y47">
    <cfRule type="containsText" dxfId="816" priority="54" operator="containsText" text="N/A">
      <formula>NOT(ISERROR(SEARCH("N/A",Y47)))</formula>
    </cfRule>
  </conditionalFormatting>
  <conditionalFormatting sqref="M47">
    <cfRule type="containsText" dxfId="815" priority="53" operator="containsText" text="N/A">
      <formula>NOT(ISERROR(SEARCH("N/A",M47)))</formula>
    </cfRule>
  </conditionalFormatting>
  <conditionalFormatting sqref="Y48">
    <cfRule type="containsText" dxfId="814" priority="52" operator="containsText" text="N/A">
      <formula>NOT(ISERROR(SEARCH("N/A",Y48)))</formula>
    </cfRule>
  </conditionalFormatting>
  <conditionalFormatting sqref="M48">
    <cfRule type="containsText" dxfId="813" priority="51" operator="containsText" text="N/A">
      <formula>NOT(ISERROR(SEARCH("N/A",M48)))</formula>
    </cfRule>
  </conditionalFormatting>
  <conditionalFormatting sqref="Y49">
    <cfRule type="containsText" dxfId="812" priority="50" operator="containsText" text="N/A">
      <formula>NOT(ISERROR(SEARCH("N/A",Y49)))</formula>
    </cfRule>
  </conditionalFormatting>
  <conditionalFormatting sqref="M49">
    <cfRule type="containsText" dxfId="811" priority="49" operator="containsText" text="N/A">
      <formula>NOT(ISERROR(SEARCH("N/A",M49)))</formula>
    </cfRule>
  </conditionalFormatting>
  <conditionalFormatting sqref="Y50">
    <cfRule type="containsText" dxfId="810" priority="48" operator="containsText" text="N/A">
      <formula>NOT(ISERROR(SEARCH("N/A",Y50)))</formula>
    </cfRule>
  </conditionalFormatting>
  <conditionalFormatting sqref="M50">
    <cfRule type="containsText" dxfId="809" priority="47" operator="containsText" text="N/A">
      <formula>NOT(ISERROR(SEARCH("N/A",M50)))</formula>
    </cfRule>
  </conditionalFormatting>
  <conditionalFormatting sqref="Y51">
    <cfRule type="containsText" dxfId="808" priority="46" operator="containsText" text="N/A">
      <formula>NOT(ISERROR(SEARCH("N/A",Y51)))</formula>
    </cfRule>
  </conditionalFormatting>
  <conditionalFormatting sqref="M51">
    <cfRule type="containsText" dxfId="807" priority="45" operator="containsText" text="N/A">
      <formula>NOT(ISERROR(SEARCH("N/A",M51)))</formula>
    </cfRule>
  </conditionalFormatting>
  <conditionalFormatting sqref="Y52">
    <cfRule type="containsText" dxfId="806" priority="44" operator="containsText" text="N/A">
      <formula>NOT(ISERROR(SEARCH("N/A",Y52)))</formula>
    </cfRule>
  </conditionalFormatting>
  <conditionalFormatting sqref="M52">
    <cfRule type="containsText" dxfId="805" priority="43" operator="containsText" text="N/A">
      <formula>NOT(ISERROR(SEARCH("N/A",M52)))</formula>
    </cfRule>
  </conditionalFormatting>
  <conditionalFormatting sqref="Y53">
    <cfRule type="containsText" dxfId="804" priority="42" operator="containsText" text="N/A">
      <formula>NOT(ISERROR(SEARCH("N/A",Y53)))</formula>
    </cfRule>
  </conditionalFormatting>
  <conditionalFormatting sqref="M53">
    <cfRule type="containsText" dxfId="803" priority="41" operator="containsText" text="N/A">
      <formula>NOT(ISERROR(SEARCH("N/A",M53)))</formula>
    </cfRule>
  </conditionalFormatting>
  <conditionalFormatting sqref="Y54">
    <cfRule type="containsText" dxfId="802" priority="40" operator="containsText" text="N/A">
      <formula>NOT(ISERROR(SEARCH("N/A",Y54)))</formula>
    </cfRule>
  </conditionalFormatting>
  <conditionalFormatting sqref="M54">
    <cfRule type="containsText" dxfId="801" priority="39" operator="containsText" text="N/A">
      <formula>NOT(ISERROR(SEARCH("N/A",M54)))</formula>
    </cfRule>
  </conditionalFormatting>
  <conditionalFormatting sqref="Y55">
    <cfRule type="containsText" dxfId="800" priority="38" operator="containsText" text="N/A">
      <formula>NOT(ISERROR(SEARCH("N/A",Y55)))</formula>
    </cfRule>
  </conditionalFormatting>
  <conditionalFormatting sqref="M55">
    <cfRule type="containsText" dxfId="799" priority="37" operator="containsText" text="N/A">
      <formula>NOT(ISERROR(SEARCH("N/A",M55)))</formula>
    </cfRule>
  </conditionalFormatting>
  <conditionalFormatting sqref="Y56">
    <cfRule type="containsText" dxfId="798" priority="36" operator="containsText" text="N/A">
      <formula>NOT(ISERROR(SEARCH("N/A",Y56)))</formula>
    </cfRule>
  </conditionalFormatting>
  <conditionalFormatting sqref="M56">
    <cfRule type="containsText" dxfId="797" priority="35" operator="containsText" text="N/A">
      <formula>NOT(ISERROR(SEARCH("N/A",M56)))</formula>
    </cfRule>
  </conditionalFormatting>
  <conditionalFormatting sqref="Y57">
    <cfRule type="containsText" dxfId="796" priority="34" operator="containsText" text="N/A">
      <formula>NOT(ISERROR(SEARCH("N/A",Y57)))</formula>
    </cfRule>
  </conditionalFormatting>
  <conditionalFormatting sqref="M57">
    <cfRule type="containsText" dxfId="795" priority="33" operator="containsText" text="N/A">
      <formula>NOT(ISERROR(SEARCH("N/A",M57)))</formula>
    </cfRule>
  </conditionalFormatting>
  <conditionalFormatting sqref="Y58">
    <cfRule type="containsText" dxfId="794" priority="32" operator="containsText" text="N/A">
      <formula>NOT(ISERROR(SEARCH("N/A",Y58)))</formula>
    </cfRule>
  </conditionalFormatting>
  <conditionalFormatting sqref="M58">
    <cfRule type="containsText" dxfId="793" priority="31" operator="containsText" text="N/A">
      <formula>NOT(ISERROR(SEARCH("N/A",M58)))</formula>
    </cfRule>
  </conditionalFormatting>
  <conditionalFormatting sqref="Y59">
    <cfRule type="containsText" dxfId="792" priority="30" operator="containsText" text="N/A">
      <formula>NOT(ISERROR(SEARCH("N/A",Y59)))</formula>
    </cfRule>
  </conditionalFormatting>
  <conditionalFormatting sqref="M59">
    <cfRule type="containsText" dxfId="791" priority="29" operator="containsText" text="N/A">
      <formula>NOT(ISERROR(SEARCH("N/A",M59)))</formula>
    </cfRule>
  </conditionalFormatting>
  <conditionalFormatting sqref="Y60">
    <cfRule type="containsText" dxfId="790" priority="28" operator="containsText" text="N/A">
      <formula>NOT(ISERROR(SEARCH("N/A",Y60)))</formula>
    </cfRule>
  </conditionalFormatting>
  <conditionalFormatting sqref="M60">
    <cfRule type="containsText" dxfId="789" priority="27" operator="containsText" text="N/A">
      <formula>NOT(ISERROR(SEARCH("N/A",M60)))</formula>
    </cfRule>
  </conditionalFormatting>
  <conditionalFormatting sqref="Y61">
    <cfRule type="containsText" dxfId="788" priority="26" operator="containsText" text="N/A">
      <formula>NOT(ISERROR(SEARCH("N/A",Y61)))</formula>
    </cfRule>
  </conditionalFormatting>
  <conditionalFormatting sqref="M61">
    <cfRule type="containsText" dxfId="787" priority="25" operator="containsText" text="N/A">
      <formula>NOT(ISERROR(SEARCH("N/A",M61)))</formula>
    </cfRule>
  </conditionalFormatting>
  <conditionalFormatting sqref="Y62">
    <cfRule type="containsText" dxfId="786" priority="24" operator="containsText" text="N/A">
      <formula>NOT(ISERROR(SEARCH("N/A",Y62)))</formula>
    </cfRule>
  </conditionalFormatting>
  <conditionalFormatting sqref="M62">
    <cfRule type="containsText" dxfId="785" priority="23" operator="containsText" text="N/A">
      <formula>NOT(ISERROR(SEARCH("N/A",M62)))</formula>
    </cfRule>
  </conditionalFormatting>
  <conditionalFormatting sqref="Y63">
    <cfRule type="containsText" dxfId="784" priority="22" operator="containsText" text="N/A">
      <formula>NOT(ISERROR(SEARCH("N/A",Y63)))</formula>
    </cfRule>
  </conditionalFormatting>
  <conditionalFormatting sqref="M63">
    <cfRule type="containsText" dxfId="783" priority="21" operator="containsText" text="N/A">
      <formula>NOT(ISERROR(SEARCH("N/A",M63)))</formula>
    </cfRule>
  </conditionalFormatting>
  <conditionalFormatting sqref="Y64">
    <cfRule type="containsText" dxfId="782" priority="20" operator="containsText" text="N/A">
      <formula>NOT(ISERROR(SEARCH("N/A",Y64)))</formula>
    </cfRule>
  </conditionalFormatting>
  <conditionalFormatting sqref="M64">
    <cfRule type="containsText" dxfId="781" priority="19" operator="containsText" text="N/A">
      <formula>NOT(ISERROR(SEARCH("N/A",M64)))</formula>
    </cfRule>
  </conditionalFormatting>
  <conditionalFormatting sqref="Y65">
    <cfRule type="containsText" dxfId="780" priority="18" operator="containsText" text="N/A">
      <formula>NOT(ISERROR(SEARCH("N/A",Y65)))</formula>
    </cfRule>
  </conditionalFormatting>
  <conditionalFormatting sqref="M65">
    <cfRule type="containsText" dxfId="779" priority="17" operator="containsText" text="N/A">
      <formula>NOT(ISERROR(SEARCH("N/A",M65)))</formula>
    </cfRule>
  </conditionalFormatting>
  <conditionalFormatting sqref="Y66">
    <cfRule type="containsText" dxfId="778" priority="16" operator="containsText" text="N/A">
      <formula>NOT(ISERROR(SEARCH("N/A",Y66)))</formula>
    </cfRule>
  </conditionalFormatting>
  <conditionalFormatting sqref="M66">
    <cfRule type="containsText" dxfId="777" priority="15" operator="containsText" text="N/A">
      <formula>NOT(ISERROR(SEARCH("N/A",M66)))</formula>
    </cfRule>
  </conditionalFormatting>
  <conditionalFormatting sqref="Y67">
    <cfRule type="containsText" dxfId="776" priority="14" operator="containsText" text="N/A">
      <formula>NOT(ISERROR(SEARCH("N/A",Y67)))</formula>
    </cfRule>
  </conditionalFormatting>
  <conditionalFormatting sqref="M67">
    <cfRule type="containsText" dxfId="775" priority="13" operator="containsText" text="N/A">
      <formula>NOT(ISERROR(SEARCH("N/A",M67)))</formula>
    </cfRule>
  </conditionalFormatting>
  <conditionalFormatting sqref="Y68">
    <cfRule type="containsText" dxfId="774" priority="12" operator="containsText" text="N/A">
      <formula>NOT(ISERROR(SEARCH("N/A",Y68)))</formula>
    </cfRule>
  </conditionalFormatting>
  <conditionalFormatting sqref="M68">
    <cfRule type="containsText" dxfId="773" priority="11" operator="containsText" text="N/A">
      <formula>NOT(ISERROR(SEARCH("N/A",M68)))</formula>
    </cfRule>
  </conditionalFormatting>
  <conditionalFormatting sqref="Y69">
    <cfRule type="containsText" dxfId="772" priority="10" operator="containsText" text="N/A">
      <formula>NOT(ISERROR(SEARCH("N/A",Y69)))</formula>
    </cfRule>
  </conditionalFormatting>
  <conditionalFormatting sqref="M69">
    <cfRule type="containsText" dxfId="771" priority="9" operator="containsText" text="N/A">
      <formula>NOT(ISERROR(SEARCH("N/A",M69)))</formula>
    </cfRule>
  </conditionalFormatting>
  <conditionalFormatting sqref="Y70">
    <cfRule type="containsText" dxfId="770" priority="8" operator="containsText" text="N/A">
      <formula>NOT(ISERROR(SEARCH("N/A",Y70)))</formula>
    </cfRule>
  </conditionalFormatting>
  <conditionalFormatting sqref="M70">
    <cfRule type="containsText" dxfId="769" priority="7" operator="containsText" text="N/A">
      <formula>NOT(ISERROR(SEARCH("N/A",M70)))</formula>
    </cfRule>
  </conditionalFormatting>
  <conditionalFormatting sqref="Y71">
    <cfRule type="containsText" dxfId="768" priority="6" operator="containsText" text="N/A">
      <formula>NOT(ISERROR(SEARCH("N/A",Y71)))</formula>
    </cfRule>
  </conditionalFormatting>
  <conditionalFormatting sqref="M71">
    <cfRule type="containsText" dxfId="767" priority="5" operator="containsText" text="N/A">
      <formula>NOT(ISERROR(SEARCH("N/A",M71)))</formula>
    </cfRule>
  </conditionalFormatting>
  <conditionalFormatting sqref="Y72">
    <cfRule type="containsText" dxfId="766" priority="4" operator="containsText" text="N/A">
      <formula>NOT(ISERROR(SEARCH("N/A",Y72)))</formula>
    </cfRule>
  </conditionalFormatting>
  <conditionalFormatting sqref="M72">
    <cfRule type="containsText" dxfId="765" priority="3" operator="containsText" text="N/A">
      <formula>NOT(ISERROR(SEARCH("N/A",M72)))</formula>
    </cfRule>
  </conditionalFormatting>
  <conditionalFormatting sqref="Y73">
    <cfRule type="containsText" dxfId="764" priority="2" operator="containsText" text="N/A">
      <formula>NOT(ISERROR(SEARCH("N/A",Y73)))</formula>
    </cfRule>
  </conditionalFormatting>
  <conditionalFormatting sqref="M73">
    <cfRule type="containsText" dxfId="763" priority="1" operator="containsText" text="N/A">
      <formula>NOT(ISERROR(SEARCH("N/A",M73)))</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EAAB4-8F03-4A55-968F-9AB9E9D90957}">
  <sheetPr>
    <tabColor theme="7" tint="-0.249977111117893"/>
  </sheetPr>
  <dimension ref="A1:R31"/>
  <sheetViews>
    <sheetView zoomScale="80" zoomScaleNormal="80" workbookViewId="0">
      <selection activeCell="A15" sqref="A15:XFD15"/>
    </sheetView>
  </sheetViews>
  <sheetFormatPr defaultColWidth="9.140625" defaultRowHeight="15" x14ac:dyDescent="0.25"/>
  <cols>
    <col min="1" max="1" width="3.140625" style="21" bestFit="1" customWidth="1"/>
    <col min="2" max="2" width="16.5703125" style="21" customWidth="1"/>
    <col min="3" max="3" width="13" style="21" customWidth="1"/>
    <col min="4" max="4" width="18.140625" style="21" customWidth="1"/>
    <col min="5" max="5" width="13.7109375" style="21" bestFit="1" customWidth="1"/>
    <col min="6" max="6" width="13.85546875" style="21" customWidth="1"/>
    <col min="7" max="7" width="11.85546875" style="21" customWidth="1"/>
    <col min="8" max="8" width="10" style="21" bestFit="1" customWidth="1"/>
    <col min="9" max="9" width="9.5703125" style="21" bestFit="1" customWidth="1"/>
    <col min="10" max="10" width="10.85546875" style="342" customWidth="1"/>
    <col min="11" max="11" width="11" style="21" customWidth="1"/>
    <col min="12" max="12" width="17.5703125" style="21" customWidth="1"/>
    <col min="13" max="13" width="13" style="21" customWidth="1"/>
    <col min="14" max="14" width="12.7109375" style="21" customWidth="1"/>
    <col min="15" max="15" width="11.7109375" style="21" customWidth="1"/>
    <col min="16" max="16" width="11.42578125" style="21" customWidth="1"/>
    <col min="17" max="17" width="9.140625" style="21"/>
    <col min="18" max="18" width="13.42578125" style="342" customWidth="1"/>
    <col min="19" max="16384" width="9.140625" style="21"/>
  </cols>
  <sheetData>
    <row r="1" spans="1:18" ht="16.5" customHeight="1" thickBot="1" x14ac:dyDescent="0.3">
      <c r="E1" s="453"/>
      <c r="F1" s="453"/>
      <c r="G1" s="453"/>
      <c r="H1" s="453"/>
      <c r="I1" s="453"/>
      <c r="J1" s="454"/>
      <c r="K1" s="455" t="s">
        <v>52</v>
      </c>
      <c r="L1" s="456"/>
      <c r="M1" s="456"/>
      <c r="N1" s="456"/>
      <c r="O1" s="456"/>
      <c r="P1" s="456"/>
      <c r="Q1" s="456"/>
      <c r="R1" s="456"/>
    </row>
    <row r="2" spans="1:18" ht="15" customHeight="1" thickBot="1" x14ac:dyDescent="0.3">
      <c r="B2" s="323"/>
      <c r="C2" s="324"/>
      <c r="D2" s="325"/>
      <c r="E2" s="434" t="s">
        <v>1400</v>
      </c>
      <c r="F2" s="435"/>
      <c r="G2" s="435"/>
      <c r="H2" s="435"/>
      <c r="I2" s="436"/>
      <c r="J2" s="472" t="s">
        <v>1401</v>
      </c>
      <c r="K2" s="326" t="s">
        <v>1402</v>
      </c>
      <c r="L2" s="174"/>
      <c r="M2" s="442" t="s">
        <v>1403</v>
      </c>
      <c r="N2" s="443"/>
      <c r="O2" s="443"/>
      <c r="P2" s="443"/>
      <c r="Q2" s="444"/>
      <c r="R2" s="327"/>
    </row>
    <row r="3" spans="1:18" ht="15" customHeight="1" x14ac:dyDescent="0.25">
      <c r="B3" s="323"/>
      <c r="C3" s="324"/>
      <c r="D3" s="325"/>
      <c r="E3" s="474" t="s">
        <v>1404</v>
      </c>
      <c r="F3" s="476" t="s">
        <v>1405</v>
      </c>
      <c r="G3" s="478" t="s">
        <v>1406</v>
      </c>
      <c r="H3" s="468" t="s">
        <v>1407</v>
      </c>
      <c r="I3" s="470" t="s">
        <v>1408</v>
      </c>
      <c r="J3" s="473"/>
      <c r="K3" s="480" t="s">
        <v>1409</v>
      </c>
      <c r="L3" s="328"/>
      <c r="M3" s="474" t="s">
        <v>11</v>
      </c>
      <c r="N3" s="476" t="s">
        <v>12</v>
      </c>
      <c r="O3" s="478" t="s">
        <v>13</v>
      </c>
      <c r="P3" s="468" t="s">
        <v>14</v>
      </c>
      <c r="Q3" s="470" t="s">
        <v>15</v>
      </c>
      <c r="R3" s="472" t="s">
        <v>1410</v>
      </c>
    </row>
    <row r="4" spans="1:18" ht="22.5" customHeight="1" x14ac:dyDescent="0.25">
      <c r="B4" s="329" t="s">
        <v>452</v>
      </c>
      <c r="C4" s="330" t="s">
        <v>1411</v>
      </c>
      <c r="D4" s="331" t="s">
        <v>84</v>
      </c>
      <c r="E4" s="475"/>
      <c r="F4" s="477"/>
      <c r="G4" s="479"/>
      <c r="H4" s="469"/>
      <c r="I4" s="471"/>
      <c r="J4" s="473"/>
      <c r="K4" s="480"/>
      <c r="L4" s="328" t="s">
        <v>1412</v>
      </c>
      <c r="M4" s="475"/>
      <c r="N4" s="477"/>
      <c r="O4" s="479"/>
      <c r="P4" s="469"/>
      <c r="Q4" s="471"/>
      <c r="R4" s="473"/>
    </row>
    <row r="5" spans="1:18" x14ac:dyDescent="0.25">
      <c r="B5" s="332"/>
      <c r="C5" s="332" t="s">
        <v>1413</v>
      </c>
      <c r="D5" s="333">
        <f>'[1]Lagos Nov-21'!F24</f>
        <v>28519570</v>
      </c>
      <c r="E5" s="334">
        <f>'[1]Lagos Nov-21'!N24</f>
        <v>18679197.690000001</v>
      </c>
      <c r="F5" s="334">
        <f>'[1]Lagos Nov-21'!O24</f>
        <v>7392277.2799999993</v>
      </c>
      <c r="G5" s="334">
        <f>'[1]Lagos Nov-21'!P24</f>
        <v>2448095.0300000003</v>
      </c>
      <c r="H5" s="334">
        <f>'[1]Lagos Nov-21'!Q24</f>
        <v>0</v>
      </c>
      <c r="I5" s="334">
        <f>'[1]Lagos Nov-21'!R24</f>
        <v>0</v>
      </c>
      <c r="J5" s="335">
        <f>'[1]Lagos Nov-21'!S24</f>
        <v>2448095.0300000003</v>
      </c>
      <c r="K5" s="332" t="str">
        <f>C5</f>
        <v>Lagos</v>
      </c>
      <c r="L5" s="333">
        <f>D5</f>
        <v>28519570</v>
      </c>
      <c r="M5" s="336">
        <f>'[1]Lagos Nov-21'!Z24</f>
        <v>16798994.68</v>
      </c>
      <c r="N5" s="336">
        <f>'[1]Lagos Nov-21'!AA24</f>
        <v>8772762.9700000007</v>
      </c>
      <c r="O5" s="336">
        <f>'[1]Lagos Nov-21'!AB24</f>
        <v>2947812.3499999996</v>
      </c>
      <c r="P5" s="336">
        <f>'[1]Lagos Nov-21'!AC24</f>
        <v>0</v>
      </c>
      <c r="Q5" s="336">
        <f>'[1]Lagos Nov-21'!AD24</f>
        <v>0</v>
      </c>
      <c r="R5" s="337">
        <f>'[1]Lagos Nov-21'!AE24</f>
        <v>2947812.3499999996</v>
      </c>
    </row>
    <row r="6" spans="1:18" x14ac:dyDescent="0.25">
      <c r="A6" s="21">
        <v>2</v>
      </c>
      <c r="B6" s="332" t="s">
        <v>597</v>
      </c>
      <c r="C6" s="332" t="s">
        <v>3</v>
      </c>
      <c r="D6" s="333">
        <f>'[1]Yobe Nov21'!F22</f>
        <v>4614209.1119250003</v>
      </c>
      <c r="E6" s="334">
        <f>'[1]Yobe Nov21'!N22</f>
        <v>2532110.5046168999</v>
      </c>
      <c r="F6" s="334">
        <f>'[1]Yobe Nov21'!O22</f>
        <v>1269157.9501683</v>
      </c>
      <c r="G6" s="334">
        <f>'[1]Yobe Nov21'!P22</f>
        <v>733500.37108485005</v>
      </c>
      <c r="H6" s="334">
        <f>'[1]Yobe Nov21'!Q22</f>
        <v>79440.286054950004</v>
      </c>
      <c r="I6" s="334">
        <f>'[1]Yobe Nov21'!R22</f>
        <v>0</v>
      </c>
      <c r="J6" s="335">
        <f>'[1]Yobe Nov21'!S22</f>
        <v>812940.65713980002</v>
      </c>
      <c r="K6" s="332" t="str">
        <f t="shared" ref="K6:L26" si="0">C6</f>
        <v>Yobe</v>
      </c>
      <c r="L6" s="333">
        <f t="shared" si="0"/>
        <v>4614209.1119250003</v>
      </c>
      <c r="M6" s="336">
        <f>'[1]Yobe Nov21'!Z22</f>
        <v>2014510.2916941</v>
      </c>
      <c r="N6" s="336">
        <f>'[1]Yobe Nov21'!AA22</f>
        <v>1466488.2353926501</v>
      </c>
      <c r="O6" s="336">
        <f>'[1]Yobe Nov21'!AB22</f>
        <v>975788.81858744973</v>
      </c>
      <c r="P6" s="336">
        <f>'[1]Yobe Nov21'!AC22</f>
        <v>157421.76625079999</v>
      </c>
      <c r="Q6" s="336">
        <f>'[1]Yobe Nov21'!AD22</f>
        <v>0</v>
      </c>
      <c r="R6" s="337">
        <f>'[1]Yobe Nov21'!AE22</f>
        <v>1133210.58483825</v>
      </c>
    </row>
    <row r="7" spans="1:18" x14ac:dyDescent="0.25">
      <c r="A7" s="21">
        <v>3</v>
      </c>
      <c r="B7" s="332" t="s">
        <v>597</v>
      </c>
      <c r="C7" s="332" t="s">
        <v>246</v>
      </c>
      <c r="D7" s="333">
        <f>'[1]Bauchi Nov21'!F25</f>
        <v>7683291.2109421212</v>
      </c>
      <c r="E7" s="334">
        <f>'[1]Bauchi Nov21'!N25</f>
        <v>6519516.3291802304</v>
      </c>
      <c r="F7" s="334">
        <f>'[1]Bauchi Nov21'!O25</f>
        <v>979494.9035903248</v>
      </c>
      <c r="G7" s="334">
        <f>'[1]Bauchi Nov21'!P25</f>
        <v>184279.97817156895</v>
      </c>
      <c r="H7" s="334">
        <f>'[1]Bauchi Nov21'!Q25</f>
        <v>0</v>
      </c>
      <c r="I7" s="334">
        <f>'[1]Bauchi Nov21'!R25</f>
        <v>0</v>
      </c>
      <c r="J7" s="335">
        <f>'[1]Bauchi Nov21'!S25</f>
        <v>184279.97817156895</v>
      </c>
      <c r="K7" s="332" t="str">
        <f t="shared" si="0"/>
        <v>Bauchi</v>
      </c>
      <c r="L7" s="333">
        <f t="shared" si="0"/>
        <v>7683291.2109421212</v>
      </c>
      <c r="M7" s="336">
        <f>'[1]Bauchi Nov21'!Z25</f>
        <v>5828925.8209160389</v>
      </c>
      <c r="N7" s="336">
        <f>'[1]Bauchi Nov21'!AA25</f>
        <v>1478494.1419114596</v>
      </c>
      <c r="O7" s="336">
        <f>'[1]Bauchi Nov21'!AB25</f>
        <v>375871.24811462476</v>
      </c>
      <c r="P7" s="336">
        <f>'[1]Bauchi Nov21'!AC25</f>
        <v>0</v>
      </c>
      <c r="Q7" s="336">
        <f>'[1]Bauchi Nov21'!AD25</f>
        <v>0</v>
      </c>
      <c r="R7" s="337">
        <f>'[1]Bauchi Nov21'!AE25</f>
        <v>375871.24811462476</v>
      </c>
    </row>
    <row r="8" spans="1:18" x14ac:dyDescent="0.25">
      <c r="A8" s="21">
        <v>4</v>
      </c>
      <c r="B8" s="332" t="s">
        <v>597</v>
      </c>
      <c r="C8" s="332" t="s">
        <v>248</v>
      </c>
      <c r="D8" s="333">
        <f>'[1]Gombe Nov21'!F16</f>
        <v>3545032</v>
      </c>
      <c r="E8" s="334">
        <f>'[1]Gombe Nov21'!N16</f>
        <v>2476880.1199999996</v>
      </c>
      <c r="F8" s="334">
        <f>'[1]Gombe Nov21'!O16</f>
        <v>797272.05</v>
      </c>
      <c r="G8" s="334">
        <f>'[1]Gombe Nov21'!P16</f>
        <v>270879.83</v>
      </c>
      <c r="H8" s="334">
        <f>'[1]Gombe Nov21'!Q16</f>
        <v>0</v>
      </c>
      <c r="I8" s="334">
        <f>'[1]Gombe Nov21'!R16</f>
        <v>0</v>
      </c>
      <c r="J8" s="335">
        <f>'[1]Gombe Nov21'!S16</f>
        <v>270879.83</v>
      </c>
      <c r="K8" s="332" t="str">
        <f t="shared" si="0"/>
        <v>Gombe</v>
      </c>
      <c r="L8" s="333">
        <f t="shared" si="0"/>
        <v>3545032</v>
      </c>
      <c r="M8" s="336">
        <f>'[1]Gombe Nov21'!Z16</f>
        <v>2158018.2000000002</v>
      </c>
      <c r="N8" s="336">
        <f>'[1]Gombe Nov21'!AA16</f>
        <v>1029498.85</v>
      </c>
      <c r="O8" s="336">
        <f>'[1]Gombe Nov21'!AB16</f>
        <v>357514.95</v>
      </c>
      <c r="P8" s="336">
        <f>'[1]Gombe Nov21'!AC16</f>
        <v>0</v>
      </c>
      <c r="Q8" s="336">
        <f>'[1]Gombe Nov21'!AD16</f>
        <v>0</v>
      </c>
      <c r="R8" s="337">
        <f>'[1]Gombe Nov21'!AE16</f>
        <v>357514.95</v>
      </c>
    </row>
    <row r="9" spans="1:18" x14ac:dyDescent="0.25">
      <c r="A9" s="21">
        <v>5</v>
      </c>
      <c r="B9" s="332"/>
      <c r="C9" s="332" t="s">
        <v>1414</v>
      </c>
      <c r="D9" s="333">
        <f>'[1]Abia Nov21'!F8</f>
        <v>4945534.1407979559</v>
      </c>
      <c r="E9" s="334">
        <f>'[1]Abia Nov21'!N8</f>
        <v>2681879.392972501</v>
      </c>
      <c r="F9" s="334">
        <f>'[1]Abia Nov21'!O8</f>
        <v>1668104.2038800966</v>
      </c>
      <c r="G9" s="334">
        <f>'[1]Abia Nov21'!P8</f>
        <v>595550.54394535895</v>
      </c>
      <c r="H9" s="334">
        <f>'[1]Abia Nov21'!Q8</f>
        <v>0</v>
      </c>
      <c r="I9" s="334">
        <f>'[1]Abia Nov21'!R8</f>
        <v>0</v>
      </c>
      <c r="J9" s="335">
        <f>'[1]Abia Nov21'!S8</f>
        <v>595550.54394535895</v>
      </c>
      <c r="K9" s="332" t="str">
        <f t="shared" si="0"/>
        <v>Abia</v>
      </c>
      <c r="L9" s="333">
        <f t="shared" si="0"/>
        <v>4945534.1407979559</v>
      </c>
      <c r="M9" s="336">
        <f>'[1]Abia Nov21'!Z8</f>
        <v>2399502.0897517689</v>
      </c>
      <c r="N9" s="336">
        <f>'[1]Abia Nov21'!AA8</f>
        <v>1851570.8242848697</v>
      </c>
      <c r="O9" s="336">
        <f>'[1]Abia Nov21'!AB8</f>
        <v>694461.22676131804</v>
      </c>
      <c r="P9" s="336">
        <f>'[1]Abia Nov21'!AC8</f>
        <v>0</v>
      </c>
      <c r="Q9" s="336">
        <f>'[1]Abia Nov21'!AD8</f>
        <v>0</v>
      </c>
      <c r="R9" s="337">
        <f>'[1]Abia Nov21'!AE8</f>
        <v>694461.22676131804</v>
      </c>
    </row>
    <row r="10" spans="1:18" x14ac:dyDescent="0.25">
      <c r="A10" s="21">
        <v>6</v>
      </c>
      <c r="B10" s="332"/>
      <c r="C10" s="332" t="s">
        <v>245</v>
      </c>
      <c r="D10" s="333">
        <f>'[1]Benue Nov21'!D28</f>
        <v>6874200</v>
      </c>
      <c r="E10" s="334">
        <f>'[1]Benue Nov21'!N28</f>
        <v>5614397.1600000001</v>
      </c>
      <c r="F10" s="334">
        <f>'[1]Benue Nov21'!O28</f>
        <v>847350.8400000002</v>
      </c>
      <c r="G10" s="334">
        <f>'[1]Benue Nov21'!P28</f>
        <v>412451.99999999994</v>
      </c>
      <c r="H10" s="334">
        <f>'[1]Benue Nov21'!Q28</f>
        <v>0</v>
      </c>
      <c r="I10" s="334">
        <f>'[1]Benue Nov21'!R28</f>
        <v>0</v>
      </c>
      <c r="J10" s="335">
        <f>'[1]Benue Nov21'!S28</f>
        <v>412451.99999999994</v>
      </c>
      <c r="K10" s="332" t="str">
        <f t="shared" si="0"/>
        <v>Benue</v>
      </c>
      <c r="L10" s="333">
        <f t="shared" si="0"/>
        <v>6874200</v>
      </c>
      <c r="M10" s="336">
        <f>'[1]Benue Nov21'!Z28</f>
        <v>4635081.0599999996</v>
      </c>
      <c r="N10" s="336">
        <f>'[1]Benue Nov21'!AA28</f>
        <v>1645603.56</v>
      </c>
      <c r="O10" s="336">
        <f>'[1]Benue Nov21'!AB28</f>
        <v>593515.37999999989</v>
      </c>
      <c r="P10" s="336">
        <f>'[1]Benue Nov21'!AC28</f>
        <v>0</v>
      </c>
      <c r="Q10" s="336">
        <f>'[1]Benue Nov21'!AD28</f>
        <v>0</v>
      </c>
      <c r="R10" s="337">
        <f>'[1]Benue Nov21'!AE28</f>
        <v>593515.37999999989</v>
      </c>
    </row>
    <row r="11" spans="1:18" x14ac:dyDescent="0.25">
      <c r="B11" s="332"/>
      <c r="C11" s="332" t="s">
        <v>1415</v>
      </c>
      <c r="D11" s="333">
        <f>'[1]Edo Nov-21'!F23</f>
        <v>4800000</v>
      </c>
      <c r="E11" s="334">
        <f>'[1]Edo Nov-21'!N23</f>
        <v>3914348.07</v>
      </c>
      <c r="F11" s="334">
        <f>'[1]Edo Nov-21'!O23</f>
        <v>775464.75000000012</v>
      </c>
      <c r="G11" s="334">
        <f>'[1]Edo Nov-21'!P23</f>
        <v>110187.18000000001</v>
      </c>
      <c r="H11" s="334">
        <f>'[1]Edo Nov-21'!Q23</f>
        <v>0</v>
      </c>
      <c r="I11" s="334">
        <f>'[1]Edo Nov-21'!R23</f>
        <v>0</v>
      </c>
      <c r="J11" s="335">
        <f>'[1]Edo Nov-21'!S23</f>
        <v>110187.18000000001</v>
      </c>
      <c r="K11" s="332" t="str">
        <f t="shared" si="0"/>
        <v>Edo</v>
      </c>
      <c r="L11" s="333">
        <f t="shared" si="0"/>
        <v>4800000</v>
      </c>
      <c r="M11" s="336">
        <f>'[1]Edo Nov-21'!Z23</f>
        <v>3507344.23</v>
      </c>
      <c r="N11" s="336">
        <f>'[1]Edo Nov-21'!AA23</f>
        <v>1125685.8999999999</v>
      </c>
      <c r="O11" s="336">
        <f>'[1]Edo Nov-21'!AB23</f>
        <v>166969.87</v>
      </c>
      <c r="P11" s="336">
        <f>'[1]Edo Nov-21'!AC23</f>
        <v>0</v>
      </c>
      <c r="Q11" s="336">
        <f>'[1]Edo Nov-21'!AD23</f>
        <v>0</v>
      </c>
      <c r="R11" s="337">
        <f>'[1]Edo Nov-21'!AE23</f>
        <v>166969.87</v>
      </c>
    </row>
    <row r="12" spans="1:18" x14ac:dyDescent="0.25">
      <c r="A12" s="21">
        <v>8</v>
      </c>
      <c r="B12" s="332"/>
      <c r="C12" s="332" t="s">
        <v>253</v>
      </c>
      <c r="D12" s="333">
        <f>'[1]Kebbi Nov21'!F26</f>
        <v>5069761</v>
      </c>
      <c r="E12" s="334">
        <f>'[1]Kebbi Nov21'!N26</f>
        <v>3785412.1199999996</v>
      </c>
      <c r="F12" s="334">
        <f>'[1]Kebbi Nov21'!O26</f>
        <v>1018869.67</v>
      </c>
      <c r="G12" s="334">
        <f>'[1]Kebbi Nov21'!P26</f>
        <v>265479.21000000002</v>
      </c>
      <c r="H12" s="334">
        <f>'[1]Kebbi Nov21'!Q26</f>
        <v>0</v>
      </c>
      <c r="I12" s="334">
        <f>'[1]Kebbi Nov21'!R26</f>
        <v>0</v>
      </c>
      <c r="J12" s="335">
        <f>'[1]Kebbi Nov21'!S26</f>
        <v>265479.21000000002</v>
      </c>
      <c r="K12" s="332" t="str">
        <f t="shared" si="0"/>
        <v>Kebbi</v>
      </c>
      <c r="L12" s="333">
        <f t="shared" si="0"/>
        <v>5069761</v>
      </c>
      <c r="M12" s="336">
        <f>'[1]Kebbi Nov21'!Z26</f>
        <v>3556625.1299999994</v>
      </c>
      <c r="N12" s="336">
        <f>'[1]Kebbi Nov21'!AA26</f>
        <v>1165278.96</v>
      </c>
      <c r="O12" s="336">
        <f>'[1]Kebbi Nov21'!AB26</f>
        <v>347856.91</v>
      </c>
      <c r="P12" s="336">
        <f>'[1]Kebbi Nov21'!AC26</f>
        <v>0</v>
      </c>
      <c r="Q12" s="336">
        <f>'[1]Kebbi Nov21'!AD26</f>
        <v>0</v>
      </c>
      <c r="R12" s="337">
        <f>'[1]Kebbi Nov21'!AE26</f>
        <v>347856.91</v>
      </c>
    </row>
    <row r="13" spans="1:18" x14ac:dyDescent="0.25">
      <c r="A13" s="21">
        <v>9</v>
      </c>
      <c r="B13" s="332"/>
      <c r="C13" s="332" t="s">
        <v>249</v>
      </c>
      <c r="D13" s="333">
        <f>'[1]Taraba nov21'!F21</f>
        <v>3506942</v>
      </c>
      <c r="E13" s="334">
        <f>'[1]Taraba nov21'!N21</f>
        <v>2934668.3499999996</v>
      </c>
      <c r="F13" s="334">
        <f>'[1]Taraba nov21'!O21</f>
        <v>445319.51000000013</v>
      </c>
      <c r="G13" s="334">
        <f>'[1]Taraba nov21'!P21</f>
        <v>126954.14000000001</v>
      </c>
      <c r="H13" s="334">
        <f>'[1]Taraba nov21'!Q21</f>
        <v>0</v>
      </c>
      <c r="I13" s="334">
        <f>'[1]Taraba nov21'!R21</f>
        <v>0</v>
      </c>
      <c r="J13" s="335">
        <f>'[1]Taraba nov21'!S21</f>
        <v>126954.14000000001</v>
      </c>
      <c r="K13" s="332" t="str">
        <f t="shared" si="0"/>
        <v>Taraba</v>
      </c>
      <c r="L13" s="333">
        <f t="shared" si="0"/>
        <v>3506942</v>
      </c>
      <c r="M13" s="336">
        <f>'[1]Taraba nov21'!Z21</f>
        <v>2864529.51</v>
      </c>
      <c r="N13" s="336">
        <f>'[1]Taraba nov21'!AA21</f>
        <v>480388.93</v>
      </c>
      <c r="O13" s="336">
        <f>'[1]Taraba nov21'!AB21</f>
        <v>162023.56</v>
      </c>
      <c r="P13" s="336">
        <f>'[1]Taraba nov21'!AC21</f>
        <v>0</v>
      </c>
      <c r="Q13" s="336">
        <f>'[1]Taraba nov21'!AD21</f>
        <v>0</v>
      </c>
      <c r="R13" s="337">
        <f>'[1]Taraba nov21'!AE21</f>
        <v>162023.56</v>
      </c>
    </row>
    <row r="14" spans="1:18" x14ac:dyDescent="0.25">
      <c r="A14" s="21">
        <v>10</v>
      </c>
      <c r="B14" s="332"/>
      <c r="C14" s="332" t="s">
        <v>433</v>
      </c>
      <c r="D14" s="333">
        <f>'[1]Kano Nov21'!F49</f>
        <v>15429060.291911202</v>
      </c>
      <c r="E14" s="334">
        <f>'[1]Kano Nov21'!N49</f>
        <v>12647372.139528075</v>
      </c>
      <c r="F14" s="334">
        <f>'[1]Kano Nov21'!O49</f>
        <v>2100656.3799493439</v>
      </c>
      <c r="G14" s="334">
        <f>'[1]Kano Nov21'!P49</f>
        <v>681031.77243378444</v>
      </c>
      <c r="H14" s="334">
        <f>'[1]Kano Nov21'!Q49</f>
        <v>0</v>
      </c>
      <c r="I14" s="334">
        <f>'[1]Kano Nov21'!R49</f>
        <v>0</v>
      </c>
      <c r="J14" s="335">
        <f>'[1]Kano Nov21'!S49</f>
        <v>681031.77243378444</v>
      </c>
      <c r="K14" s="332" t="str">
        <f t="shared" si="0"/>
        <v>Kano</v>
      </c>
      <c r="L14" s="333">
        <f t="shared" si="0"/>
        <v>15429060.291911202</v>
      </c>
      <c r="M14" s="336">
        <f>'[1]Kano Nov21'!Z49</f>
        <v>9814244.4843702782</v>
      </c>
      <c r="N14" s="336">
        <f>'[1]Kano Nov21'!AA49</f>
        <v>4675147.2636289215</v>
      </c>
      <c r="O14" s="336">
        <f>'[1]Kano Nov21'!AB49</f>
        <v>939668.54391200852</v>
      </c>
      <c r="P14" s="336">
        <f>'[1]Kano Nov21'!AC49</f>
        <v>0</v>
      </c>
      <c r="Q14" s="336">
        <f>'[1]Kano Nov21'!AD49</f>
        <v>0</v>
      </c>
      <c r="R14" s="337">
        <f>'[1]Kano Nov21'!AE49</f>
        <v>939668.54391200852</v>
      </c>
    </row>
    <row r="15" spans="1:18" x14ac:dyDescent="0.25">
      <c r="A15" s="21">
        <v>11</v>
      </c>
      <c r="B15" s="332"/>
      <c r="C15" s="332" t="s">
        <v>37</v>
      </c>
      <c r="D15" s="333">
        <f>'[1]Adamawa Nov21'!F26</f>
        <v>5125061</v>
      </c>
      <c r="E15" s="334">
        <f>'[1]Adamawa Nov21'!N26</f>
        <v>2967323.2</v>
      </c>
      <c r="F15" s="334">
        <f>'[1]Adamawa Nov21'!O26</f>
        <v>1577811.55</v>
      </c>
      <c r="G15" s="334">
        <f>'[1]Adamawa Nov21'!P26</f>
        <v>575573.15</v>
      </c>
      <c r="H15" s="334">
        <f>'[1]Adamawa Nov21'!Q26</f>
        <v>4353.1000000000004</v>
      </c>
      <c r="I15" s="334">
        <f>'[1]Adamawa Nov21'!R26</f>
        <v>0</v>
      </c>
      <c r="J15" s="335">
        <f>'[1]Adamawa Nov21'!S26</f>
        <v>579926.25</v>
      </c>
      <c r="K15" s="332" t="str">
        <f t="shared" si="0"/>
        <v>Adamawa</v>
      </c>
      <c r="L15" s="333">
        <f t="shared" si="0"/>
        <v>5125061</v>
      </c>
      <c r="M15" s="336">
        <f>'[1]Adamawa Nov21'!Z26</f>
        <v>2254437.4800000004</v>
      </c>
      <c r="N15" s="336">
        <f>'[1]Adamawa Nov21'!AA26</f>
        <v>2004278.3699999999</v>
      </c>
      <c r="O15" s="336">
        <f>'[1]Adamawa Nov21'!AB26</f>
        <v>855462.39999999991</v>
      </c>
      <c r="P15" s="336">
        <f>'[1]Adamawa Nov21'!AC26</f>
        <v>10882.75</v>
      </c>
      <c r="Q15" s="336">
        <f>'[1]Adamawa Nov21'!AD26</f>
        <v>0</v>
      </c>
      <c r="R15" s="337">
        <f>'[1]Adamawa Nov21'!AE26</f>
        <v>866345.14999999991</v>
      </c>
    </row>
    <row r="16" spans="1:18" x14ac:dyDescent="0.25">
      <c r="A16" s="21">
        <v>12</v>
      </c>
      <c r="B16" s="332"/>
      <c r="C16" s="332" t="s">
        <v>252</v>
      </c>
      <c r="D16" s="333">
        <f>'[1]Jigawa Nov21'!F32</f>
        <v>6943384.2817427665</v>
      </c>
      <c r="E16" s="334">
        <f>'[1]Jigawa Nov21'!N32</f>
        <v>5663804.0709491521</v>
      </c>
      <c r="F16" s="334">
        <f>'[1]Jigawa Nov21'!O32</f>
        <v>906127.31396500475</v>
      </c>
      <c r="G16" s="334">
        <f>'[1]Jigawa Nov21'!P32</f>
        <v>373452.89682860993</v>
      </c>
      <c r="H16" s="334">
        <f>'[1]Jigawa Nov21'!Q32</f>
        <v>0</v>
      </c>
      <c r="I16" s="334">
        <f>'[1]Jigawa Nov21'!R32</f>
        <v>0</v>
      </c>
      <c r="J16" s="335">
        <f>'[1]Jigawa Nov21'!S32</f>
        <v>373452.89682860993</v>
      </c>
      <c r="K16" s="332" t="str">
        <f t="shared" si="0"/>
        <v>Jigawa</v>
      </c>
      <c r="L16" s="333">
        <f t="shared" si="0"/>
        <v>6943384.2817427665</v>
      </c>
      <c r="M16" s="336">
        <f>'[1]Jigawa Nov21'!Z32</f>
        <v>5075549.4882419752</v>
      </c>
      <c r="N16" s="336">
        <f>'[1]Jigawa Nov21'!AA32</f>
        <v>1276140.7295087352</v>
      </c>
      <c r="O16" s="336">
        <f>'[1]Jigawa Nov21'!AB32</f>
        <v>591694.0639920535</v>
      </c>
      <c r="P16" s="336">
        <f>'[1]Jigawa Nov21'!AC32</f>
        <v>0</v>
      </c>
      <c r="Q16" s="336">
        <f>'[1]Jigawa Nov21'!AD32</f>
        <v>0</v>
      </c>
      <c r="R16" s="337">
        <f>'[1]Jigawa Nov21'!AE32</f>
        <v>591694.0639920535</v>
      </c>
    </row>
    <row r="17" spans="1:18" x14ac:dyDescent="0.25">
      <c r="A17" s="21">
        <v>13</v>
      </c>
      <c r="B17" s="332"/>
      <c r="C17" s="332" t="s">
        <v>598</v>
      </c>
      <c r="D17" s="333">
        <f>'[1]FCT Nov21'!F11</f>
        <v>4750894</v>
      </c>
      <c r="E17" s="334">
        <f>'[1]FCT Nov21'!N11</f>
        <v>3349547.88</v>
      </c>
      <c r="F17" s="334">
        <f>'[1]FCT Nov21'!O11</f>
        <v>1051469.6299999999</v>
      </c>
      <c r="G17" s="334">
        <f>'[1]FCT Nov21'!P11</f>
        <v>349876.49</v>
      </c>
      <c r="H17" s="334">
        <f>'[1]FCT Nov21'!Q11</f>
        <v>0</v>
      </c>
      <c r="I17" s="334">
        <f>'[1]FCT Nov21'!R11</f>
        <v>0</v>
      </c>
      <c r="J17" s="335">
        <f>'[1]FCT Nov21'!S11</f>
        <v>349876.49</v>
      </c>
      <c r="K17" s="332" t="str">
        <f t="shared" si="0"/>
        <v>FCT</v>
      </c>
      <c r="L17" s="333">
        <f t="shared" si="0"/>
        <v>4750894</v>
      </c>
      <c r="M17" s="336">
        <f>'[1]FCT Nov21'!Z11</f>
        <v>3134837.5700000003</v>
      </c>
      <c r="N17" s="336">
        <f>'[1]FCT Nov21'!AA11</f>
        <v>1169321.8999999999</v>
      </c>
      <c r="O17" s="336">
        <f>'[1]FCT Nov21'!AB11</f>
        <v>446734.53</v>
      </c>
      <c r="P17" s="336">
        <f>'[1]FCT Nov21'!AC11</f>
        <v>0</v>
      </c>
      <c r="Q17" s="336">
        <f>'[1]FCT Nov21'!AD11</f>
        <v>0</v>
      </c>
      <c r="R17" s="337">
        <f>'[1]FCT Nov21'!AE11</f>
        <v>446734.53</v>
      </c>
    </row>
    <row r="18" spans="1:18" x14ac:dyDescent="0.25">
      <c r="B18" s="332"/>
      <c r="C18" s="332" t="s">
        <v>250</v>
      </c>
      <c r="D18" s="333">
        <f>'[1]Sokoto Nov-21'!F29</f>
        <v>5967207.1499999994</v>
      </c>
      <c r="E18" s="334">
        <f>'[1]Sokoto Nov-21'!N29</f>
        <v>3813511.8265999993</v>
      </c>
      <c r="F18" s="334">
        <f>'[1]Sokoto Nov-21'!O29</f>
        <v>1316054.9132000003</v>
      </c>
      <c r="G18" s="334">
        <f>'[1]Sokoto Nov-21'!P29</f>
        <v>837640.41020000004</v>
      </c>
      <c r="H18" s="334">
        <f>'[1]Sokoto Nov-21'!Q29</f>
        <v>0</v>
      </c>
      <c r="I18" s="334">
        <f>'[1]Sokoto Nov-21'!R29</f>
        <v>0</v>
      </c>
      <c r="J18" s="335">
        <f>'[1]Sokoto Nov-21'!S29</f>
        <v>837640.41020000004</v>
      </c>
      <c r="K18" s="332" t="str">
        <f t="shared" si="0"/>
        <v>Sokoto</v>
      </c>
      <c r="L18" s="333">
        <f t="shared" si="0"/>
        <v>5967207.1499999994</v>
      </c>
      <c r="M18" s="336">
        <f>'[1]Sokoto Nov-21'!Z29</f>
        <v>3198859.1350000007</v>
      </c>
      <c r="N18" s="336">
        <f>'[1]Sokoto Nov-21'!AA29</f>
        <v>1553524.7807000002</v>
      </c>
      <c r="O18" s="336">
        <f>'[1]Sokoto Nov-21'!AB29</f>
        <v>1171119.9663999998</v>
      </c>
      <c r="P18" s="336">
        <f>'[1]Sokoto Nov-21'!AC29</f>
        <v>43703.267899999999</v>
      </c>
      <c r="Q18" s="336">
        <f>'[1]Sokoto Nov-21'!AD29</f>
        <v>0</v>
      </c>
      <c r="R18" s="337">
        <f>'[1]Sokoto Nov-21'!AE29</f>
        <v>1214823.2343000001</v>
      </c>
    </row>
    <row r="19" spans="1:18" x14ac:dyDescent="0.25">
      <c r="A19" s="21">
        <v>15</v>
      </c>
      <c r="B19" s="332"/>
      <c r="C19" s="332" t="s">
        <v>2</v>
      </c>
      <c r="D19" s="333">
        <f>'[1]Niger Nov21'!F30</f>
        <v>6533450</v>
      </c>
      <c r="E19" s="334">
        <f>'[1]Niger Nov21'!N30</f>
        <v>4552977.7799999993</v>
      </c>
      <c r="F19" s="334">
        <f>'[1]Niger Nov21'!O30</f>
        <v>1473316.0200000003</v>
      </c>
      <c r="G19" s="334">
        <f>'[1]Niger Nov21'!P30</f>
        <v>507156.19999999995</v>
      </c>
      <c r="H19" s="334">
        <f>'[1]Niger Nov21'!Q30</f>
        <v>0</v>
      </c>
      <c r="I19" s="334">
        <f>'[1]Niger Nov21'!R30</f>
        <v>0</v>
      </c>
      <c r="J19" s="335">
        <f>'[1]Niger Nov21'!S30</f>
        <v>507156.19999999995</v>
      </c>
      <c r="K19" s="332" t="str">
        <f t="shared" si="0"/>
        <v>Niger</v>
      </c>
      <c r="L19" s="333">
        <f t="shared" si="0"/>
        <v>6533450</v>
      </c>
      <c r="M19" s="336">
        <f>'[1]Niger Nov21'!Z30</f>
        <v>4249309.63</v>
      </c>
      <c r="N19" s="336">
        <f>'[1]Niger Nov21'!AA30</f>
        <v>1691168.11</v>
      </c>
      <c r="O19" s="336">
        <f>'[1]Niger Nov21'!AB30</f>
        <v>592972.25999999989</v>
      </c>
      <c r="P19" s="336">
        <f>'[1]Niger Nov21'!AC30</f>
        <v>0</v>
      </c>
      <c r="Q19" s="336">
        <f>'[1]Niger Nov21'!AD30</f>
        <v>0</v>
      </c>
      <c r="R19" s="337">
        <f>'[1]Niger Nov21'!AE30</f>
        <v>592972.25999999989</v>
      </c>
    </row>
    <row r="20" spans="1:18" x14ac:dyDescent="0.25">
      <c r="A20" s="21">
        <v>16</v>
      </c>
      <c r="B20" s="332"/>
      <c r="C20" s="332" t="s">
        <v>1416</v>
      </c>
      <c r="D20" s="333">
        <f>'[1]Cross-Rv Nov21'!F23</f>
        <v>4774819</v>
      </c>
      <c r="E20" s="334">
        <f>'[1]Cross-Rv Nov21'!N23</f>
        <v>3944495.1799999992</v>
      </c>
      <c r="F20" s="334">
        <f>'[1]Cross-Rv Nov21'!O23</f>
        <v>640363.88000000012</v>
      </c>
      <c r="G20" s="334">
        <f>'[1]Cross-Rv Nov21'!P23</f>
        <v>189959.93999999997</v>
      </c>
      <c r="H20" s="334">
        <f>'[1]Cross-Rv Nov21'!Q23</f>
        <v>0</v>
      </c>
      <c r="I20" s="334">
        <f>'[1]Cross-Rv Nov21'!R23</f>
        <v>0</v>
      </c>
      <c r="J20" s="335">
        <f>'[1]Cross-Rv Nov21'!S23</f>
        <v>189959.93999999997</v>
      </c>
      <c r="K20" s="332" t="str">
        <f t="shared" si="0"/>
        <v>Cross River</v>
      </c>
      <c r="L20" s="333">
        <f t="shared" si="0"/>
        <v>4774819</v>
      </c>
      <c r="M20" s="336">
        <f>'[1]Cross-Rv Nov21'!Z23</f>
        <v>3511445.7700000005</v>
      </c>
      <c r="N20" s="336">
        <f>'[1]Cross-Rv Nov21'!AA23</f>
        <v>1036138.4500000001</v>
      </c>
      <c r="O20" s="336">
        <f>'[1]Cross-Rv Nov21'!AB23</f>
        <v>227234.78</v>
      </c>
      <c r="P20" s="336">
        <f>'[1]Cross-Rv Nov21'!AC23</f>
        <v>0</v>
      </c>
      <c r="Q20" s="336">
        <f>'[1]Cross-Rv Nov21'!AD23</f>
        <v>0</v>
      </c>
      <c r="R20" s="337">
        <f>'[1]Cross-Rv Nov21'!AE23</f>
        <v>227234.78</v>
      </c>
    </row>
    <row r="21" spans="1:18" x14ac:dyDescent="0.25">
      <c r="A21" s="21">
        <v>17</v>
      </c>
      <c r="B21" s="332"/>
      <c r="C21" s="332" t="s">
        <v>247</v>
      </c>
      <c r="D21" s="333">
        <f>'[1]Katsina Nov21'!F39</f>
        <v>9094681.4439829402</v>
      </c>
      <c r="E21" s="334">
        <f>'[1]Katsina Nov21'!N39</f>
        <v>5796229.8477785382</v>
      </c>
      <c r="F21" s="334">
        <f>'[1]Katsina Nov21'!O39</f>
        <v>2361109.8912809156</v>
      </c>
      <c r="G21" s="334">
        <f>'[1]Katsina Nov21'!P39</f>
        <v>937341.70492348634</v>
      </c>
      <c r="H21" s="334">
        <f>'[1]Katsina Nov21'!Q39</f>
        <v>0</v>
      </c>
      <c r="I21" s="334">
        <f>'[1]Katsina Nov21'!R39</f>
        <v>0</v>
      </c>
      <c r="J21" s="335">
        <f>'[1]Katsina Nov21'!S39</f>
        <v>937341.70492348634</v>
      </c>
      <c r="K21" s="332" t="str">
        <f t="shared" si="0"/>
        <v>Katsina</v>
      </c>
      <c r="L21" s="333">
        <f t="shared" si="0"/>
        <v>9094681.4439829402</v>
      </c>
      <c r="M21" s="336">
        <f>'[1]Katsina Nov21'!Z39</f>
        <v>4462765.3282384938</v>
      </c>
      <c r="N21" s="336">
        <f>'[1]Katsina Nov21'!AA39</f>
        <v>3239840.3386218143</v>
      </c>
      <c r="O21" s="336">
        <f>'[1]Katsina Nov21'!AB39</f>
        <v>1392075.7771226335</v>
      </c>
      <c r="P21" s="336">
        <f>'[1]Katsina Nov21'!AC39</f>
        <v>0</v>
      </c>
      <c r="Q21" s="336">
        <f>'[1]Katsina Nov21'!AD39</f>
        <v>0</v>
      </c>
      <c r="R21" s="337">
        <f>'[1]Katsina Nov21'!AE39</f>
        <v>1392075.7771226335</v>
      </c>
    </row>
    <row r="22" spans="1:18" x14ac:dyDescent="0.25">
      <c r="A22" s="21">
        <v>18</v>
      </c>
      <c r="B22" s="332"/>
      <c r="C22" s="332" t="s">
        <v>434</v>
      </c>
      <c r="D22" s="333">
        <f>'[1]Kaduna Nov21'!F28</f>
        <v>9667996.1199999992</v>
      </c>
      <c r="E22" s="334">
        <f>'[1]Kaduna Nov21'!N28</f>
        <v>5469383.3578999992</v>
      </c>
      <c r="F22" s="334">
        <f>'[1]Kaduna Nov21'!O28</f>
        <v>3360975.8504999997</v>
      </c>
      <c r="G22" s="334">
        <f>'[1]Kaduna Nov21'!P28</f>
        <v>837636.91159999999</v>
      </c>
      <c r="H22" s="334">
        <f>'[1]Kaduna Nov21'!Q28</f>
        <v>0</v>
      </c>
      <c r="I22" s="334">
        <f>'[1]Kaduna Nov21'!R28</f>
        <v>0</v>
      </c>
      <c r="J22" s="335">
        <f>'[1]Kaduna Nov21'!S28</f>
        <v>837636.91159999999</v>
      </c>
      <c r="K22" s="332" t="str">
        <f t="shared" si="0"/>
        <v>Kaduna</v>
      </c>
      <c r="L22" s="333">
        <f t="shared" si="0"/>
        <v>9667996.1199999992</v>
      </c>
      <c r="M22" s="336">
        <f>'[1]Kaduna Nov21'!Z28</f>
        <v>4660771.6506000003</v>
      </c>
      <c r="N22" s="336">
        <f>'[1]Kaduna Nov21'!AA28</f>
        <v>3662303.2980999998</v>
      </c>
      <c r="O22" s="336">
        <f>'[1]Kaduna Nov21'!AB28</f>
        <v>1344921.1713000003</v>
      </c>
      <c r="P22" s="336">
        <f>'[1]Kaduna Nov21'!AC28</f>
        <v>0</v>
      </c>
      <c r="Q22" s="336">
        <f>'[1]Kaduna Nov21'!AD28</f>
        <v>0</v>
      </c>
      <c r="R22" s="337">
        <f>'[1]Kaduna Nov21'!AE28</f>
        <v>1344921.1713000003</v>
      </c>
    </row>
    <row r="23" spans="1:18" x14ac:dyDescent="0.25">
      <c r="A23" s="21">
        <v>19</v>
      </c>
      <c r="B23" s="332"/>
      <c r="C23" s="332" t="s">
        <v>1417</v>
      </c>
      <c r="D23" s="333">
        <f>'[1]Enugu Nov21'!F22</f>
        <v>5213985</v>
      </c>
      <c r="E23" s="334">
        <f>'[1]Enugu Nov21'!N22</f>
        <v>4385497.1399999997</v>
      </c>
      <c r="F23" s="334">
        <f>'[1]Enugu Nov21'!O22</f>
        <v>626283.36</v>
      </c>
      <c r="G23" s="334">
        <f>'[1]Enugu Nov21'!P22</f>
        <v>202204.5</v>
      </c>
      <c r="H23" s="334">
        <f>'[1]Enugu Nov21'!Q22</f>
        <v>0</v>
      </c>
      <c r="I23" s="334">
        <f>'[1]Enugu Nov21'!R22</f>
        <v>0</v>
      </c>
      <c r="J23" s="335">
        <f>'[1]Enugu Nov21'!S22</f>
        <v>202204.5</v>
      </c>
      <c r="K23" s="332" t="str">
        <f t="shared" si="0"/>
        <v>Enugu</v>
      </c>
      <c r="L23" s="333">
        <f t="shared" si="0"/>
        <v>5213985</v>
      </c>
      <c r="M23" s="336">
        <f>'[1]Enugu Nov21'!Z22</f>
        <v>4261632.4800000004</v>
      </c>
      <c r="N23" s="336">
        <f>'[1]Enugu Nov21'!AA22</f>
        <v>684172.95000000007</v>
      </c>
      <c r="O23" s="336">
        <f>'[1]Enugu Nov21'!AB22</f>
        <v>268179.57</v>
      </c>
      <c r="P23" s="336">
        <f>'[1]Enugu Nov21'!AC22</f>
        <v>0</v>
      </c>
      <c r="Q23" s="336">
        <f>'[1]Enugu Nov21'!AD22</f>
        <v>0</v>
      </c>
      <c r="R23" s="337">
        <f>'[1]Enugu Nov21'!AE22</f>
        <v>268179.57</v>
      </c>
    </row>
    <row r="24" spans="1:18" x14ac:dyDescent="0.25">
      <c r="A24" s="21">
        <v>20</v>
      </c>
      <c r="B24" s="332"/>
      <c r="C24" s="332" t="s">
        <v>83</v>
      </c>
      <c r="D24" s="333">
        <f>'[1]Plateau Nov21'!F22</f>
        <v>4798018</v>
      </c>
      <c r="E24" s="334">
        <f>'[1]Plateau Nov21'!N22</f>
        <v>3164991.6399999992</v>
      </c>
      <c r="F24" s="334">
        <f>'[1]Plateau Nov21'!O22</f>
        <v>1189976.94</v>
      </c>
      <c r="G24" s="334">
        <f>'[1]Plateau Nov21'!P22</f>
        <v>443049.42</v>
      </c>
      <c r="H24" s="334">
        <f>'[1]Plateau Nov21'!Q22</f>
        <v>0</v>
      </c>
      <c r="I24" s="334">
        <f>'[1]Plateau Nov21'!R22</f>
        <v>0</v>
      </c>
      <c r="J24" s="335">
        <f>'[1]Plateau Nov21'!S22</f>
        <v>443049.42</v>
      </c>
      <c r="K24" s="332" t="str">
        <f t="shared" si="0"/>
        <v>Plateau</v>
      </c>
      <c r="L24" s="333">
        <f t="shared" si="0"/>
        <v>4798018</v>
      </c>
      <c r="M24" s="336">
        <f>'[1]Plateau Nov21'!Z22</f>
        <v>2438092.61</v>
      </c>
      <c r="N24" s="336">
        <f>'[1]Plateau Nov21'!AA22</f>
        <v>1639367.3</v>
      </c>
      <c r="O24" s="336">
        <f>'[1]Plateau Nov21'!AB22</f>
        <v>700561.89999999991</v>
      </c>
      <c r="P24" s="336">
        <f>'[1]Plateau Nov21'!AC22</f>
        <v>19996.189999999999</v>
      </c>
      <c r="Q24" s="336">
        <f>'[1]Plateau Nov21'!AD22</f>
        <v>0</v>
      </c>
      <c r="R24" s="337">
        <f>'[1]Plateau Nov21'!AE22</f>
        <v>720558.08999999985</v>
      </c>
    </row>
    <row r="25" spans="1:18" x14ac:dyDescent="0.25">
      <c r="A25" s="21">
        <v>21</v>
      </c>
      <c r="B25" s="332"/>
      <c r="C25" s="332" t="s">
        <v>1</v>
      </c>
      <c r="D25" s="333">
        <f>'[1]Borno Nov21'!F29</f>
        <v>6151102.3743517222</v>
      </c>
      <c r="E25" s="334">
        <f>'[1]Borno Nov21'!N29</f>
        <v>3672077.8651125911</v>
      </c>
      <c r="F25" s="334">
        <f>'[1]Borno Nov21'!O29</f>
        <v>1509801.3963481076</v>
      </c>
      <c r="G25" s="334">
        <f>'[1]Borno Nov21'!P29</f>
        <v>824308.74506929261</v>
      </c>
      <c r="H25" s="334">
        <f>'[1]Borno Nov21'!Q29</f>
        <v>144914.36782173085</v>
      </c>
      <c r="I25" s="334">
        <f>'[1]Borno Nov21'!R29</f>
        <v>0</v>
      </c>
      <c r="J25" s="335">
        <f>'[1]Borno Nov21'!S29</f>
        <v>969223.11289102363</v>
      </c>
      <c r="K25" s="332" t="str">
        <f t="shared" si="0"/>
        <v>Borno</v>
      </c>
      <c r="L25" s="333">
        <f t="shared" si="0"/>
        <v>6151102.3743517222</v>
      </c>
      <c r="M25" s="336">
        <f>'[1]Borno Nov21'!Z29</f>
        <v>2790240.8012436461</v>
      </c>
      <c r="N25" s="336">
        <f>'[1]Borno Nov21'!AA29</f>
        <v>1883241.4128791532</v>
      </c>
      <c r="O25" s="336">
        <f>'[1]Borno Nov21'!AB29</f>
        <v>1172527.5545135848</v>
      </c>
      <c r="P25" s="336">
        <f>'[1]Borno Nov21'!AC29</f>
        <v>291541.5125726086</v>
      </c>
      <c r="Q25" s="336">
        <f>'[1]Borno Nov21'!AD29</f>
        <v>13551.09314272982</v>
      </c>
      <c r="R25" s="337">
        <f>'[1]Borno Nov21'!AE29</f>
        <v>1477620.1602289232</v>
      </c>
    </row>
    <row r="26" spans="1:18" x14ac:dyDescent="0.25">
      <c r="A26" s="21">
        <v>22</v>
      </c>
      <c r="B26" s="332"/>
      <c r="C26" s="332" t="s">
        <v>599</v>
      </c>
      <c r="D26" s="333">
        <f>'[1]Zamfara Nov21'!F19</f>
        <v>5245124.3255858645</v>
      </c>
      <c r="E26" s="334">
        <f>'[1]Zamfara Nov21'!N19</f>
        <v>2773862.9426181111</v>
      </c>
      <c r="F26" s="334">
        <f>'[1]Zamfara Nov21'!O19</f>
        <v>1669996.4434826856</v>
      </c>
      <c r="G26" s="334">
        <f>'[1]Zamfara Nov21'!P19</f>
        <v>801264.9394850675</v>
      </c>
      <c r="H26" s="334">
        <f>'[1]Zamfara Nov21'!Q19</f>
        <v>0</v>
      </c>
      <c r="I26" s="334">
        <f>'[1]Zamfara Nov21'!R19</f>
        <v>0</v>
      </c>
      <c r="J26" s="335">
        <f>'[1]Zamfara Nov21'!S19</f>
        <v>801264.9394850675</v>
      </c>
      <c r="K26" s="332" t="str">
        <f t="shared" si="0"/>
        <v>Zamfara</v>
      </c>
      <c r="L26" s="333">
        <f t="shared" si="0"/>
        <v>5245124.3255858645</v>
      </c>
      <c r="M26" s="336">
        <f>'[1]Zamfara Nov21'!Z19</f>
        <v>2144263.4283431335</v>
      </c>
      <c r="N26" s="336">
        <f>'[1]Zamfara Nov21'!AA19</f>
        <v>1932252.659761979</v>
      </c>
      <c r="O26" s="336">
        <f>'[1]Zamfara Nov21'!AB19</f>
        <v>1073037.3126926771</v>
      </c>
      <c r="P26" s="336">
        <f>'[1]Zamfara Nov21'!AC19</f>
        <v>95570.92478807451</v>
      </c>
      <c r="Q26" s="336">
        <f>'[1]Zamfara Nov21'!AD19</f>
        <v>0</v>
      </c>
      <c r="R26" s="337">
        <f>'[1]Zamfara Nov21'!AE19</f>
        <v>1168608.2374807519</v>
      </c>
    </row>
    <row r="27" spans="1:18" x14ac:dyDescent="0.25">
      <c r="B27" s="332"/>
      <c r="C27" s="332"/>
      <c r="D27" s="332"/>
      <c r="E27" s="332"/>
      <c r="F27" s="332"/>
      <c r="G27" s="332"/>
      <c r="H27" s="332"/>
      <c r="I27" s="332"/>
      <c r="J27" s="338"/>
      <c r="K27" s="332"/>
      <c r="L27" s="332"/>
      <c r="M27" s="332"/>
      <c r="N27" s="332"/>
      <c r="O27" s="332"/>
      <c r="P27" s="332"/>
      <c r="Q27" s="332"/>
      <c r="R27" s="338"/>
    </row>
    <row r="28" spans="1:18" s="8" customFormat="1" x14ac:dyDescent="0.25">
      <c r="B28" s="339"/>
      <c r="C28" s="339" t="s">
        <v>4</v>
      </c>
      <c r="D28" s="340">
        <f>SUM(D5:D27)</f>
        <v>159253322.45123956</v>
      </c>
      <c r="E28" s="340">
        <f t="shared" ref="E28:R28" si="1">SUM(E5:E27)</f>
        <v>111339484.6072561</v>
      </c>
      <c r="F28" s="340">
        <f t="shared" si="1"/>
        <v>34977254.726364769</v>
      </c>
      <c r="G28" s="340">
        <f t="shared" si="1"/>
        <v>12707875.363742018</v>
      </c>
      <c r="H28" s="340">
        <f t="shared" si="1"/>
        <v>228707.75387668086</v>
      </c>
      <c r="I28" s="340">
        <f t="shared" si="1"/>
        <v>0</v>
      </c>
      <c r="J28" s="341">
        <f t="shared" si="1"/>
        <v>12936583.117618699</v>
      </c>
      <c r="K28" s="340" t="s">
        <v>4</v>
      </c>
      <c r="L28" s="340">
        <f t="shared" si="1"/>
        <v>159253322.45123956</v>
      </c>
      <c r="M28" s="340">
        <f t="shared" si="1"/>
        <v>95759980.868399426</v>
      </c>
      <c r="N28" s="340">
        <f t="shared" si="1"/>
        <v>45462669.934789591</v>
      </c>
      <c r="O28" s="340">
        <f t="shared" si="1"/>
        <v>17398004.143396348</v>
      </c>
      <c r="P28" s="340">
        <f t="shared" si="1"/>
        <v>619116.41151148314</v>
      </c>
      <c r="Q28" s="340">
        <f t="shared" si="1"/>
        <v>13551.09314272982</v>
      </c>
      <c r="R28" s="341">
        <f t="shared" si="1"/>
        <v>18030671.648050562</v>
      </c>
    </row>
    <row r="29" spans="1:18" x14ac:dyDescent="0.25">
      <c r="B29" s="332"/>
      <c r="C29" s="332"/>
      <c r="D29" s="332"/>
      <c r="E29" s="332"/>
      <c r="F29" s="332"/>
      <c r="G29" s="332"/>
      <c r="H29" s="332"/>
      <c r="I29" s="332"/>
      <c r="J29" s="338"/>
      <c r="K29" s="332"/>
      <c r="L29" s="332"/>
      <c r="M29" s="332"/>
      <c r="N29" s="332"/>
      <c r="O29" s="332"/>
      <c r="P29" s="332"/>
      <c r="Q29" s="332"/>
      <c r="R29" s="338"/>
    </row>
    <row r="30" spans="1:18" x14ac:dyDescent="0.25">
      <c r="B30" s="332"/>
      <c r="C30" s="332"/>
      <c r="D30" s="332"/>
      <c r="E30" s="332"/>
      <c r="F30" s="332"/>
      <c r="G30" s="332"/>
      <c r="H30" s="332"/>
      <c r="I30" s="332"/>
      <c r="J30" s="338"/>
      <c r="K30" s="332"/>
      <c r="L30" s="332"/>
      <c r="M30" s="332"/>
      <c r="N30" s="332"/>
      <c r="O30" s="332"/>
      <c r="P30" s="332"/>
      <c r="Q30" s="332"/>
      <c r="R30" s="338"/>
    </row>
    <row r="31" spans="1:18" x14ac:dyDescent="0.25">
      <c r="B31" s="332"/>
      <c r="C31" s="332"/>
      <c r="D31" s="332"/>
      <c r="E31" s="332"/>
      <c r="F31" s="332"/>
      <c r="G31" s="332"/>
      <c r="H31" s="332"/>
      <c r="I31" s="332"/>
      <c r="J31" s="338"/>
      <c r="K31" s="332"/>
      <c r="L31" s="332"/>
      <c r="M31" s="332"/>
      <c r="N31" s="332"/>
      <c r="O31" s="332"/>
      <c r="P31" s="332"/>
      <c r="Q31" s="332"/>
      <c r="R31" s="338"/>
    </row>
  </sheetData>
  <mergeCells count="17">
    <mergeCell ref="O3:O4"/>
    <mergeCell ref="P3:P4"/>
    <mergeCell ref="Q3:Q4"/>
    <mergeCell ref="E1:J1"/>
    <mergeCell ref="K1:R1"/>
    <mergeCell ref="E2:I2"/>
    <mergeCell ref="J2:J4"/>
    <mergeCell ref="M2:Q2"/>
    <mergeCell ref="E3:E4"/>
    <mergeCell ref="F3:F4"/>
    <mergeCell ref="G3:G4"/>
    <mergeCell ref="H3:H4"/>
    <mergeCell ref="I3:I4"/>
    <mergeCell ref="R3:R4"/>
    <mergeCell ref="K3:K4"/>
    <mergeCell ref="M3:M4"/>
    <mergeCell ref="N3:N4"/>
  </mergeCells>
  <conditionalFormatting sqref="E3">
    <cfRule type="containsText" dxfId="762" priority="10" operator="containsText" text="N/A">
      <formula>NOT(ISERROR(SEARCH("N/A",E3)))</formula>
    </cfRule>
  </conditionalFormatting>
  <conditionalFormatting sqref="F3">
    <cfRule type="containsText" dxfId="761" priority="9" operator="containsText" text="N/A">
      <formula>NOT(ISERROR(SEARCH("N/A",F3)))</formula>
    </cfRule>
  </conditionalFormatting>
  <conditionalFormatting sqref="G3">
    <cfRule type="containsText" dxfId="760" priority="8" operator="containsText" text="N/A">
      <formula>NOT(ISERROR(SEARCH("N/A",G3)))</formula>
    </cfRule>
  </conditionalFormatting>
  <conditionalFormatting sqref="H3">
    <cfRule type="containsText" dxfId="759" priority="7" operator="containsText" text="N/A">
      <formula>NOT(ISERROR(SEARCH("N/A",H3)))</formula>
    </cfRule>
  </conditionalFormatting>
  <conditionalFormatting sqref="I3">
    <cfRule type="containsText" dxfId="758" priority="6" operator="containsText" text="N/A">
      <formula>NOT(ISERROR(SEARCH("N/A",I3)))</formula>
    </cfRule>
  </conditionalFormatting>
  <conditionalFormatting sqref="M3">
    <cfRule type="containsText" dxfId="757" priority="5" operator="containsText" text="N/A">
      <formula>NOT(ISERROR(SEARCH("N/A",M3)))</formula>
    </cfRule>
  </conditionalFormatting>
  <conditionalFormatting sqref="N3">
    <cfRule type="containsText" dxfId="756" priority="4" operator="containsText" text="N/A">
      <formula>NOT(ISERROR(SEARCH("N/A",N3)))</formula>
    </cfRule>
  </conditionalFormatting>
  <conditionalFormatting sqref="O3">
    <cfRule type="containsText" dxfId="755" priority="3" operator="containsText" text="N/A">
      <formula>NOT(ISERROR(SEARCH("N/A",O3)))</formula>
    </cfRule>
  </conditionalFormatting>
  <conditionalFormatting sqref="P3">
    <cfRule type="containsText" dxfId="754" priority="2" operator="containsText" text="N/A">
      <formula>NOT(ISERROR(SEARCH("N/A",P3)))</formula>
    </cfRule>
  </conditionalFormatting>
  <conditionalFormatting sqref="Q3">
    <cfRule type="containsText" dxfId="753" priority="1" operator="containsText" text="N/A">
      <formula>NOT(ISERROR(SEARCH("N/A",Q3)))</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A3D8-E624-4121-BCBC-D0010A535FFE}">
  <sheetPr codeName="Sheet1"/>
  <dimension ref="A1:AF51"/>
  <sheetViews>
    <sheetView topLeftCell="L42" workbookViewId="0">
      <selection activeCell="G53" sqref="G53"/>
    </sheetView>
  </sheetViews>
  <sheetFormatPr defaultColWidth="9.140625" defaultRowHeight="15" x14ac:dyDescent="0.25"/>
  <cols>
    <col min="1" max="1" width="16.7109375" style="21" customWidth="1"/>
    <col min="2" max="2" width="13" style="21" customWidth="1"/>
    <col min="3" max="12" width="9.140625" style="21"/>
    <col min="13" max="13" width="9.5703125" style="21" bestFit="1" customWidth="1"/>
    <col min="14" max="16" width="9.140625" style="21"/>
    <col min="17" max="18" width="9.5703125" style="21" bestFit="1" customWidth="1"/>
    <col min="19" max="19" width="11" style="21" customWidth="1"/>
    <col min="20" max="30" width="9.140625" style="21"/>
    <col min="31" max="31" width="13.28515625" style="21" customWidth="1"/>
    <col min="32" max="16384" width="9.140625" style="21"/>
  </cols>
  <sheetData>
    <row r="1" spans="1:32" ht="16.5" customHeight="1" thickBot="1" x14ac:dyDescent="0.3">
      <c r="A1" s="433" t="s">
        <v>435</v>
      </c>
      <c r="B1" s="433" t="s">
        <v>352</v>
      </c>
      <c r="C1" s="433" t="s">
        <v>353</v>
      </c>
      <c r="D1" s="433" t="s">
        <v>53</v>
      </c>
      <c r="E1" s="433" t="s">
        <v>635</v>
      </c>
      <c r="F1" s="445" t="s">
        <v>50</v>
      </c>
      <c r="G1" s="452"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customHeight="1" x14ac:dyDescent="0.25">
      <c r="A2" s="433"/>
      <c r="B2" s="433"/>
      <c r="C2" s="433"/>
      <c r="D2" s="433"/>
      <c r="E2" s="433"/>
      <c r="F2" s="445"/>
      <c r="G2" s="452"/>
      <c r="H2" s="457" t="s">
        <v>54</v>
      </c>
      <c r="I2" s="460" t="s">
        <v>55</v>
      </c>
      <c r="J2" s="461"/>
      <c r="K2" s="461"/>
      <c r="L2" s="461"/>
      <c r="M2" s="462"/>
      <c r="N2" s="440" t="s">
        <v>56</v>
      </c>
      <c r="O2" s="440" t="s">
        <v>57</v>
      </c>
      <c r="P2" s="440" t="s">
        <v>58</v>
      </c>
      <c r="Q2" s="440" t="s">
        <v>59</v>
      </c>
      <c r="R2" s="440" t="s">
        <v>60</v>
      </c>
      <c r="S2" s="440" t="s">
        <v>61</v>
      </c>
      <c r="T2" s="343" t="s">
        <v>54</v>
      </c>
      <c r="U2" s="442" t="s">
        <v>55</v>
      </c>
      <c r="V2" s="443"/>
      <c r="W2" s="443"/>
      <c r="X2" s="443"/>
      <c r="Y2" s="444"/>
      <c r="Z2" s="446" t="s">
        <v>5</v>
      </c>
      <c r="AA2" s="449" t="s">
        <v>6</v>
      </c>
      <c r="AB2" s="449" t="s">
        <v>7</v>
      </c>
      <c r="AC2" s="449" t="s">
        <v>8</v>
      </c>
      <c r="AD2" s="449" t="s">
        <v>9</v>
      </c>
      <c r="AE2" s="464" t="s">
        <v>10</v>
      </c>
    </row>
    <row r="3" spans="1:32" ht="15" customHeight="1" x14ac:dyDescent="0.25">
      <c r="A3" s="433"/>
      <c r="B3" s="433"/>
      <c r="C3" s="433"/>
      <c r="D3" s="433"/>
      <c r="E3" s="433"/>
      <c r="F3" s="445"/>
      <c r="G3" s="452"/>
      <c r="H3" s="458"/>
      <c r="I3" s="434" t="s">
        <v>109</v>
      </c>
      <c r="J3" s="435"/>
      <c r="K3" s="435"/>
      <c r="L3" s="435"/>
      <c r="M3" s="436"/>
      <c r="N3" s="441"/>
      <c r="O3" s="441"/>
      <c r="P3" s="441"/>
      <c r="Q3" s="441"/>
      <c r="R3" s="441"/>
      <c r="S3" s="441"/>
      <c r="T3" s="343" t="s">
        <v>62</v>
      </c>
      <c r="U3" s="437" t="s">
        <v>354</v>
      </c>
      <c r="V3" s="438"/>
      <c r="W3" s="438"/>
      <c r="X3" s="438"/>
      <c r="Y3" s="439"/>
      <c r="Z3" s="447"/>
      <c r="AA3" s="450"/>
      <c r="AB3" s="450"/>
      <c r="AC3" s="450"/>
      <c r="AD3" s="450"/>
      <c r="AE3" s="465"/>
    </row>
    <row r="4" spans="1:32" ht="15.75" thickBot="1" x14ac:dyDescent="0.3">
      <c r="A4" s="433"/>
      <c r="B4" s="433"/>
      <c r="C4" s="433"/>
      <c r="D4" s="433"/>
      <c r="E4" s="433"/>
      <c r="F4" s="445"/>
      <c r="G4" s="452"/>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30.75" thickBot="1" x14ac:dyDescent="0.3">
      <c r="A5" s="28" t="s">
        <v>28</v>
      </c>
      <c r="B5" s="28" t="s">
        <v>1443</v>
      </c>
      <c r="C5" s="158" t="s">
        <v>1443</v>
      </c>
      <c r="D5" s="158" t="s">
        <v>1444</v>
      </c>
      <c r="E5" s="159" t="s">
        <v>1070</v>
      </c>
      <c r="F5" s="160">
        <v>1476669</v>
      </c>
      <c r="G5" s="29" t="s">
        <v>438</v>
      </c>
      <c r="H5" s="161">
        <v>1</v>
      </c>
      <c r="I5" s="30">
        <v>0.88</v>
      </c>
      <c r="J5" s="31">
        <v>0.12</v>
      </c>
      <c r="K5" s="32">
        <v>0</v>
      </c>
      <c r="L5" s="33">
        <v>0</v>
      </c>
      <c r="M5" s="34">
        <v>0</v>
      </c>
      <c r="N5" s="162">
        <f t="shared" ref="N5:N49" si="0">F5*I5</f>
        <v>1299468.72</v>
      </c>
      <c r="O5" s="163">
        <f t="shared" ref="O5:O49" si="1">F5*J5</f>
        <v>177200.28</v>
      </c>
      <c r="P5" s="163">
        <f t="shared" ref="P5:P49" si="2">F5*K5</f>
        <v>0</v>
      </c>
      <c r="Q5" s="163">
        <f t="shared" ref="Q5:Q49" si="3">F5*L5</f>
        <v>0</v>
      </c>
      <c r="R5" s="163">
        <f t="shared" ref="R5:R49" si="4">F5*M5</f>
        <v>0</v>
      </c>
      <c r="S5" s="35">
        <f t="shared" ref="S5:S49" si="5">SUM(P5:R5)</f>
        <v>0</v>
      </c>
      <c r="T5" s="164">
        <v>2</v>
      </c>
      <c r="U5" s="30">
        <v>0.76</v>
      </c>
      <c r="V5" s="31">
        <v>0.22</v>
      </c>
      <c r="W5" s="32">
        <v>0.02</v>
      </c>
      <c r="X5" s="33">
        <v>0</v>
      </c>
      <c r="Y5" s="34">
        <v>0</v>
      </c>
      <c r="Z5" s="162">
        <f t="shared" ref="Z5:Z49" si="6">F5*U5</f>
        <v>1122268.44</v>
      </c>
      <c r="AA5" s="162">
        <f t="shared" ref="AA5:AA49" si="7">F5*V5</f>
        <v>324867.18</v>
      </c>
      <c r="AB5" s="162">
        <f t="shared" ref="AB5:AB49" si="8">F5*W5</f>
        <v>29533.38</v>
      </c>
      <c r="AC5" s="162">
        <f t="shared" ref="AC5:AC49" si="9">F5*X5</f>
        <v>0</v>
      </c>
      <c r="AD5" s="162">
        <f t="shared" ref="AD5:AD49" si="10">F5*Y5</f>
        <v>0</v>
      </c>
      <c r="AE5" s="36">
        <f t="shared" ref="AE5:AE49" si="11">SUM(AB5:AD5)</f>
        <v>29533.38</v>
      </c>
      <c r="AF5" s="37"/>
    </row>
    <row r="6" spans="1:32" ht="30.75" thickBot="1" x14ac:dyDescent="0.3">
      <c r="A6" s="28" t="s">
        <v>28</v>
      </c>
      <c r="B6" s="28" t="s">
        <v>1443</v>
      </c>
      <c r="C6" s="158" t="s">
        <v>1445</v>
      </c>
      <c r="D6" s="158" t="s">
        <v>1446</v>
      </c>
      <c r="E6" s="159" t="s">
        <v>1070</v>
      </c>
      <c r="F6" s="160">
        <v>424759</v>
      </c>
      <c r="G6" s="29" t="s">
        <v>438</v>
      </c>
      <c r="H6" s="161">
        <v>1</v>
      </c>
      <c r="I6" s="30">
        <v>0.9</v>
      </c>
      <c r="J6" s="31">
        <v>0.1</v>
      </c>
      <c r="K6" s="32">
        <v>0</v>
      </c>
      <c r="L6" s="33">
        <v>0</v>
      </c>
      <c r="M6" s="34">
        <v>0</v>
      </c>
      <c r="N6" s="162">
        <f t="shared" si="0"/>
        <v>382283.10000000003</v>
      </c>
      <c r="O6" s="163">
        <f t="shared" si="1"/>
        <v>42475.9</v>
      </c>
      <c r="P6" s="163">
        <f t="shared" si="2"/>
        <v>0</v>
      </c>
      <c r="Q6" s="163">
        <f t="shared" si="3"/>
        <v>0</v>
      </c>
      <c r="R6" s="163">
        <f t="shared" si="4"/>
        <v>0</v>
      </c>
      <c r="S6" s="35">
        <f t="shared" si="5"/>
        <v>0</v>
      </c>
      <c r="T6" s="164">
        <v>1</v>
      </c>
      <c r="U6" s="30">
        <v>0.86</v>
      </c>
      <c r="V6" s="31">
        <v>0.13</v>
      </c>
      <c r="W6" s="32">
        <v>0.01</v>
      </c>
      <c r="X6" s="33">
        <v>0</v>
      </c>
      <c r="Y6" s="34">
        <v>0</v>
      </c>
      <c r="Z6" s="162">
        <f t="shared" si="6"/>
        <v>365292.74</v>
      </c>
      <c r="AA6" s="162">
        <f t="shared" si="7"/>
        <v>55218.67</v>
      </c>
      <c r="AB6" s="162">
        <f t="shared" si="8"/>
        <v>4247.59</v>
      </c>
      <c r="AC6" s="162">
        <f t="shared" si="9"/>
        <v>0</v>
      </c>
      <c r="AD6" s="162">
        <f t="shared" si="10"/>
        <v>0</v>
      </c>
      <c r="AE6" s="36">
        <f t="shared" si="11"/>
        <v>4247.59</v>
      </c>
      <c r="AF6" s="37"/>
    </row>
    <row r="7" spans="1:32" ht="30.75" thickBot="1" x14ac:dyDescent="0.3">
      <c r="A7" s="28" t="s">
        <v>28</v>
      </c>
      <c r="B7" s="28" t="s">
        <v>1443</v>
      </c>
      <c r="C7" s="158" t="s">
        <v>1447</v>
      </c>
      <c r="D7" s="158" t="s">
        <v>1448</v>
      </c>
      <c r="E7" s="159" t="s">
        <v>1070</v>
      </c>
      <c r="F7" s="160">
        <v>1508545</v>
      </c>
      <c r="G7" s="29" t="s">
        <v>438</v>
      </c>
      <c r="H7" s="161">
        <v>1</v>
      </c>
      <c r="I7" s="30">
        <v>0.87</v>
      </c>
      <c r="J7" s="31">
        <v>0.12</v>
      </c>
      <c r="K7" s="32">
        <v>0.01</v>
      </c>
      <c r="L7" s="33">
        <v>0</v>
      </c>
      <c r="M7" s="34">
        <v>0</v>
      </c>
      <c r="N7" s="162">
        <f t="shared" si="0"/>
        <v>1312434.1499999999</v>
      </c>
      <c r="O7" s="163">
        <f t="shared" si="1"/>
        <v>181025.4</v>
      </c>
      <c r="P7" s="163">
        <f t="shared" si="2"/>
        <v>15085.45</v>
      </c>
      <c r="Q7" s="163">
        <f t="shared" si="3"/>
        <v>0</v>
      </c>
      <c r="R7" s="163">
        <f t="shared" si="4"/>
        <v>0</v>
      </c>
      <c r="S7" s="35">
        <f t="shared" si="5"/>
        <v>15085.45</v>
      </c>
      <c r="T7" s="164">
        <v>1</v>
      </c>
      <c r="U7" s="30">
        <v>0.84</v>
      </c>
      <c r="V7" s="31">
        <v>0.14000000000000001</v>
      </c>
      <c r="W7" s="32">
        <v>0.02</v>
      </c>
      <c r="X7" s="33">
        <v>0</v>
      </c>
      <c r="Y7" s="34">
        <v>0</v>
      </c>
      <c r="Z7" s="162">
        <f t="shared" si="6"/>
        <v>1267177.8</v>
      </c>
      <c r="AA7" s="162">
        <f t="shared" si="7"/>
        <v>211196.30000000002</v>
      </c>
      <c r="AB7" s="162">
        <f t="shared" si="8"/>
        <v>30170.9</v>
      </c>
      <c r="AC7" s="162">
        <f t="shared" si="9"/>
        <v>0</v>
      </c>
      <c r="AD7" s="162">
        <f t="shared" si="10"/>
        <v>0</v>
      </c>
      <c r="AE7" s="36">
        <f t="shared" si="11"/>
        <v>30170.9</v>
      </c>
      <c r="AF7" s="37"/>
    </row>
    <row r="8" spans="1:32" ht="30.75" thickBot="1" x14ac:dyDescent="0.3">
      <c r="A8" s="28" t="s">
        <v>28</v>
      </c>
      <c r="B8" s="28" t="s">
        <v>1443</v>
      </c>
      <c r="C8" s="158" t="s">
        <v>1449</v>
      </c>
      <c r="D8" s="158" t="s">
        <v>1450</v>
      </c>
      <c r="E8" s="159" t="s">
        <v>1070</v>
      </c>
      <c r="F8" s="160">
        <v>632252</v>
      </c>
      <c r="G8" s="29" t="s">
        <v>438</v>
      </c>
      <c r="H8" s="161">
        <v>1</v>
      </c>
      <c r="I8" s="30">
        <v>0.84</v>
      </c>
      <c r="J8" s="31">
        <v>0.15</v>
      </c>
      <c r="K8" s="32">
        <v>0.01</v>
      </c>
      <c r="L8" s="33">
        <v>0</v>
      </c>
      <c r="M8" s="34">
        <v>0</v>
      </c>
      <c r="N8" s="162">
        <f t="shared" si="0"/>
        <v>531091.67999999993</v>
      </c>
      <c r="O8" s="163">
        <f t="shared" si="1"/>
        <v>94837.8</v>
      </c>
      <c r="P8" s="163">
        <f t="shared" si="2"/>
        <v>6322.52</v>
      </c>
      <c r="Q8" s="163">
        <f t="shared" si="3"/>
        <v>0</v>
      </c>
      <c r="R8" s="163">
        <f t="shared" si="4"/>
        <v>0</v>
      </c>
      <c r="S8" s="35">
        <f t="shared" si="5"/>
        <v>6322.52</v>
      </c>
      <c r="T8" s="164">
        <v>1</v>
      </c>
      <c r="U8" s="30">
        <v>0.81</v>
      </c>
      <c r="V8" s="31">
        <v>0.17</v>
      </c>
      <c r="W8" s="32">
        <v>0.02</v>
      </c>
      <c r="X8" s="33">
        <v>0</v>
      </c>
      <c r="Y8" s="34">
        <v>0</v>
      </c>
      <c r="Z8" s="162">
        <f t="shared" si="6"/>
        <v>512124.12000000005</v>
      </c>
      <c r="AA8" s="162">
        <f t="shared" si="7"/>
        <v>107482.84000000001</v>
      </c>
      <c r="AB8" s="162">
        <f t="shared" si="8"/>
        <v>12645.04</v>
      </c>
      <c r="AC8" s="162">
        <f t="shared" si="9"/>
        <v>0</v>
      </c>
      <c r="AD8" s="162">
        <f t="shared" si="10"/>
        <v>0</v>
      </c>
      <c r="AE8" s="36">
        <f t="shared" si="11"/>
        <v>12645.04</v>
      </c>
      <c r="AF8" s="37"/>
    </row>
    <row r="9" spans="1:32" ht="30.75" thickBot="1" x14ac:dyDescent="0.3">
      <c r="A9" s="28" t="s">
        <v>28</v>
      </c>
      <c r="B9" s="28" t="s">
        <v>1451</v>
      </c>
      <c r="C9" s="158" t="s">
        <v>1452</v>
      </c>
      <c r="D9" s="158" t="s">
        <v>1453</v>
      </c>
      <c r="E9" s="159" t="s">
        <v>1070</v>
      </c>
      <c r="F9" s="160">
        <v>383798</v>
      </c>
      <c r="G9" s="29" t="s">
        <v>438</v>
      </c>
      <c r="H9" s="161">
        <v>2</v>
      </c>
      <c r="I9" s="30">
        <v>0.79</v>
      </c>
      <c r="J9" s="31">
        <v>0.18</v>
      </c>
      <c r="K9" s="32">
        <v>0.03</v>
      </c>
      <c r="L9" s="33">
        <v>0</v>
      </c>
      <c r="M9" s="34">
        <v>0</v>
      </c>
      <c r="N9" s="162">
        <f t="shared" si="0"/>
        <v>303200.42000000004</v>
      </c>
      <c r="O9" s="163">
        <f t="shared" si="1"/>
        <v>69083.64</v>
      </c>
      <c r="P9" s="163">
        <f t="shared" si="2"/>
        <v>11513.939999999999</v>
      </c>
      <c r="Q9" s="163">
        <f t="shared" si="3"/>
        <v>0</v>
      </c>
      <c r="R9" s="163">
        <f t="shared" si="4"/>
        <v>0</v>
      </c>
      <c r="S9" s="35">
        <f t="shared" si="5"/>
        <v>11513.939999999999</v>
      </c>
      <c r="T9" s="164">
        <v>3</v>
      </c>
      <c r="U9" s="30">
        <v>0.51</v>
      </c>
      <c r="V9" s="31">
        <v>0.28000000000000003</v>
      </c>
      <c r="W9" s="32">
        <v>0.21</v>
      </c>
      <c r="X9" s="33">
        <v>0</v>
      </c>
      <c r="Y9" s="34">
        <v>0</v>
      </c>
      <c r="Z9" s="162">
        <f t="shared" si="6"/>
        <v>195736.98</v>
      </c>
      <c r="AA9" s="162">
        <f t="shared" si="7"/>
        <v>107463.44000000002</v>
      </c>
      <c r="AB9" s="162">
        <f t="shared" si="8"/>
        <v>80597.58</v>
      </c>
      <c r="AC9" s="162">
        <f t="shared" si="9"/>
        <v>0</v>
      </c>
      <c r="AD9" s="162">
        <f t="shared" si="10"/>
        <v>0</v>
      </c>
      <c r="AE9" s="36">
        <f t="shared" si="11"/>
        <v>80597.58</v>
      </c>
      <c r="AF9" s="37"/>
    </row>
    <row r="10" spans="1:32" ht="30.75" thickBot="1" x14ac:dyDescent="0.3">
      <c r="A10" s="28" t="s">
        <v>28</v>
      </c>
      <c r="B10" s="28" t="s">
        <v>1451</v>
      </c>
      <c r="C10" s="158" t="s">
        <v>1451</v>
      </c>
      <c r="D10" s="158" t="s">
        <v>1453</v>
      </c>
      <c r="E10" s="159" t="s">
        <v>1070</v>
      </c>
      <c r="F10" s="160">
        <v>354793</v>
      </c>
      <c r="G10" s="29" t="s">
        <v>438</v>
      </c>
      <c r="H10" s="161">
        <v>2</v>
      </c>
      <c r="I10" s="30">
        <v>0.69</v>
      </c>
      <c r="J10" s="31">
        <v>0.24</v>
      </c>
      <c r="K10" s="32">
        <v>7.0000000000000007E-2</v>
      </c>
      <c r="L10" s="33">
        <v>0</v>
      </c>
      <c r="M10" s="34">
        <v>0</v>
      </c>
      <c r="N10" s="162">
        <f t="shared" si="0"/>
        <v>244807.16999999998</v>
      </c>
      <c r="O10" s="163">
        <f t="shared" si="1"/>
        <v>85150.319999999992</v>
      </c>
      <c r="P10" s="163">
        <f t="shared" si="2"/>
        <v>24835.510000000002</v>
      </c>
      <c r="Q10" s="163">
        <f t="shared" si="3"/>
        <v>0</v>
      </c>
      <c r="R10" s="163">
        <f t="shared" si="4"/>
        <v>0</v>
      </c>
      <c r="S10" s="35">
        <f t="shared" si="5"/>
        <v>24835.510000000002</v>
      </c>
      <c r="T10" s="164">
        <v>3</v>
      </c>
      <c r="U10" s="30">
        <v>0.47</v>
      </c>
      <c r="V10" s="31">
        <v>0.3</v>
      </c>
      <c r="W10" s="32">
        <v>0.21</v>
      </c>
      <c r="X10" s="33">
        <v>0.02</v>
      </c>
      <c r="Y10" s="34">
        <v>0</v>
      </c>
      <c r="Z10" s="162">
        <f t="shared" si="6"/>
        <v>166752.71</v>
      </c>
      <c r="AA10" s="162">
        <f t="shared" si="7"/>
        <v>106437.9</v>
      </c>
      <c r="AB10" s="162">
        <f t="shared" si="8"/>
        <v>74506.53</v>
      </c>
      <c r="AC10" s="162">
        <f t="shared" si="9"/>
        <v>7095.8600000000006</v>
      </c>
      <c r="AD10" s="162">
        <f t="shared" si="10"/>
        <v>0</v>
      </c>
      <c r="AE10" s="36">
        <f t="shared" si="11"/>
        <v>81602.39</v>
      </c>
      <c r="AF10" s="37"/>
    </row>
    <row r="11" spans="1:32" ht="30.75" thickBot="1" x14ac:dyDescent="0.3">
      <c r="A11" s="28" t="s">
        <v>28</v>
      </c>
      <c r="B11" s="28" t="s">
        <v>1451</v>
      </c>
      <c r="C11" s="158" t="s">
        <v>1454</v>
      </c>
      <c r="D11" s="158" t="s">
        <v>1455</v>
      </c>
      <c r="E11" s="159" t="s">
        <v>1070</v>
      </c>
      <c r="F11" s="160">
        <v>1229884</v>
      </c>
      <c r="G11" s="29" t="s">
        <v>438</v>
      </c>
      <c r="H11" s="161">
        <v>2</v>
      </c>
      <c r="I11" s="30">
        <v>0.75</v>
      </c>
      <c r="J11" s="31">
        <v>0.22</v>
      </c>
      <c r="K11" s="32">
        <v>0.03</v>
      </c>
      <c r="L11" s="33">
        <v>0</v>
      </c>
      <c r="M11" s="34">
        <v>0</v>
      </c>
      <c r="N11" s="162">
        <f t="shared" si="0"/>
        <v>922413</v>
      </c>
      <c r="O11" s="163">
        <f t="shared" si="1"/>
        <v>270574.48</v>
      </c>
      <c r="P11" s="163">
        <f t="shared" si="2"/>
        <v>36896.519999999997</v>
      </c>
      <c r="Q11" s="163">
        <f t="shared" si="3"/>
        <v>0</v>
      </c>
      <c r="R11" s="163">
        <f t="shared" si="4"/>
        <v>0</v>
      </c>
      <c r="S11" s="35">
        <f t="shared" si="5"/>
        <v>36896.519999999997</v>
      </c>
      <c r="T11" s="164">
        <v>2</v>
      </c>
      <c r="U11" s="30">
        <v>0.65</v>
      </c>
      <c r="V11" s="31">
        <v>0.3</v>
      </c>
      <c r="W11" s="32">
        <v>0.05</v>
      </c>
      <c r="X11" s="33">
        <v>0</v>
      </c>
      <c r="Y11" s="34">
        <v>0</v>
      </c>
      <c r="Z11" s="162">
        <f t="shared" si="6"/>
        <v>799424.6</v>
      </c>
      <c r="AA11" s="162">
        <f t="shared" si="7"/>
        <v>368965.2</v>
      </c>
      <c r="AB11" s="162">
        <f t="shared" si="8"/>
        <v>61494.200000000004</v>
      </c>
      <c r="AC11" s="162">
        <f t="shared" si="9"/>
        <v>0</v>
      </c>
      <c r="AD11" s="162">
        <f t="shared" si="10"/>
        <v>0</v>
      </c>
      <c r="AE11" s="36">
        <f t="shared" si="11"/>
        <v>61494.200000000004</v>
      </c>
      <c r="AF11" s="37"/>
    </row>
    <row r="12" spans="1:32" ht="30.75" thickBot="1" x14ac:dyDescent="0.3">
      <c r="A12" s="28" t="s">
        <v>28</v>
      </c>
      <c r="B12" s="28" t="s">
        <v>1456</v>
      </c>
      <c r="C12" s="158" t="s">
        <v>1456</v>
      </c>
      <c r="D12" s="158" t="s">
        <v>1457</v>
      </c>
      <c r="E12" s="159" t="s">
        <v>1070</v>
      </c>
      <c r="F12" s="160">
        <v>458675</v>
      </c>
      <c r="G12" s="29" t="s">
        <v>438</v>
      </c>
      <c r="H12" s="161">
        <v>1</v>
      </c>
      <c r="I12" s="30">
        <v>0.83</v>
      </c>
      <c r="J12" s="31">
        <v>0.17</v>
      </c>
      <c r="K12" s="32">
        <v>0</v>
      </c>
      <c r="L12" s="33">
        <v>0</v>
      </c>
      <c r="M12" s="34">
        <v>0</v>
      </c>
      <c r="N12" s="162">
        <f t="shared" si="0"/>
        <v>380700.25</v>
      </c>
      <c r="O12" s="163">
        <f t="shared" si="1"/>
        <v>77974.75</v>
      </c>
      <c r="P12" s="163">
        <f t="shared" si="2"/>
        <v>0</v>
      </c>
      <c r="Q12" s="163">
        <f t="shared" si="3"/>
        <v>0</v>
      </c>
      <c r="R12" s="163">
        <f t="shared" si="4"/>
        <v>0</v>
      </c>
      <c r="S12" s="35">
        <f t="shared" si="5"/>
        <v>0</v>
      </c>
      <c r="T12" s="164">
        <v>2</v>
      </c>
      <c r="U12" s="30">
        <v>0.69</v>
      </c>
      <c r="V12" s="31">
        <v>0.23</v>
      </c>
      <c r="W12" s="32">
        <v>0.08</v>
      </c>
      <c r="X12" s="33">
        <v>0</v>
      </c>
      <c r="Y12" s="34">
        <v>0</v>
      </c>
      <c r="Z12" s="162">
        <f t="shared" si="6"/>
        <v>316485.75</v>
      </c>
      <c r="AA12" s="162">
        <f t="shared" si="7"/>
        <v>105495.25</v>
      </c>
      <c r="AB12" s="162">
        <f t="shared" si="8"/>
        <v>36694</v>
      </c>
      <c r="AC12" s="162">
        <f t="shared" si="9"/>
        <v>0</v>
      </c>
      <c r="AD12" s="162">
        <f t="shared" si="10"/>
        <v>0</v>
      </c>
      <c r="AE12" s="36">
        <f t="shared" si="11"/>
        <v>36694</v>
      </c>
      <c r="AF12" s="37"/>
    </row>
    <row r="13" spans="1:32" ht="30.75" thickBot="1" x14ac:dyDescent="0.3">
      <c r="A13" s="28" t="s">
        <v>28</v>
      </c>
      <c r="B13" s="28" t="s">
        <v>1456</v>
      </c>
      <c r="C13" s="158" t="s">
        <v>1458</v>
      </c>
      <c r="D13" s="158" t="s">
        <v>1457</v>
      </c>
      <c r="E13" s="159" t="s">
        <v>1070</v>
      </c>
      <c r="F13" s="160">
        <v>377819</v>
      </c>
      <c r="G13" s="29" t="s">
        <v>438</v>
      </c>
      <c r="H13" s="161">
        <v>1</v>
      </c>
      <c r="I13" s="30">
        <v>0.89</v>
      </c>
      <c r="J13" s="31">
        <v>0.1</v>
      </c>
      <c r="K13" s="32">
        <v>0.01</v>
      </c>
      <c r="L13" s="33">
        <v>0</v>
      </c>
      <c r="M13" s="34">
        <v>0</v>
      </c>
      <c r="N13" s="162">
        <f t="shared" si="0"/>
        <v>336258.91000000003</v>
      </c>
      <c r="O13" s="163">
        <f t="shared" si="1"/>
        <v>37781.9</v>
      </c>
      <c r="P13" s="163">
        <f t="shared" si="2"/>
        <v>3778.19</v>
      </c>
      <c r="Q13" s="163">
        <f t="shared" si="3"/>
        <v>0</v>
      </c>
      <c r="R13" s="163">
        <f t="shared" si="4"/>
        <v>0</v>
      </c>
      <c r="S13" s="35">
        <f t="shared" si="5"/>
        <v>3778.19</v>
      </c>
      <c r="T13" s="164">
        <v>2</v>
      </c>
      <c r="U13" s="30">
        <v>0.68</v>
      </c>
      <c r="V13" s="31">
        <v>0.28999999999999998</v>
      </c>
      <c r="W13" s="32">
        <v>0.03</v>
      </c>
      <c r="X13" s="33">
        <v>0</v>
      </c>
      <c r="Y13" s="34">
        <v>0</v>
      </c>
      <c r="Z13" s="162">
        <f t="shared" si="6"/>
        <v>256916.92</v>
      </c>
      <c r="AA13" s="162">
        <f t="shared" si="7"/>
        <v>109567.51</v>
      </c>
      <c r="AB13" s="162">
        <f t="shared" si="8"/>
        <v>11334.57</v>
      </c>
      <c r="AC13" s="162">
        <f t="shared" si="9"/>
        <v>0</v>
      </c>
      <c r="AD13" s="162">
        <f t="shared" si="10"/>
        <v>0</v>
      </c>
      <c r="AE13" s="36">
        <f t="shared" si="11"/>
        <v>11334.57</v>
      </c>
      <c r="AF13" s="37"/>
    </row>
    <row r="14" spans="1:32" ht="57" thickBot="1" x14ac:dyDescent="0.35">
      <c r="A14" s="344" t="s">
        <v>28</v>
      </c>
      <c r="B14" s="344" t="s">
        <v>1456</v>
      </c>
      <c r="C14" s="345" t="s">
        <v>1459</v>
      </c>
      <c r="D14" s="345" t="s">
        <v>1457</v>
      </c>
      <c r="E14" s="346" t="s">
        <v>1070</v>
      </c>
      <c r="F14" s="347">
        <v>129414</v>
      </c>
      <c r="G14" s="348" t="s">
        <v>438</v>
      </c>
      <c r="H14" s="349">
        <v>1</v>
      </c>
      <c r="I14" s="350">
        <v>0.82</v>
      </c>
      <c r="J14" s="351">
        <v>0.17</v>
      </c>
      <c r="K14" s="352">
        <v>0.01</v>
      </c>
      <c r="L14" s="353">
        <v>0</v>
      </c>
      <c r="M14" s="354">
        <v>0</v>
      </c>
      <c r="N14" s="355">
        <f t="shared" si="0"/>
        <v>106119.48</v>
      </c>
      <c r="O14" s="356">
        <f t="shared" si="1"/>
        <v>22000.38</v>
      </c>
      <c r="P14" s="356">
        <f t="shared" si="2"/>
        <v>1294.1400000000001</v>
      </c>
      <c r="Q14" s="356">
        <f t="shared" si="3"/>
        <v>0</v>
      </c>
      <c r="R14" s="356">
        <f t="shared" si="4"/>
        <v>0</v>
      </c>
      <c r="S14" s="357">
        <f t="shared" si="5"/>
        <v>1294.1400000000001</v>
      </c>
      <c r="T14" s="358">
        <v>2</v>
      </c>
      <c r="U14" s="350">
        <v>0.68599999999999994</v>
      </c>
      <c r="V14" s="351">
        <v>0.28000000000000003</v>
      </c>
      <c r="W14" s="352">
        <v>3.4000000000000002E-2</v>
      </c>
      <c r="X14" s="353">
        <v>0</v>
      </c>
      <c r="Y14" s="354">
        <v>0</v>
      </c>
      <c r="Z14" s="355">
        <f t="shared" si="6"/>
        <v>88778.003999999986</v>
      </c>
      <c r="AA14" s="355">
        <f t="shared" si="7"/>
        <v>36235.920000000006</v>
      </c>
      <c r="AB14" s="355">
        <f t="shared" si="8"/>
        <v>4400.076</v>
      </c>
      <c r="AC14" s="355">
        <f t="shared" si="9"/>
        <v>0</v>
      </c>
      <c r="AD14" s="355">
        <f t="shared" si="10"/>
        <v>0</v>
      </c>
      <c r="AE14" s="359">
        <f t="shared" si="11"/>
        <v>4400.076</v>
      </c>
      <c r="AF14" s="360"/>
    </row>
    <row r="15" spans="1:32" ht="30.75" thickBot="1" x14ac:dyDescent="0.3">
      <c r="A15" s="28" t="s">
        <v>28</v>
      </c>
      <c r="B15" s="28" t="s">
        <v>1460</v>
      </c>
      <c r="C15" s="158" t="s">
        <v>1461</v>
      </c>
      <c r="D15" s="158" t="s">
        <v>1462</v>
      </c>
      <c r="E15" s="159" t="s">
        <v>1070</v>
      </c>
      <c r="F15" s="160">
        <v>134810</v>
      </c>
      <c r="G15" s="29" t="s">
        <v>438</v>
      </c>
      <c r="H15" s="161">
        <v>1</v>
      </c>
      <c r="I15" s="30">
        <v>0.85</v>
      </c>
      <c r="J15" s="31">
        <v>0.14000000000000001</v>
      </c>
      <c r="K15" s="32">
        <v>0.01</v>
      </c>
      <c r="L15" s="33">
        <v>0</v>
      </c>
      <c r="M15" s="34">
        <v>0</v>
      </c>
      <c r="N15" s="162">
        <f t="shared" si="0"/>
        <v>114588.5</v>
      </c>
      <c r="O15" s="163">
        <f t="shared" si="1"/>
        <v>18873.400000000001</v>
      </c>
      <c r="P15" s="163">
        <f t="shared" si="2"/>
        <v>1348.1000000000001</v>
      </c>
      <c r="Q15" s="163">
        <f t="shared" si="3"/>
        <v>0</v>
      </c>
      <c r="R15" s="163">
        <f t="shared" si="4"/>
        <v>0</v>
      </c>
      <c r="S15" s="35">
        <f t="shared" si="5"/>
        <v>1348.1000000000001</v>
      </c>
      <c r="T15" s="164">
        <v>2</v>
      </c>
      <c r="U15" s="30">
        <v>0.73</v>
      </c>
      <c r="V15" s="31">
        <v>0.25</v>
      </c>
      <c r="W15" s="32">
        <v>0.02</v>
      </c>
      <c r="X15" s="33">
        <v>0</v>
      </c>
      <c r="Y15" s="34">
        <v>0</v>
      </c>
      <c r="Z15" s="162">
        <f t="shared" si="6"/>
        <v>98411.3</v>
      </c>
      <c r="AA15" s="162">
        <f t="shared" si="7"/>
        <v>33702.5</v>
      </c>
      <c r="AB15" s="162">
        <f t="shared" si="8"/>
        <v>2696.2000000000003</v>
      </c>
      <c r="AC15" s="162">
        <f t="shared" si="9"/>
        <v>0</v>
      </c>
      <c r="AD15" s="162">
        <f t="shared" si="10"/>
        <v>0</v>
      </c>
      <c r="AE15" s="36">
        <f t="shared" si="11"/>
        <v>2696.2000000000003</v>
      </c>
      <c r="AF15" s="37"/>
    </row>
    <row r="16" spans="1:32" ht="30.75" thickBot="1" x14ac:dyDescent="0.3">
      <c r="A16" s="28" t="s">
        <v>28</v>
      </c>
      <c r="B16" s="28" t="s">
        <v>1460</v>
      </c>
      <c r="C16" s="158" t="s">
        <v>1460</v>
      </c>
      <c r="D16" s="158" t="s">
        <v>1463</v>
      </c>
      <c r="E16" s="159" t="s">
        <v>1070</v>
      </c>
      <c r="F16" s="160">
        <v>286528</v>
      </c>
      <c r="G16" s="29" t="s">
        <v>438</v>
      </c>
      <c r="H16" s="161">
        <v>1</v>
      </c>
      <c r="I16" s="30">
        <v>0.81</v>
      </c>
      <c r="J16" s="31">
        <v>0.18</v>
      </c>
      <c r="K16" s="32">
        <v>0.01</v>
      </c>
      <c r="L16" s="33">
        <v>0</v>
      </c>
      <c r="M16" s="34">
        <v>0</v>
      </c>
      <c r="N16" s="162">
        <f t="shared" si="0"/>
        <v>232087.68000000002</v>
      </c>
      <c r="O16" s="163">
        <f t="shared" si="1"/>
        <v>51575.040000000001</v>
      </c>
      <c r="P16" s="163">
        <f t="shared" si="2"/>
        <v>2865.28</v>
      </c>
      <c r="Q16" s="163">
        <f t="shared" si="3"/>
        <v>0</v>
      </c>
      <c r="R16" s="163">
        <f t="shared" si="4"/>
        <v>0</v>
      </c>
      <c r="S16" s="35">
        <f t="shared" si="5"/>
        <v>2865.28</v>
      </c>
      <c r="T16" s="164">
        <v>2</v>
      </c>
      <c r="U16" s="30">
        <v>0.65</v>
      </c>
      <c r="V16" s="31">
        <v>0.3</v>
      </c>
      <c r="W16" s="32">
        <v>0.05</v>
      </c>
      <c r="X16" s="33">
        <v>0</v>
      </c>
      <c r="Y16" s="34">
        <v>0</v>
      </c>
      <c r="Z16" s="162">
        <f t="shared" si="6"/>
        <v>186243.20000000001</v>
      </c>
      <c r="AA16" s="162">
        <f t="shared" si="7"/>
        <v>85958.399999999994</v>
      </c>
      <c r="AB16" s="162">
        <f t="shared" si="8"/>
        <v>14326.400000000001</v>
      </c>
      <c r="AC16" s="162">
        <f t="shared" si="9"/>
        <v>0</v>
      </c>
      <c r="AD16" s="162">
        <f t="shared" si="10"/>
        <v>0</v>
      </c>
      <c r="AE16" s="36">
        <f t="shared" si="11"/>
        <v>14326.400000000001</v>
      </c>
      <c r="AF16" s="37"/>
    </row>
    <row r="17" spans="1:32" ht="30.75" thickBot="1" x14ac:dyDescent="0.3">
      <c r="A17" s="28" t="s">
        <v>28</v>
      </c>
      <c r="B17" s="28" t="s">
        <v>1460</v>
      </c>
      <c r="C17" s="158" t="s">
        <v>1464</v>
      </c>
      <c r="D17" s="158" t="s">
        <v>1465</v>
      </c>
      <c r="E17" s="159" t="s">
        <v>1070</v>
      </c>
      <c r="F17" s="160">
        <v>217682</v>
      </c>
      <c r="G17" s="29" t="s">
        <v>438</v>
      </c>
      <c r="H17" s="161">
        <v>1</v>
      </c>
      <c r="I17" s="30">
        <v>0.86</v>
      </c>
      <c r="J17" s="31">
        <v>0.12</v>
      </c>
      <c r="K17" s="32">
        <v>0.02</v>
      </c>
      <c r="L17" s="33">
        <v>0</v>
      </c>
      <c r="M17" s="34">
        <v>0</v>
      </c>
      <c r="N17" s="162">
        <f t="shared" si="0"/>
        <v>187206.52</v>
      </c>
      <c r="O17" s="163">
        <f t="shared" si="1"/>
        <v>26121.84</v>
      </c>
      <c r="P17" s="163">
        <f t="shared" si="2"/>
        <v>4353.6400000000003</v>
      </c>
      <c r="Q17" s="163">
        <f t="shared" si="3"/>
        <v>0</v>
      </c>
      <c r="R17" s="163">
        <f t="shared" si="4"/>
        <v>0</v>
      </c>
      <c r="S17" s="35">
        <f t="shared" si="5"/>
        <v>4353.6400000000003</v>
      </c>
      <c r="T17" s="164">
        <v>1</v>
      </c>
      <c r="U17" s="30">
        <v>0.83</v>
      </c>
      <c r="V17" s="31">
        <v>0.14000000000000001</v>
      </c>
      <c r="W17" s="32">
        <v>0.03</v>
      </c>
      <c r="X17" s="33">
        <v>0</v>
      </c>
      <c r="Y17" s="34">
        <v>0</v>
      </c>
      <c r="Z17" s="162">
        <f t="shared" si="6"/>
        <v>180676.06</v>
      </c>
      <c r="AA17" s="162">
        <f t="shared" si="7"/>
        <v>30475.480000000003</v>
      </c>
      <c r="AB17" s="162">
        <f t="shared" si="8"/>
        <v>6530.46</v>
      </c>
      <c r="AC17" s="162">
        <f t="shared" si="9"/>
        <v>0</v>
      </c>
      <c r="AD17" s="162">
        <f t="shared" si="10"/>
        <v>0</v>
      </c>
      <c r="AE17" s="36">
        <f t="shared" si="11"/>
        <v>6530.46</v>
      </c>
      <c r="AF17" s="37"/>
    </row>
    <row r="18" spans="1:32" ht="30.75" thickBot="1" x14ac:dyDescent="0.3">
      <c r="A18" s="28" t="s">
        <v>28</v>
      </c>
      <c r="B18" s="28" t="s">
        <v>1460</v>
      </c>
      <c r="C18" s="158" t="s">
        <v>1466</v>
      </c>
      <c r="D18" s="158" t="s">
        <v>1467</v>
      </c>
      <c r="E18" s="159" t="s">
        <v>1070</v>
      </c>
      <c r="F18" s="160">
        <v>130604</v>
      </c>
      <c r="G18" s="29" t="s">
        <v>438</v>
      </c>
      <c r="H18" s="161">
        <v>1</v>
      </c>
      <c r="I18" s="30">
        <v>0.81</v>
      </c>
      <c r="J18" s="31">
        <v>0.16</v>
      </c>
      <c r="K18" s="32">
        <v>0.03</v>
      </c>
      <c r="L18" s="33">
        <v>0</v>
      </c>
      <c r="M18" s="34">
        <v>0</v>
      </c>
      <c r="N18" s="162">
        <f t="shared" si="0"/>
        <v>105789.24</v>
      </c>
      <c r="O18" s="163">
        <f t="shared" si="1"/>
        <v>20896.64</v>
      </c>
      <c r="P18" s="163">
        <f t="shared" si="2"/>
        <v>3918.12</v>
      </c>
      <c r="Q18" s="163">
        <f t="shared" si="3"/>
        <v>0</v>
      </c>
      <c r="R18" s="163">
        <f t="shared" si="4"/>
        <v>0</v>
      </c>
      <c r="S18" s="35">
        <f t="shared" si="5"/>
        <v>3918.12</v>
      </c>
      <c r="T18" s="164">
        <v>2</v>
      </c>
      <c r="U18" s="30">
        <v>0.7</v>
      </c>
      <c r="V18" s="31">
        <v>0.25</v>
      </c>
      <c r="W18" s="32">
        <v>0.05</v>
      </c>
      <c r="X18" s="33">
        <v>0</v>
      </c>
      <c r="Y18" s="34">
        <v>0</v>
      </c>
      <c r="Z18" s="162">
        <f t="shared" si="6"/>
        <v>91422.799999999988</v>
      </c>
      <c r="AA18" s="162">
        <f t="shared" si="7"/>
        <v>32651</v>
      </c>
      <c r="AB18" s="162">
        <f t="shared" si="8"/>
        <v>6530.2000000000007</v>
      </c>
      <c r="AC18" s="162">
        <f t="shared" si="9"/>
        <v>0</v>
      </c>
      <c r="AD18" s="162">
        <f t="shared" si="10"/>
        <v>0</v>
      </c>
      <c r="AE18" s="36">
        <f t="shared" si="11"/>
        <v>6530.2000000000007</v>
      </c>
      <c r="AF18" s="37"/>
    </row>
    <row r="19" spans="1:32" ht="30.75" thickBot="1" x14ac:dyDescent="0.3">
      <c r="A19" s="28" t="s">
        <v>28</v>
      </c>
      <c r="B19" s="28" t="s">
        <v>1468</v>
      </c>
      <c r="C19" s="158" t="s">
        <v>1469</v>
      </c>
      <c r="D19" s="158" t="s">
        <v>1470</v>
      </c>
      <c r="E19" s="159" t="s">
        <v>1070</v>
      </c>
      <c r="F19" s="160">
        <v>151882</v>
      </c>
      <c r="G19" s="29" t="s">
        <v>438</v>
      </c>
      <c r="H19" s="161">
        <v>1</v>
      </c>
      <c r="I19" s="30">
        <v>0.84</v>
      </c>
      <c r="J19" s="31">
        <v>0.14000000000000001</v>
      </c>
      <c r="K19" s="32">
        <v>0.02</v>
      </c>
      <c r="L19" s="33">
        <v>0</v>
      </c>
      <c r="M19" s="34">
        <v>0</v>
      </c>
      <c r="N19" s="162">
        <f t="shared" si="0"/>
        <v>127580.87999999999</v>
      </c>
      <c r="O19" s="163">
        <f t="shared" si="1"/>
        <v>21263.480000000003</v>
      </c>
      <c r="P19" s="163">
        <f t="shared" si="2"/>
        <v>3037.64</v>
      </c>
      <c r="Q19" s="163">
        <f t="shared" si="3"/>
        <v>0</v>
      </c>
      <c r="R19" s="163">
        <f t="shared" si="4"/>
        <v>0</v>
      </c>
      <c r="S19" s="35">
        <f t="shared" si="5"/>
        <v>3037.64</v>
      </c>
      <c r="T19" s="164">
        <v>2</v>
      </c>
      <c r="U19" s="30">
        <v>0.61</v>
      </c>
      <c r="V19" s="31">
        <v>0.34</v>
      </c>
      <c r="W19" s="32">
        <v>0.05</v>
      </c>
      <c r="X19" s="33">
        <v>0</v>
      </c>
      <c r="Y19" s="34">
        <v>0</v>
      </c>
      <c r="Z19" s="162">
        <f t="shared" si="6"/>
        <v>92648.02</v>
      </c>
      <c r="AA19" s="162">
        <f t="shared" si="7"/>
        <v>51639.880000000005</v>
      </c>
      <c r="AB19" s="162">
        <f t="shared" si="8"/>
        <v>7594.1</v>
      </c>
      <c r="AC19" s="162">
        <f t="shared" si="9"/>
        <v>0</v>
      </c>
      <c r="AD19" s="162">
        <f t="shared" si="10"/>
        <v>0</v>
      </c>
      <c r="AE19" s="36">
        <f t="shared" si="11"/>
        <v>7594.1</v>
      </c>
      <c r="AF19" s="37"/>
    </row>
    <row r="20" spans="1:32" ht="30.75" thickBot="1" x14ac:dyDescent="0.3">
      <c r="A20" s="28" t="s">
        <v>28</v>
      </c>
      <c r="B20" s="28" t="s">
        <v>1468</v>
      </c>
      <c r="C20" s="158" t="s">
        <v>1468</v>
      </c>
      <c r="D20" s="158" t="s">
        <v>1471</v>
      </c>
      <c r="E20" s="159" t="s">
        <v>1070</v>
      </c>
      <c r="F20" s="160">
        <v>644488</v>
      </c>
      <c r="G20" s="29" t="s">
        <v>438</v>
      </c>
      <c r="H20" s="161">
        <v>1</v>
      </c>
      <c r="I20" s="30">
        <v>0.85</v>
      </c>
      <c r="J20" s="31">
        <v>0.12</v>
      </c>
      <c r="K20" s="32">
        <v>0.03</v>
      </c>
      <c r="L20" s="33">
        <v>0</v>
      </c>
      <c r="M20" s="34">
        <v>0</v>
      </c>
      <c r="N20" s="162">
        <f t="shared" si="0"/>
        <v>547814.79999999993</v>
      </c>
      <c r="O20" s="163">
        <f t="shared" si="1"/>
        <v>77338.559999999998</v>
      </c>
      <c r="P20" s="163">
        <f t="shared" si="2"/>
        <v>19334.64</v>
      </c>
      <c r="Q20" s="163">
        <f t="shared" si="3"/>
        <v>0</v>
      </c>
      <c r="R20" s="163">
        <f t="shared" si="4"/>
        <v>0</v>
      </c>
      <c r="S20" s="35">
        <f t="shared" si="5"/>
        <v>19334.64</v>
      </c>
      <c r="T20" s="164">
        <v>2</v>
      </c>
      <c r="U20" s="30">
        <v>0.79</v>
      </c>
      <c r="V20" s="31">
        <v>0.17</v>
      </c>
      <c r="W20" s="32">
        <v>0.04</v>
      </c>
      <c r="X20" s="33">
        <v>0</v>
      </c>
      <c r="Y20" s="34">
        <v>0</v>
      </c>
      <c r="Z20" s="162">
        <f t="shared" si="6"/>
        <v>509145.52</v>
      </c>
      <c r="AA20" s="162">
        <f t="shared" si="7"/>
        <v>109562.96</v>
      </c>
      <c r="AB20" s="162">
        <f t="shared" si="8"/>
        <v>25779.52</v>
      </c>
      <c r="AC20" s="162">
        <f t="shared" si="9"/>
        <v>0</v>
      </c>
      <c r="AD20" s="162">
        <f t="shared" si="10"/>
        <v>0</v>
      </c>
      <c r="AE20" s="36">
        <f t="shared" si="11"/>
        <v>25779.52</v>
      </c>
      <c r="AF20" s="37"/>
    </row>
    <row r="21" spans="1:32" ht="30.75" thickBot="1" x14ac:dyDescent="0.3">
      <c r="A21" s="28" t="s">
        <v>28</v>
      </c>
      <c r="B21" s="28" t="s">
        <v>1468</v>
      </c>
      <c r="C21" s="158" t="s">
        <v>1472</v>
      </c>
      <c r="D21" s="158" t="s">
        <v>1473</v>
      </c>
      <c r="E21" s="159" t="s">
        <v>1070</v>
      </c>
      <c r="F21" s="160">
        <v>470646</v>
      </c>
      <c r="G21" s="29" t="s">
        <v>438</v>
      </c>
      <c r="H21" s="161">
        <v>1</v>
      </c>
      <c r="I21" s="30">
        <v>0.86</v>
      </c>
      <c r="J21" s="31">
        <v>0.13</v>
      </c>
      <c r="K21" s="32">
        <v>0.01</v>
      </c>
      <c r="L21" s="33">
        <v>0</v>
      </c>
      <c r="M21" s="34">
        <v>0</v>
      </c>
      <c r="N21" s="162">
        <f t="shared" si="0"/>
        <v>404755.56</v>
      </c>
      <c r="O21" s="163">
        <f t="shared" si="1"/>
        <v>61183.98</v>
      </c>
      <c r="P21" s="163">
        <f t="shared" si="2"/>
        <v>4706.46</v>
      </c>
      <c r="Q21" s="163">
        <f t="shared" si="3"/>
        <v>0</v>
      </c>
      <c r="R21" s="163">
        <f t="shared" si="4"/>
        <v>0</v>
      </c>
      <c r="S21" s="35">
        <f t="shared" si="5"/>
        <v>4706.46</v>
      </c>
      <c r="T21" s="164">
        <v>1</v>
      </c>
      <c r="U21" s="30">
        <v>0.82000000000000006</v>
      </c>
      <c r="V21" s="31">
        <v>0.15</v>
      </c>
      <c r="W21" s="32">
        <v>0.03</v>
      </c>
      <c r="X21" s="33">
        <v>0</v>
      </c>
      <c r="Y21" s="34">
        <v>0</v>
      </c>
      <c r="Z21" s="162">
        <f t="shared" si="6"/>
        <v>385929.72000000003</v>
      </c>
      <c r="AA21" s="162">
        <f t="shared" si="7"/>
        <v>70596.899999999994</v>
      </c>
      <c r="AB21" s="162">
        <f t="shared" si="8"/>
        <v>14119.38</v>
      </c>
      <c r="AC21" s="162">
        <f t="shared" si="9"/>
        <v>0</v>
      </c>
      <c r="AD21" s="162">
        <f t="shared" si="10"/>
        <v>0</v>
      </c>
      <c r="AE21" s="36">
        <f t="shared" si="11"/>
        <v>14119.38</v>
      </c>
      <c r="AF21" s="37"/>
    </row>
    <row r="22" spans="1:32" ht="30.75" thickBot="1" x14ac:dyDescent="0.3">
      <c r="A22" s="28" t="s">
        <v>28</v>
      </c>
      <c r="B22" s="28" t="s">
        <v>1474</v>
      </c>
      <c r="C22" s="158" t="s">
        <v>1474</v>
      </c>
      <c r="D22" s="158" t="s">
        <v>1475</v>
      </c>
      <c r="E22" s="159" t="s">
        <v>1070</v>
      </c>
      <c r="F22" s="160">
        <v>105689</v>
      </c>
      <c r="G22" s="29" t="s">
        <v>438</v>
      </c>
      <c r="H22" s="161">
        <v>1</v>
      </c>
      <c r="I22" s="30">
        <v>0.84</v>
      </c>
      <c r="J22" s="31">
        <v>0.14000000000000001</v>
      </c>
      <c r="K22" s="32">
        <v>0.02</v>
      </c>
      <c r="L22" s="33">
        <v>0</v>
      </c>
      <c r="M22" s="34">
        <v>0</v>
      </c>
      <c r="N22" s="162">
        <f t="shared" si="0"/>
        <v>88778.76</v>
      </c>
      <c r="O22" s="163">
        <f t="shared" si="1"/>
        <v>14796.460000000001</v>
      </c>
      <c r="P22" s="163">
        <f t="shared" si="2"/>
        <v>2113.7800000000002</v>
      </c>
      <c r="Q22" s="163">
        <f t="shared" si="3"/>
        <v>0</v>
      </c>
      <c r="R22" s="163">
        <f t="shared" si="4"/>
        <v>0</v>
      </c>
      <c r="S22" s="35">
        <f t="shared" si="5"/>
        <v>2113.7800000000002</v>
      </c>
      <c r="T22" s="164">
        <v>2</v>
      </c>
      <c r="U22" s="30">
        <v>0.78</v>
      </c>
      <c r="V22" s="31">
        <v>0.18</v>
      </c>
      <c r="W22" s="32">
        <v>0.04</v>
      </c>
      <c r="X22" s="33">
        <v>0</v>
      </c>
      <c r="Y22" s="34">
        <v>0</v>
      </c>
      <c r="Z22" s="162">
        <f t="shared" si="6"/>
        <v>82437.42</v>
      </c>
      <c r="AA22" s="162">
        <f t="shared" si="7"/>
        <v>19024.02</v>
      </c>
      <c r="AB22" s="162">
        <f t="shared" si="8"/>
        <v>4227.5600000000004</v>
      </c>
      <c r="AC22" s="162">
        <f t="shared" si="9"/>
        <v>0</v>
      </c>
      <c r="AD22" s="162">
        <f t="shared" si="10"/>
        <v>0</v>
      </c>
      <c r="AE22" s="36">
        <f t="shared" si="11"/>
        <v>4227.5600000000004</v>
      </c>
      <c r="AF22" s="37"/>
    </row>
    <row r="23" spans="1:32" ht="51.75" thickBot="1" x14ac:dyDescent="0.3">
      <c r="A23" s="28" t="s">
        <v>28</v>
      </c>
      <c r="B23" s="28" t="s">
        <v>1474</v>
      </c>
      <c r="C23" s="158" t="s">
        <v>1476</v>
      </c>
      <c r="D23" s="158" t="s">
        <v>1477</v>
      </c>
      <c r="E23" s="159" t="s">
        <v>1070</v>
      </c>
      <c r="F23" s="160">
        <v>29761</v>
      </c>
      <c r="G23" s="29" t="s">
        <v>462</v>
      </c>
      <c r="H23" s="161">
        <v>2</v>
      </c>
      <c r="I23" s="30">
        <v>0.69</v>
      </c>
      <c r="J23" s="31">
        <v>0.26</v>
      </c>
      <c r="K23" s="32">
        <v>0.05</v>
      </c>
      <c r="L23" s="33">
        <v>0</v>
      </c>
      <c r="M23" s="34">
        <v>0</v>
      </c>
      <c r="N23" s="162">
        <f t="shared" si="0"/>
        <v>20535.09</v>
      </c>
      <c r="O23" s="163">
        <f t="shared" si="1"/>
        <v>7737.8600000000006</v>
      </c>
      <c r="P23" s="163">
        <f t="shared" si="2"/>
        <v>1488.0500000000002</v>
      </c>
      <c r="Q23" s="163">
        <f t="shared" si="3"/>
        <v>0</v>
      </c>
      <c r="R23" s="163">
        <f t="shared" si="4"/>
        <v>0</v>
      </c>
      <c r="S23" s="35">
        <f t="shared" si="5"/>
        <v>1488.0500000000002</v>
      </c>
      <c r="T23" s="164">
        <v>2</v>
      </c>
      <c r="U23" s="30">
        <v>0.63</v>
      </c>
      <c r="V23" s="31">
        <v>0.3</v>
      </c>
      <c r="W23" s="32">
        <v>7.0000000000000007E-2</v>
      </c>
      <c r="X23" s="33">
        <v>0</v>
      </c>
      <c r="Y23" s="34">
        <v>0</v>
      </c>
      <c r="Z23" s="162">
        <f t="shared" si="6"/>
        <v>18749.43</v>
      </c>
      <c r="AA23" s="162">
        <f t="shared" si="7"/>
        <v>8928.2999999999993</v>
      </c>
      <c r="AB23" s="162">
        <f t="shared" si="8"/>
        <v>2083.27</v>
      </c>
      <c r="AC23" s="162">
        <f t="shared" si="9"/>
        <v>0</v>
      </c>
      <c r="AD23" s="162">
        <f t="shared" si="10"/>
        <v>0</v>
      </c>
      <c r="AE23" s="36">
        <f t="shared" si="11"/>
        <v>2083.27</v>
      </c>
      <c r="AF23" s="37"/>
    </row>
    <row r="24" spans="1:32" ht="30.75" thickBot="1" x14ac:dyDescent="0.3">
      <c r="A24" s="28" t="s">
        <v>28</v>
      </c>
      <c r="B24" s="28" t="s">
        <v>1474</v>
      </c>
      <c r="C24" s="158" t="s">
        <v>1478</v>
      </c>
      <c r="D24" s="158" t="s">
        <v>1479</v>
      </c>
      <c r="E24" s="159" t="s">
        <v>1070</v>
      </c>
      <c r="F24" s="160">
        <v>68273</v>
      </c>
      <c r="G24" s="29" t="s">
        <v>438</v>
      </c>
      <c r="H24" s="161">
        <v>2</v>
      </c>
      <c r="I24" s="30">
        <v>0.75</v>
      </c>
      <c r="J24" s="31">
        <v>0.23</v>
      </c>
      <c r="K24" s="32">
        <v>0.02</v>
      </c>
      <c r="L24" s="33">
        <v>0</v>
      </c>
      <c r="M24" s="34">
        <v>0</v>
      </c>
      <c r="N24" s="162">
        <f t="shared" si="0"/>
        <v>51204.75</v>
      </c>
      <c r="O24" s="163">
        <f t="shared" si="1"/>
        <v>15702.79</v>
      </c>
      <c r="P24" s="163">
        <f t="shared" si="2"/>
        <v>1365.46</v>
      </c>
      <c r="Q24" s="163">
        <f t="shared" si="3"/>
        <v>0</v>
      </c>
      <c r="R24" s="163">
        <f t="shared" si="4"/>
        <v>0</v>
      </c>
      <c r="S24" s="35">
        <f t="shared" si="5"/>
        <v>1365.46</v>
      </c>
      <c r="T24" s="164">
        <v>2</v>
      </c>
      <c r="U24" s="30">
        <v>0.69</v>
      </c>
      <c r="V24" s="31">
        <v>0.27</v>
      </c>
      <c r="W24" s="32">
        <v>0.04</v>
      </c>
      <c r="X24" s="33">
        <v>0</v>
      </c>
      <c r="Y24" s="34">
        <v>0</v>
      </c>
      <c r="Z24" s="162">
        <f t="shared" si="6"/>
        <v>47108.369999999995</v>
      </c>
      <c r="AA24" s="162">
        <f t="shared" si="7"/>
        <v>18433.710000000003</v>
      </c>
      <c r="AB24" s="162">
        <f t="shared" si="8"/>
        <v>2730.92</v>
      </c>
      <c r="AC24" s="162">
        <f t="shared" si="9"/>
        <v>0</v>
      </c>
      <c r="AD24" s="162">
        <f t="shared" si="10"/>
        <v>0</v>
      </c>
      <c r="AE24" s="36">
        <f t="shared" si="11"/>
        <v>2730.92</v>
      </c>
      <c r="AF24" s="37"/>
    </row>
    <row r="25" spans="1:32" ht="30.75" thickBot="1" x14ac:dyDescent="0.3">
      <c r="A25" s="28" t="s">
        <v>28</v>
      </c>
      <c r="B25" s="28" t="s">
        <v>1480</v>
      </c>
      <c r="C25" s="158" t="s">
        <v>1480</v>
      </c>
      <c r="D25" s="158" t="s">
        <v>1481</v>
      </c>
      <c r="E25" s="159" t="s">
        <v>1070</v>
      </c>
      <c r="F25" s="160">
        <v>148483</v>
      </c>
      <c r="G25" s="29" t="s">
        <v>438</v>
      </c>
      <c r="H25" s="161">
        <v>1</v>
      </c>
      <c r="I25" s="30">
        <v>0.83</v>
      </c>
      <c r="J25" s="31">
        <v>0.16</v>
      </c>
      <c r="K25" s="32">
        <v>0.01</v>
      </c>
      <c r="L25" s="33">
        <v>0</v>
      </c>
      <c r="M25" s="34">
        <v>0</v>
      </c>
      <c r="N25" s="162">
        <f t="shared" si="0"/>
        <v>123240.89</v>
      </c>
      <c r="O25" s="163">
        <f t="shared" si="1"/>
        <v>23757.279999999999</v>
      </c>
      <c r="P25" s="163">
        <f t="shared" si="2"/>
        <v>1484.83</v>
      </c>
      <c r="Q25" s="163">
        <f t="shared" si="3"/>
        <v>0</v>
      </c>
      <c r="R25" s="163">
        <f t="shared" si="4"/>
        <v>0</v>
      </c>
      <c r="S25" s="35">
        <f t="shared" si="5"/>
        <v>1484.83</v>
      </c>
      <c r="T25" s="164">
        <v>2</v>
      </c>
      <c r="U25" s="30">
        <v>0.77</v>
      </c>
      <c r="V25" s="31">
        <v>0.21</v>
      </c>
      <c r="W25" s="32">
        <v>0.02</v>
      </c>
      <c r="X25" s="33">
        <v>0</v>
      </c>
      <c r="Y25" s="34">
        <v>0</v>
      </c>
      <c r="Z25" s="162">
        <f t="shared" si="6"/>
        <v>114331.91</v>
      </c>
      <c r="AA25" s="162">
        <f t="shared" si="7"/>
        <v>31181.43</v>
      </c>
      <c r="AB25" s="162">
        <f t="shared" si="8"/>
        <v>2969.66</v>
      </c>
      <c r="AC25" s="162">
        <f t="shared" si="9"/>
        <v>0</v>
      </c>
      <c r="AD25" s="162">
        <f t="shared" si="10"/>
        <v>0</v>
      </c>
      <c r="AE25" s="36">
        <f t="shared" si="11"/>
        <v>2969.66</v>
      </c>
      <c r="AF25" s="37"/>
    </row>
    <row r="26" spans="1:32" ht="45.75" thickBot="1" x14ac:dyDescent="0.3">
      <c r="A26" s="28" t="s">
        <v>28</v>
      </c>
      <c r="B26" s="28" t="s">
        <v>1480</v>
      </c>
      <c r="C26" s="158" t="s">
        <v>1482</v>
      </c>
      <c r="D26" s="158" t="s">
        <v>1483</v>
      </c>
      <c r="E26" s="159" t="s">
        <v>1070</v>
      </c>
      <c r="F26" s="160">
        <v>182525</v>
      </c>
      <c r="G26" s="29" t="s">
        <v>438</v>
      </c>
      <c r="H26" s="161">
        <v>1</v>
      </c>
      <c r="I26" s="30">
        <v>0.92</v>
      </c>
      <c r="J26" s="31">
        <v>7.0000000000000007E-2</v>
      </c>
      <c r="K26" s="32">
        <v>0.01</v>
      </c>
      <c r="L26" s="33">
        <v>0</v>
      </c>
      <c r="M26" s="34">
        <v>0</v>
      </c>
      <c r="N26" s="162">
        <f t="shared" si="0"/>
        <v>167923</v>
      </c>
      <c r="O26" s="163">
        <f t="shared" si="1"/>
        <v>12776.750000000002</v>
      </c>
      <c r="P26" s="163">
        <f t="shared" si="2"/>
        <v>1825.25</v>
      </c>
      <c r="Q26" s="163">
        <f t="shared" si="3"/>
        <v>0</v>
      </c>
      <c r="R26" s="163">
        <f t="shared" si="4"/>
        <v>0</v>
      </c>
      <c r="S26" s="35">
        <f t="shared" si="5"/>
        <v>1825.25</v>
      </c>
      <c r="T26" s="164">
        <v>1</v>
      </c>
      <c r="U26" s="30">
        <v>0.84</v>
      </c>
      <c r="V26" s="31">
        <v>0.13</v>
      </c>
      <c r="W26" s="32">
        <v>0.03</v>
      </c>
      <c r="X26" s="33">
        <v>0</v>
      </c>
      <c r="Y26" s="34">
        <v>0</v>
      </c>
      <c r="Z26" s="162">
        <f t="shared" si="6"/>
        <v>153321</v>
      </c>
      <c r="AA26" s="162">
        <f t="shared" si="7"/>
        <v>23728.25</v>
      </c>
      <c r="AB26" s="162">
        <f t="shared" si="8"/>
        <v>5475.75</v>
      </c>
      <c r="AC26" s="162">
        <f t="shared" si="9"/>
        <v>0</v>
      </c>
      <c r="AD26" s="162">
        <f t="shared" si="10"/>
        <v>0</v>
      </c>
      <c r="AE26" s="36">
        <f t="shared" si="11"/>
        <v>5475.75</v>
      </c>
      <c r="AF26" s="37"/>
    </row>
    <row r="27" spans="1:32" ht="30.75" thickBot="1" x14ac:dyDescent="0.3">
      <c r="A27" s="28" t="s">
        <v>28</v>
      </c>
      <c r="B27" s="28" t="s">
        <v>1480</v>
      </c>
      <c r="C27" s="158" t="s">
        <v>1484</v>
      </c>
      <c r="D27" s="158" t="s">
        <v>1485</v>
      </c>
      <c r="E27" s="159" t="s">
        <v>1070</v>
      </c>
      <c r="F27" s="160">
        <v>367977</v>
      </c>
      <c r="G27" s="29" t="s">
        <v>438</v>
      </c>
      <c r="H27" s="161">
        <v>1</v>
      </c>
      <c r="I27" s="30">
        <v>0.86</v>
      </c>
      <c r="J27" s="31">
        <v>0.12</v>
      </c>
      <c r="K27" s="32">
        <v>0.02</v>
      </c>
      <c r="L27" s="33">
        <v>0</v>
      </c>
      <c r="M27" s="34">
        <v>0</v>
      </c>
      <c r="N27" s="162">
        <f t="shared" si="0"/>
        <v>316460.21999999997</v>
      </c>
      <c r="O27" s="163">
        <f t="shared" si="1"/>
        <v>44157.24</v>
      </c>
      <c r="P27" s="163">
        <f t="shared" si="2"/>
        <v>7359.54</v>
      </c>
      <c r="Q27" s="163">
        <f t="shared" si="3"/>
        <v>0</v>
      </c>
      <c r="R27" s="163">
        <f t="shared" si="4"/>
        <v>0</v>
      </c>
      <c r="S27" s="35">
        <f t="shared" si="5"/>
        <v>7359.54</v>
      </c>
      <c r="T27" s="164">
        <v>1</v>
      </c>
      <c r="U27" s="30">
        <v>0.81</v>
      </c>
      <c r="V27" s="31">
        <v>0.15</v>
      </c>
      <c r="W27" s="32">
        <v>0.04</v>
      </c>
      <c r="X27" s="33">
        <v>0</v>
      </c>
      <c r="Y27" s="34">
        <v>0</v>
      </c>
      <c r="Z27" s="162">
        <f t="shared" si="6"/>
        <v>298061.37</v>
      </c>
      <c r="AA27" s="162">
        <f t="shared" si="7"/>
        <v>55196.549999999996</v>
      </c>
      <c r="AB27" s="162">
        <f t="shared" si="8"/>
        <v>14719.08</v>
      </c>
      <c r="AC27" s="162">
        <f t="shared" si="9"/>
        <v>0</v>
      </c>
      <c r="AD27" s="162">
        <f t="shared" si="10"/>
        <v>0</v>
      </c>
      <c r="AE27" s="36">
        <f t="shared" si="11"/>
        <v>14719.08</v>
      </c>
      <c r="AF27" s="37"/>
    </row>
    <row r="28" spans="1:32" ht="30.75" thickBot="1" x14ac:dyDescent="0.3">
      <c r="A28" s="28" t="s">
        <v>28</v>
      </c>
      <c r="B28" s="28" t="s">
        <v>1486</v>
      </c>
      <c r="C28" s="158" t="s">
        <v>1487</v>
      </c>
      <c r="D28" s="158" t="s">
        <v>1488</v>
      </c>
      <c r="E28" s="159" t="s">
        <v>1070</v>
      </c>
      <c r="F28" s="160">
        <v>332412</v>
      </c>
      <c r="G28" s="29" t="s">
        <v>438</v>
      </c>
      <c r="H28" s="161">
        <v>2</v>
      </c>
      <c r="I28" s="30">
        <v>0.69</v>
      </c>
      <c r="J28" s="31">
        <v>0.24</v>
      </c>
      <c r="K28" s="32">
        <v>7.0000000000000007E-2</v>
      </c>
      <c r="L28" s="33">
        <v>0</v>
      </c>
      <c r="M28" s="34">
        <v>0</v>
      </c>
      <c r="N28" s="162">
        <f t="shared" si="0"/>
        <v>229364.27999999997</v>
      </c>
      <c r="O28" s="163">
        <f t="shared" si="1"/>
        <v>79778.87999999999</v>
      </c>
      <c r="P28" s="163">
        <f t="shared" si="2"/>
        <v>23268.840000000004</v>
      </c>
      <c r="Q28" s="163">
        <f t="shared" si="3"/>
        <v>0</v>
      </c>
      <c r="R28" s="163">
        <f t="shared" si="4"/>
        <v>0</v>
      </c>
      <c r="S28" s="35">
        <f t="shared" si="5"/>
        <v>23268.840000000004</v>
      </c>
      <c r="T28" s="164">
        <v>2</v>
      </c>
      <c r="U28" s="30">
        <v>0.63</v>
      </c>
      <c r="V28" s="31">
        <v>0.28000000000000003</v>
      </c>
      <c r="W28" s="32">
        <v>0.09</v>
      </c>
      <c r="X28" s="33">
        <v>0</v>
      </c>
      <c r="Y28" s="34">
        <v>0</v>
      </c>
      <c r="Z28" s="162">
        <f t="shared" si="6"/>
        <v>209419.56</v>
      </c>
      <c r="AA28" s="162">
        <f t="shared" si="7"/>
        <v>93075.360000000015</v>
      </c>
      <c r="AB28" s="162">
        <f t="shared" si="8"/>
        <v>29917.079999999998</v>
      </c>
      <c r="AC28" s="162">
        <f t="shared" si="9"/>
        <v>0</v>
      </c>
      <c r="AD28" s="162">
        <f t="shared" si="10"/>
        <v>0</v>
      </c>
      <c r="AE28" s="36">
        <f t="shared" si="11"/>
        <v>29917.079999999998</v>
      </c>
      <c r="AF28" s="37"/>
    </row>
    <row r="29" spans="1:32" ht="30.75" thickBot="1" x14ac:dyDescent="0.3">
      <c r="A29" s="28" t="s">
        <v>28</v>
      </c>
      <c r="B29" s="28" t="s">
        <v>1486</v>
      </c>
      <c r="C29" s="158" t="s">
        <v>1489</v>
      </c>
      <c r="D29" s="158" t="s">
        <v>1490</v>
      </c>
      <c r="E29" s="159" t="s">
        <v>1070</v>
      </c>
      <c r="F29" s="160">
        <v>310363</v>
      </c>
      <c r="G29" s="29" t="s">
        <v>438</v>
      </c>
      <c r="H29" s="161">
        <v>1</v>
      </c>
      <c r="I29" s="30">
        <v>0.83000000000000007</v>
      </c>
      <c r="J29" s="31">
        <v>0.15</v>
      </c>
      <c r="K29" s="32">
        <v>0.02</v>
      </c>
      <c r="L29" s="33">
        <v>0</v>
      </c>
      <c r="M29" s="34">
        <v>0</v>
      </c>
      <c r="N29" s="162">
        <f t="shared" si="0"/>
        <v>257601.29</v>
      </c>
      <c r="O29" s="163">
        <f t="shared" si="1"/>
        <v>46554.45</v>
      </c>
      <c r="P29" s="163">
        <f t="shared" si="2"/>
        <v>6207.26</v>
      </c>
      <c r="Q29" s="163">
        <f t="shared" si="3"/>
        <v>0</v>
      </c>
      <c r="R29" s="163">
        <f t="shared" si="4"/>
        <v>0</v>
      </c>
      <c r="S29" s="35">
        <f t="shared" si="5"/>
        <v>6207.26</v>
      </c>
      <c r="T29" s="164">
        <v>2</v>
      </c>
      <c r="U29" s="30">
        <v>0.7</v>
      </c>
      <c r="V29" s="31">
        <v>0.25</v>
      </c>
      <c r="W29" s="32">
        <v>0.05</v>
      </c>
      <c r="X29" s="33">
        <v>0</v>
      </c>
      <c r="Y29" s="34">
        <v>0</v>
      </c>
      <c r="Z29" s="162">
        <f t="shared" si="6"/>
        <v>217254.09999999998</v>
      </c>
      <c r="AA29" s="162">
        <f t="shared" si="7"/>
        <v>77590.75</v>
      </c>
      <c r="AB29" s="162">
        <f t="shared" si="8"/>
        <v>15518.150000000001</v>
      </c>
      <c r="AC29" s="162">
        <f t="shared" si="9"/>
        <v>0</v>
      </c>
      <c r="AD29" s="162">
        <f t="shared" si="10"/>
        <v>0</v>
      </c>
      <c r="AE29" s="36">
        <f t="shared" si="11"/>
        <v>15518.150000000001</v>
      </c>
      <c r="AF29" s="37"/>
    </row>
    <row r="30" spans="1:32" ht="30.75" thickBot="1" x14ac:dyDescent="0.3">
      <c r="A30" s="28" t="s">
        <v>28</v>
      </c>
      <c r="B30" s="28" t="s">
        <v>1486</v>
      </c>
      <c r="C30" s="158" t="s">
        <v>1486</v>
      </c>
      <c r="D30" s="158" t="s">
        <v>1491</v>
      </c>
      <c r="E30" s="159" t="s">
        <v>1070</v>
      </c>
      <c r="F30" s="160">
        <v>478844</v>
      </c>
      <c r="G30" s="29" t="s">
        <v>438</v>
      </c>
      <c r="H30" s="161">
        <v>1</v>
      </c>
      <c r="I30" s="30">
        <v>0.87</v>
      </c>
      <c r="J30" s="31">
        <v>0.12</v>
      </c>
      <c r="K30" s="32">
        <v>0.01</v>
      </c>
      <c r="L30" s="33">
        <v>0</v>
      </c>
      <c r="M30" s="34">
        <v>0</v>
      </c>
      <c r="N30" s="162">
        <f t="shared" si="0"/>
        <v>416594.27999999997</v>
      </c>
      <c r="O30" s="163">
        <f t="shared" si="1"/>
        <v>57461.279999999999</v>
      </c>
      <c r="P30" s="163">
        <f t="shared" si="2"/>
        <v>4788.4400000000005</v>
      </c>
      <c r="Q30" s="163">
        <f t="shared" si="3"/>
        <v>0</v>
      </c>
      <c r="R30" s="163">
        <f t="shared" si="4"/>
        <v>0</v>
      </c>
      <c r="S30" s="35">
        <f t="shared" si="5"/>
        <v>4788.4400000000005</v>
      </c>
      <c r="T30" s="164">
        <v>2</v>
      </c>
      <c r="U30" s="30">
        <v>0.74</v>
      </c>
      <c r="V30" s="31">
        <v>0.23</v>
      </c>
      <c r="W30" s="32">
        <v>0.03</v>
      </c>
      <c r="X30" s="33">
        <v>0</v>
      </c>
      <c r="Y30" s="34">
        <v>0</v>
      </c>
      <c r="Z30" s="162">
        <f t="shared" si="6"/>
        <v>354344.56</v>
      </c>
      <c r="AA30" s="162">
        <f t="shared" si="7"/>
        <v>110134.12000000001</v>
      </c>
      <c r="AB30" s="162">
        <f t="shared" si="8"/>
        <v>14365.32</v>
      </c>
      <c r="AC30" s="162">
        <f t="shared" si="9"/>
        <v>0</v>
      </c>
      <c r="AD30" s="162">
        <f t="shared" si="10"/>
        <v>0</v>
      </c>
      <c r="AE30" s="36">
        <f t="shared" si="11"/>
        <v>14365.32</v>
      </c>
      <c r="AF30" s="37"/>
    </row>
    <row r="31" spans="1:32" ht="30.75" thickBot="1" x14ac:dyDescent="0.3">
      <c r="A31" s="28" t="s">
        <v>28</v>
      </c>
      <c r="B31" s="28" t="s">
        <v>1492</v>
      </c>
      <c r="C31" s="158" t="s">
        <v>1493</v>
      </c>
      <c r="D31" s="158" t="s">
        <v>1494</v>
      </c>
      <c r="E31" s="159" t="s">
        <v>1070</v>
      </c>
      <c r="F31" s="160">
        <v>334753</v>
      </c>
      <c r="G31" s="29" t="s">
        <v>438</v>
      </c>
      <c r="H31" s="161">
        <v>2</v>
      </c>
      <c r="I31" s="30">
        <v>0.61</v>
      </c>
      <c r="J31" s="31">
        <v>0.31</v>
      </c>
      <c r="K31" s="32">
        <v>0.08</v>
      </c>
      <c r="L31" s="33">
        <v>0</v>
      </c>
      <c r="M31" s="34">
        <v>0</v>
      </c>
      <c r="N31" s="162">
        <f t="shared" si="0"/>
        <v>204199.33</v>
      </c>
      <c r="O31" s="163">
        <f t="shared" si="1"/>
        <v>103773.43</v>
      </c>
      <c r="P31" s="163">
        <f t="shared" si="2"/>
        <v>26780.240000000002</v>
      </c>
      <c r="Q31" s="163">
        <f t="shared" si="3"/>
        <v>0</v>
      </c>
      <c r="R31" s="163">
        <f t="shared" si="4"/>
        <v>0</v>
      </c>
      <c r="S31" s="35">
        <f t="shared" si="5"/>
        <v>26780.240000000002</v>
      </c>
      <c r="T31" s="164">
        <v>3</v>
      </c>
      <c r="U31" s="30">
        <v>0.41000000000000003</v>
      </c>
      <c r="V31" s="31">
        <v>0.38</v>
      </c>
      <c r="W31" s="32">
        <v>0.21</v>
      </c>
      <c r="X31" s="33">
        <v>0</v>
      </c>
      <c r="Y31" s="34">
        <v>0</v>
      </c>
      <c r="Z31" s="162">
        <f t="shared" si="6"/>
        <v>137248.73000000001</v>
      </c>
      <c r="AA31" s="162">
        <f t="shared" si="7"/>
        <v>127206.14</v>
      </c>
      <c r="AB31" s="162">
        <f t="shared" si="8"/>
        <v>70298.13</v>
      </c>
      <c r="AC31" s="162">
        <f t="shared" si="9"/>
        <v>0</v>
      </c>
      <c r="AD31" s="162">
        <f t="shared" si="10"/>
        <v>0</v>
      </c>
      <c r="AE31" s="36">
        <f t="shared" si="11"/>
        <v>70298.13</v>
      </c>
      <c r="AF31" s="37"/>
    </row>
    <row r="32" spans="1:32" ht="30.75" thickBot="1" x14ac:dyDescent="0.3">
      <c r="A32" s="28" t="s">
        <v>28</v>
      </c>
      <c r="B32" s="28" t="s">
        <v>1492</v>
      </c>
      <c r="C32" s="158" t="s">
        <v>1492</v>
      </c>
      <c r="D32" s="158" t="s">
        <v>1495</v>
      </c>
      <c r="E32" s="159" t="s">
        <v>1070</v>
      </c>
      <c r="F32" s="160">
        <v>117879</v>
      </c>
      <c r="G32" s="29" t="s">
        <v>438</v>
      </c>
      <c r="H32" s="161">
        <v>2</v>
      </c>
      <c r="I32" s="30">
        <v>0.65999999999999992</v>
      </c>
      <c r="J32" s="31">
        <v>0.28000000000000003</v>
      </c>
      <c r="K32" s="32">
        <v>0.06</v>
      </c>
      <c r="L32" s="33">
        <v>0</v>
      </c>
      <c r="M32" s="34">
        <v>0</v>
      </c>
      <c r="N32" s="162">
        <f t="shared" si="0"/>
        <v>77800.139999999985</v>
      </c>
      <c r="O32" s="163">
        <f t="shared" si="1"/>
        <v>33006.120000000003</v>
      </c>
      <c r="P32" s="163">
        <f t="shared" si="2"/>
        <v>7072.74</v>
      </c>
      <c r="Q32" s="163">
        <f t="shared" si="3"/>
        <v>0</v>
      </c>
      <c r="R32" s="163">
        <f t="shared" si="4"/>
        <v>0</v>
      </c>
      <c r="S32" s="35">
        <f t="shared" si="5"/>
        <v>7072.74</v>
      </c>
      <c r="T32" s="164">
        <v>2</v>
      </c>
      <c r="U32" s="30">
        <v>0.59</v>
      </c>
      <c r="V32" s="31">
        <v>0.32</v>
      </c>
      <c r="W32" s="32">
        <v>0.08</v>
      </c>
      <c r="X32" s="33">
        <v>0.01</v>
      </c>
      <c r="Y32" s="34">
        <v>0</v>
      </c>
      <c r="Z32" s="162">
        <f t="shared" si="6"/>
        <v>69548.61</v>
      </c>
      <c r="AA32" s="162">
        <f t="shared" si="7"/>
        <v>37721.279999999999</v>
      </c>
      <c r="AB32" s="162">
        <f t="shared" si="8"/>
        <v>9430.32</v>
      </c>
      <c r="AC32" s="162">
        <f t="shared" si="9"/>
        <v>1178.79</v>
      </c>
      <c r="AD32" s="162">
        <f t="shared" si="10"/>
        <v>0</v>
      </c>
      <c r="AE32" s="36">
        <f t="shared" si="11"/>
        <v>10609.11</v>
      </c>
      <c r="AF32" s="37"/>
    </row>
    <row r="33" spans="1:32" ht="30.75" thickBot="1" x14ac:dyDescent="0.3">
      <c r="A33" s="28" t="s">
        <v>28</v>
      </c>
      <c r="B33" s="28" t="s">
        <v>1492</v>
      </c>
      <c r="C33" s="158" t="s">
        <v>1496</v>
      </c>
      <c r="D33" s="158" t="s">
        <v>1497</v>
      </c>
      <c r="E33" s="159" t="s">
        <v>1070</v>
      </c>
      <c r="F33" s="160">
        <v>71990</v>
      </c>
      <c r="G33" s="29" t="s">
        <v>438</v>
      </c>
      <c r="H33" s="161">
        <v>2</v>
      </c>
      <c r="I33" s="30">
        <v>0.6</v>
      </c>
      <c r="J33" s="31">
        <v>0.31</v>
      </c>
      <c r="K33" s="32">
        <v>0.09</v>
      </c>
      <c r="L33" s="33">
        <v>0</v>
      </c>
      <c r="M33" s="34">
        <v>0</v>
      </c>
      <c r="N33" s="162">
        <f t="shared" si="0"/>
        <v>43194</v>
      </c>
      <c r="O33" s="163">
        <f t="shared" si="1"/>
        <v>22316.9</v>
      </c>
      <c r="P33" s="163">
        <f t="shared" si="2"/>
        <v>6479.0999999999995</v>
      </c>
      <c r="Q33" s="163">
        <f t="shared" si="3"/>
        <v>0</v>
      </c>
      <c r="R33" s="163">
        <f t="shared" si="4"/>
        <v>0</v>
      </c>
      <c r="S33" s="35">
        <f t="shared" si="5"/>
        <v>6479.0999999999995</v>
      </c>
      <c r="T33" s="164">
        <v>2</v>
      </c>
      <c r="U33" s="30">
        <v>0.47</v>
      </c>
      <c r="V33" s="31">
        <v>0.37</v>
      </c>
      <c r="W33" s="32">
        <v>0.14000000000000001</v>
      </c>
      <c r="X33" s="33">
        <v>0.02</v>
      </c>
      <c r="Y33" s="34">
        <v>0</v>
      </c>
      <c r="Z33" s="162">
        <f t="shared" si="6"/>
        <v>33835.299999999996</v>
      </c>
      <c r="AA33" s="162">
        <f t="shared" si="7"/>
        <v>26636.3</v>
      </c>
      <c r="AB33" s="162">
        <f t="shared" si="8"/>
        <v>10078.6</v>
      </c>
      <c r="AC33" s="162">
        <f t="shared" si="9"/>
        <v>1439.8</v>
      </c>
      <c r="AD33" s="162">
        <f t="shared" si="10"/>
        <v>0</v>
      </c>
      <c r="AE33" s="36">
        <f t="shared" si="11"/>
        <v>11518.4</v>
      </c>
      <c r="AF33" s="37"/>
    </row>
    <row r="34" spans="1:32" ht="30.75" thickBot="1" x14ac:dyDescent="0.3">
      <c r="A34" s="28" t="s">
        <v>28</v>
      </c>
      <c r="B34" s="28" t="s">
        <v>1498</v>
      </c>
      <c r="C34" s="158" t="s">
        <v>315</v>
      </c>
      <c r="D34" s="158" t="s">
        <v>1499</v>
      </c>
      <c r="E34" s="159" t="s">
        <v>1070</v>
      </c>
      <c r="F34" s="160">
        <v>305811</v>
      </c>
      <c r="G34" s="29" t="s">
        <v>438</v>
      </c>
      <c r="H34" s="161">
        <v>1</v>
      </c>
      <c r="I34" s="30">
        <v>0.83000000000000007</v>
      </c>
      <c r="J34" s="31">
        <v>0.15</v>
      </c>
      <c r="K34" s="32">
        <v>0.02</v>
      </c>
      <c r="L34" s="33">
        <v>0</v>
      </c>
      <c r="M34" s="34">
        <v>0</v>
      </c>
      <c r="N34" s="162">
        <f t="shared" si="0"/>
        <v>253823.13000000003</v>
      </c>
      <c r="O34" s="163">
        <f t="shared" si="1"/>
        <v>45871.65</v>
      </c>
      <c r="P34" s="163">
        <f t="shared" si="2"/>
        <v>6116.22</v>
      </c>
      <c r="Q34" s="163">
        <f t="shared" si="3"/>
        <v>0</v>
      </c>
      <c r="R34" s="163">
        <f t="shared" si="4"/>
        <v>0</v>
      </c>
      <c r="S34" s="35">
        <f t="shared" si="5"/>
        <v>6116.22</v>
      </c>
      <c r="T34" s="164">
        <v>1</v>
      </c>
      <c r="U34" s="30">
        <v>0.88</v>
      </c>
      <c r="V34" s="31">
        <v>0.1</v>
      </c>
      <c r="W34" s="32">
        <v>0.02</v>
      </c>
      <c r="X34" s="33">
        <v>0</v>
      </c>
      <c r="Y34" s="34">
        <v>0</v>
      </c>
      <c r="Z34" s="162">
        <f t="shared" si="6"/>
        <v>269113.68</v>
      </c>
      <c r="AA34" s="162">
        <f t="shared" si="7"/>
        <v>30581.100000000002</v>
      </c>
      <c r="AB34" s="162">
        <f t="shared" si="8"/>
        <v>6116.22</v>
      </c>
      <c r="AC34" s="162">
        <f t="shared" si="9"/>
        <v>0</v>
      </c>
      <c r="AD34" s="162">
        <f t="shared" si="10"/>
        <v>0</v>
      </c>
      <c r="AE34" s="36">
        <f t="shared" si="11"/>
        <v>6116.22</v>
      </c>
      <c r="AF34" s="37"/>
    </row>
    <row r="35" spans="1:32" ht="30.75" thickBot="1" x14ac:dyDescent="0.3">
      <c r="A35" s="361" t="s">
        <v>28</v>
      </c>
      <c r="B35" s="361" t="s">
        <v>1498</v>
      </c>
      <c r="C35" s="362" t="s">
        <v>1500</v>
      </c>
      <c r="D35" s="362" t="s">
        <v>1501</v>
      </c>
      <c r="E35" s="363" t="s">
        <v>1070</v>
      </c>
      <c r="F35" s="364">
        <v>469102</v>
      </c>
      <c r="G35" s="365" t="s">
        <v>438</v>
      </c>
      <c r="H35" s="366">
        <v>2</v>
      </c>
      <c r="I35" s="367">
        <v>0.7</v>
      </c>
      <c r="J35" s="368">
        <v>0.27</v>
      </c>
      <c r="K35" s="369">
        <v>0.03</v>
      </c>
      <c r="L35" s="370">
        <v>0</v>
      </c>
      <c r="M35" s="371">
        <v>0</v>
      </c>
      <c r="N35" s="372">
        <f t="shared" si="0"/>
        <v>328371.39999999997</v>
      </c>
      <c r="O35" s="373">
        <f t="shared" si="1"/>
        <v>126657.54000000001</v>
      </c>
      <c r="P35" s="373">
        <f t="shared" si="2"/>
        <v>14073.06</v>
      </c>
      <c r="Q35" s="373">
        <f t="shared" si="3"/>
        <v>0</v>
      </c>
      <c r="R35" s="373">
        <f t="shared" si="4"/>
        <v>0</v>
      </c>
      <c r="S35" s="374">
        <f t="shared" si="5"/>
        <v>14073.06</v>
      </c>
      <c r="T35" s="375">
        <v>2</v>
      </c>
      <c r="U35" s="367">
        <v>0.67999999999999994</v>
      </c>
      <c r="V35" s="368">
        <v>0.28000000000000003</v>
      </c>
      <c r="W35" s="369">
        <v>0.04</v>
      </c>
      <c r="X35" s="370">
        <v>0</v>
      </c>
      <c r="Y35" s="371">
        <v>0</v>
      </c>
      <c r="Z35" s="372">
        <f t="shared" si="6"/>
        <v>318989.36</v>
      </c>
      <c r="AA35" s="372">
        <f t="shared" si="7"/>
        <v>131348.56000000003</v>
      </c>
      <c r="AB35" s="372">
        <f t="shared" si="8"/>
        <v>18764.080000000002</v>
      </c>
      <c r="AC35" s="372">
        <f t="shared" si="9"/>
        <v>0</v>
      </c>
      <c r="AD35" s="372">
        <f t="shared" si="10"/>
        <v>0</v>
      </c>
      <c r="AE35" s="376">
        <f t="shared" si="11"/>
        <v>18764.080000000002</v>
      </c>
      <c r="AF35" s="377"/>
    </row>
    <row r="36" spans="1:32" ht="30.75" thickBot="1" x14ac:dyDescent="0.3">
      <c r="A36" s="28" t="s">
        <v>28</v>
      </c>
      <c r="B36" s="28" t="s">
        <v>1498</v>
      </c>
      <c r="C36" s="158" t="s">
        <v>1498</v>
      </c>
      <c r="D36" s="158" t="s">
        <v>1502</v>
      </c>
      <c r="E36" s="159" t="s">
        <v>1070</v>
      </c>
      <c r="F36" s="160">
        <v>375149</v>
      </c>
      <c r="G36" s="29" t="s">
        <v>438</v>
      </c>
      <c r="H36" s="161">
        <v>1</v>
      </c>
      <c r="I36" s="30">
        <v>0.87</v>
      </c>
      <c r="J36" s="31">
        <v>0.12</v>
      </c>
      <c r="K36" s="32">
        <v>0.01</v>
      </c>
      <c r="L36" s="33">
        <v>0</v>
      </c>
      <c r="M36" s="34">
        <v>0</v>
      </c>
      <c r="N36" s="162">
        <f t="shared" si="0"/>
        <v>326379.63</v>
      </c>
      <c r="O36" s="163">
        <f t="shared" si="1"/>
        <v>45017.88</v>
      </c>
      <c r="P36" s="163">
        <f t="shared" si="2"/>
        <v>3751.4900000000002</v>
      </c>
      <c r="Q36" s="163">
        <f t="shared" si="3"/>
        <v>0</v>
      </c>
      <c r="R36" s="163">
        <f t="shared" si="4"/>
        <v>0</v>
      </c>
      <c r="S36" s="35">
        <f t="shared" si="5"/>
        <v>3751.4900000000002</v>
      </c>
      <c r="T36" s="164">
        <v>1</v>
      </c>
      <c r="U36" s="30">
        <v>0.83000000000000007</v>
      </c>
      <c r="V36" s="31">
        <v>0.15</v>
      </c>
      <c r="W36" s="32">
        <v>0.02</v>
      </c>
      <c r="X36" s="33">
        <v>0</v>
      </c>
      <c r="Y36" s="34">
        <v>0</v>
      </c>
      <c r="Z36" s="162">
        <f t="shared" si="6"/>
        <v>311373.67000000004</v>
      </c>
      <c r="AA36" s="162">
        <f t="shared" si="7"/>
        <v>56272.35</v>
      </c>
      <c r="AB36" s="162">
        <f t="shared" si="8"/>
        <v>7502.9800000000005</v>
      </c>
      <c r="AC36" s="162">
        <f t="shared" si="9"/>
        <v>0</v>
      </c>
      <c r="AD36" s="162">
        <f t="shared" si="10"/>
        <v>0</v>
      </c>
      <c r="AE36" s="36">
        <f t="shared" si="11"/>
        <v>7502.9800000000005</v>
      </c>
      <c r="AF36" s="37"/>
    </row>
    <row r="37" spans="1:32" ht="30.75" thickBot="1" x14ac:dyDescent="0.3">
      <c r="A37" s="28" t="s">
        <v>28</v>
      </c>
      <c r="B37" s="28" t="s">
        <v>1503</v>
      </c>
      <c r="C37" s="158" t="s">
        <v>1504</v>
      </c>
      <c r="D37" s="158" t="s">
        <v>1505</v>
      </c>
      <c r="E37" s="159" t="s">
        <v>1070</v>
      </c>
      <c r="F37" s="160">
        <v>196873</v>
      </c>
      <c r="G37" s="29" t="s">
        <v>438</v>
      </c>
      <c r="H37" s="161">
        <v>1</v>
      </c>
      <c r="I37" s="30">
        <v>0.87</v>
      </c>
      <c r="J37" s="31">
        <v>0.12</v>
      </c>
      <c r="K37" s="32">
        <v>0.01</v>
      </c>
      <c r="L37" s="33">
        <v>0</v>
      </c>
      <c r="M37" s="34">
        <v>0</v>
      </c>
      <c r="N37" s="162">
        <f t="shared" si="0"/>
        <v>171279.51</v>
      </c>
      <c r="O37" s="163">
        <f t="shared" si="1"/>
        <v>23624.76</v>
      </c>
      <c r="P37" s="163">
        <f t="shared" si="2"/>
        <v>1968.73</v>
      </c>
      <c r="Q37" s="163">
        <f t="shared" si="3"/>
        <v>0</v>
      </c>
      <c r="R37" s="163">
        <f t="shared" si="4"/>
        <v>0</v>
      </c>
      <c r="S37" s="35">
        <f t="shared" si="5"/>
        <v>1968.73</v>
      </c>
      <c r="T37" s="164">
        <v>1</v>
      </c>
      <c r="U37" s="30">
        <v>0.82000000000000006</v>
      </c>
      <c r="V37" s="31">
        <v>0.15</v>
      </c>
      <c r="W37" s="32">
        <v>0.03</v>
      </c>
      <c r="X37" s="33">
        <v>0</v>
      </c>
      <c r="Y37" s="34">
        <v>0</v>
      </c>
      <c r="Z37" s="162">
        <f t="shared" si="6"/>
        <v>161435.86000000002</v>
      </c>
      <c r="AA37" s="162">
        <f t="shared" si="7"/>
        <v>29530.949999999997</v>
      </c>
      <c r="AB37" s="162">
        <f t="shared" si="8"/>
        <v>5906.19</v>
      </c>
      <c r="AC37" s="162">
        <f t="shared" si="9"/>
        <v>0</v>
      </c>
      <c r="AD37" s="162">
        <f t="shared" si="10"/>
        <v>0</v>
      </c>
      <c r="AE37" s="36">
        <f t="shared" si="11"/>
        <v>5906.19</v>
      </c>
      <c r="AF37" s="37"/>
    </row>
    <row r="38" spans="1:32" ht="30.75" thickBot="1" x14ac:dyDescent="0.3">
      <c r="A38" s="28" t="s">
        <v>28</v>
      </c>
      <c r="B38" s="28" t="s">
        <v>1503</v>
      </c>
      <c r="C38" s="158" t="s">
        <v>1506</v>
      </c>
      <c r="D38" s="158" t="s">
        <v>1507</v>
      </c>
      <c r="E38" s="159" t="s">
        <v>1070</v>
      </c>
      <c r="F38" s="160">
        <v>211110</v>
      </c>
      <c r="G38" s="29" t="s">
        <v>438</v>
      </c>
      <c r="H38" s="161">
        <v>1</v>
      </c>
      <c r="I38" s="30">
        <v>0.89</v>
      </c>
      <c r="J38" s="31">
        <v>0.11</v>
      </c>
      <c r="K38" s="32">
        <v>0</v>
      </c>
      <c r="L38" s="33">
        <v>0</v>
      </c>
      <c r="M38" s="34">
        <v>0</v>
      </c>
      <c r="N38" s="162">
        <f t="shared" si="0"/>
        <v>187887.9</v>
      </c>
      <c r="O38" s="163">
        <f t="shared" si="1"/>
        <v>23222.1</v>
      </c>
      <c r="P38" s="163">
        <f t="shared" si="2"/>
        <v>0</v>
      </c>
      <c r="Q38" s="163">
        <f t="shared" si="3"/>
        <v>0</v>
      </c>
      <c r="R38" s="163">
        <f t="shared" si="4"/>
        <v>0</v>
      </c>
      <c r="S38" s="35">
        <f t="shared" si="5"/>
        <v>0</v>
      </c>
      <c r="T38" s="164">
        <v>1</v>
      </c>
      <c r="U38" s="30">
        <v>0.84</v>
      </c>
      <c r="V38" s="31">
        <v>0.14000000000000001</v>
      </c>
      <c r="W38" s="32">
        <v>0.02</v>
      </c>
      <c r="X38" s="33">
        <v>0</v>
      </c>
      <c r="Y38" s="34">
        <v>0</v>
      </c>
      <c r="Z38" s="162">
        <f t="shared" si="6"/>
        <v>177332.4</v>
      </c>
      <c r="AA38" s="162">
        <f t="shared" si="7"/>
        <v>29555.4</v>
      </c>
      <c r="AB38" s="162">
        <f t="shared" si="8"/>
        <v>4222.2</v>
      </c>
      <c r="AC38" s="162">
        <f t="shared" si="9"/>
        <v>0</v>
      </c>
      <c r="AD38" s="162">
        <f t="shared" si="10"/>
        <v>0</v>
      </c>
      <c r="AE38" s="36">
        <f t="shared" si="11"/>
        <v>4222.2</v>
      </c>
      <c r="AF38" s="37"/>
    </row>
    <row r="39" spans="1:32" ht="30.75" thickBot="1" x14ac:dyDescent="0.3">
      <c r="A39" s="28" t="s">
        <v>28</v>
      </c>
      <c r="B39" s="28" t="s">
        <v>1503</v>
      </c>
      <c r="C39" s="158" t="s">
        <v>1503</v>
      </c>
      <c r="D39" s="158" t="s">
        <v>1508</v>
      </c>
      <c r="E39" s="159" t="s">
        <v>1070</v>
      </c>
      <c r="F39" s="160">
        <v>204667</v>
      </c>
      <c r="G39" s="29" t="s">
        <v>438</v>
      </c>
      <c r="H39" s="161">
        <v>1</v>
      </c>
      <c r="I39" s="30">
        <v>0.85</v>
      </c>
      <c r="J39" s="31">
        <v>0.15</v>
      </c>
      <c r="K39" s="32">
        <v>0</v>
      </c>
      <c r="L39" s="33">
        <v>0</v>
      </c>
      <c r="M39" s="34">
        <v>0</v>
      </c>
      <c r="N39" s="162">
        <f t="shared" si="0"/>
        <v>173966.94999999998</v>
      </c>
      <c r="O39" s="163">
        <f t="shared" si="1"/>
        <v>30700.05</v>
      </c>
      <c r="P39" s="163">
        <f t="shared" si="2"/>
        <v>0</v>
      </c>
      <c r="Q39" s="163">
        <f t="shared" si="3"/>
        <v>0</v>
      </c>
      <c r="R39" s="163">
        <f t="shared" si="4"/>
        <v>0</v>
      </c>
      <c r="S39" s="35">
        <f t="shared" si="5"/>
        <v>0</v>
      </c>
      <c r="T39" s="164">
        <v>1</v>
      </c>
      <c r="U39" s="30">
        <v>0.81</v>
      </c>
      <c r="V39" s="31">
        <v>0.17</v>
      </c>
      <c r="W39" s="32">
        <v>0.02</v>
      </c>
      <c r="X39" s="33">
        <v>0</v>
      </c>
      <c r="Y39" s="34">
        <v>0</v>
      </c>
      <c r="Z39" s="162">
        <f t="shared" si="6"/>
        <v>165780.27000000002</v>
      </c>
      <c r="AA39" s="162">
        <f t="shared" si="7"/>
        <v>34793.39</v>
      </c>
      <c r="AB39" s="162">
        <f t="shared" si="8"/>
        <v>4093.34</v>
      </c>
      <c r="AC39" s="162">
        <f t="shared" si="9"/>
        <v>0</v>
      </c>
      <c r="AD39" s="162">
        <f t="shared" si="10"/>
        <v>0</v>
      </c>
      <c r="AE39" s="36">
        <f t="shared" si="11"/>
        <v>4093.34</v>
      </c>
      <c r="AF39" s="37"/>
    </row>
    <row r="40" spans="1:32" ht="30.75" thickBot="1" x14ac:dyDescent="0.3">
      <c r="A40" s="28" t="s">
        <v>28</v>
      </c>
      <c r="B40" s="28" t="s">
        <v>1509</v>
      </c>
      <c r="C40" s="158" t="s">
        <v>1510</v>
      </c>
      <c r="D40" s="158" t="s">
        <v>1511</v>
      </c>
      <c r="E40" s="159" t="s">
        <v>1070</v>
      </c>
      <c r="F40" s="160">
        <v>191020</v>
      </c>
      <c r="G40" s="29" t="s">
        <v>438</v>
      </c>
      <c r="H40" s="161">
        <v>1</v>
      </c>
      <c r="I40" s="30">
        <v>0.86</v>
      </c>
      <c r="J40" s="31">
        <v>0.13</v>
      </c>
      <c r="K40" s="32">
        <v>0.01</v>
      </c>
      <c r="L40" s="33">
        <v>0</v>
      </c>
      <c r="M40" s="34">
        <v>0</v>
      </c>
      <c r="N40" s="162">
        <f t="shared" si="0"/>
        <v>164277.20000000001</v>
      </c>
      <c r="O40" s="163">
        <f t="shared" si="1"/>
        <v>24832.600000000002</v>
      </c>
      <c r="P40" s="163">
        <f t="shared" si="2"/>
        <v>1910.2</v>
      </c>
      <c r="Q40" s="163">
        <f t="shared" si="3"/>
        <v>0</v>
      </c>
      <c r="R40" s="163">
        <f t="shared" si="4"/>
        <v>0</v>
      </c>
      <c r="S40" s="35">
        <f t="shared" si="5"/>
        <v>1910.2</v>
      </c>
      <c r="T40" s="164">
        <v>1</v>
      </c>
      <c r="U40" s="30">
        <v>0.82000000000000006</v>
      </c>
      <c r="V40" s="31">
        <v>0.16</v>
      </c>
      <c r="W40" s="32">
        <v>0.02</v>
      </c>
      <c r="X40" s="33">
        <v>0</v>
      </c>
      <c r="Y40" s="34">
        <v>0</v>
      </c>
      <c r="Z40" s="162">
        <f t="shared" si="6"/>
        <v>156636.40000000002</v>
      </c>
      <c r="AA40" s="162">
        <f t="shared" si="7"/>
        <v>30563.200000000001</v>
      </c>
      <c r="AB40" s="162">
        <f t="shared" si="8"/>
        <v>3820.4</v>
      </c>
      <c r="AC40" s="162">
        <f t="shared" si="9"/>
        <v>0</v>
      </c>
      <c r="AD40" s="162">
        <f t="shared" si="10"/>
        <v>0</v>
      </c>
      <c r="AE40" s="36">
        <f t="shared" si="11"/>
        <v>3820.4</v>
      </c>
      <c r="AF40" s="37"/>
    </row>
    <row r="41" spans="1:32" ht="30.75" thickBot="1" x14ac:dyDescent="0.3">
      <c r="A41" s="28" t="s">
        <v>28</v>
      </c>
      <c r="B41" s="28" t="s">
        <v>1509</v>
      </c>
      <c r="C41" s="158" t="s">
        <v>1512</v>
      </c>
      <c r="D41" s="158" t="s">
        <v>1513</v>
      </c>
      <c r="E41" s="159" t="s">
        <v>1070</v>
      </c>
      <c r="F41" s="160">
        <v>176667</v>
      </c>
      <c r="G41" s="29" t="s">
        <v>438</v>
      </c>
      <c r="H41" s="161">
        <v>1</v>
      </c>
      <c r="I41" s="30">
        <v>0.81</v>
      </c>
      <c r="J41" s="31">
        <v>0.17</v>
      </c>
      <c r="K41" s="32">
        <v>0.02</v>
      </c>
      <c r="L41" s="33">
        <v>0</v>
      </c>
      <c r="M41" s="34">
        <v>0</v>
      </c>
      <c r="N41" s="162">
        <f t="shared" si="0"/>
        <v>143100.27000000002</v>
      </c>
      <c r="O41" s="163">
        <f t="shared" si="1"/>
        <v>30033.390000000003</v>
      </c>
      <c r="P41" s="163">
        <f t="shared" si="2"/>
        <v>3533.34</v>
      </c>
      <c r="Q41" s="163">
        <f t="shared" si="3"/>
        <v>0</v>
      </c>
      <c r="R41" s="163">
        <f t="shared" si="4"/>
        <v>0</v>
      </c>
      <c r="S41" s="35">
        <f t="shared" si="5"/>
        <v>3533.34</v>
      </c>
      <c r="T41" s="164">
        <v>2</v>
      </c>
      <c r="U41" s="30">
        <v>0.72</v>
      </c>
      <c r="V41" s="31">
        <v>0.25</v>
      </c>
      <c r="W41" s="32">
        <v>0.03</v>
      </c>
      <c r="X41" s="33">
        <v>0</v>
      </c>
      <c r="Y41" s="34">
        <v>0</v>
      </c>
      <c r="Z41" s="162">
        <f t="shared" si="6"/>
        <v>127200.23999999999</v>
      </c>
      <c r="AA41" s="162">
        <f t="shared" si="7"/>
        <v>44166.75</v>
      </c>
      <c r="AB41" s="162">
        <f t="shared" si="8"/>
        <v>5300.01</v>
      </c>
      <c r="AC41" s="162">
        <f t="shared" si="9"/>
        <v>0</v>
      </c>
      <c r="AD41" s="162">
        <f t="shared" si="10"/>
        <v>0</v>
      </c>
      <c r="AE41" s="36">
        <f t="shared" si="11"/>
        <v>5300.01</v>
      </c>
      <c r="AF41" s="37"/>
    </row>
    <row r="42" spans="1:32" ht="30.75" thickBot="1" x14ac:dyDescent="0.3">
      <c r="A42" s="28" t="s">
        <v>28</v>
      </c>
      <c r="B42" s="28" t="s">
        <v>1509</v>
      </c>
      <c r="C42" s="158" t="s">
        <v>1509</v>
      </c>
      <c r="D42" s="158" t="s">
        <v>1514</v>
      </c>
      <c r="E42" s="159" t="s">
        <v>1070</v>
      </c>
      <c r="F42" s="160">
        <v>396960</v>
      </c>
      <c r="G42" s="29" t="s">
        <v>438</v>
      </c>
      <c r="H42" s="161">
        <v>1</v>
      </c>
      <c r="I42" s="30">
        <v>0.85</v>
      </c>
      <c r="J42" s="31">
        <v>0.13</v>
      </c>
      <c r="K42" s="32">
        <v>0.02</v>
      </c>
      <c r="L42" s="33">
        <v>0</v>
      </c>
      <c r="M42" s="34">
        <v>0</v>
      </c>
      <c r="N42" s="162">
        <f t="shared" si="0"/>
        <v>337416</v>
      </c>
      <c r="O42" s="163">
        <f t="shared" si="1"/>
        <v>51604.800000000003</v>
      </c>
      <c r="P42" s="163">
        <f t="shared" si="2"/>
        <v>7939.2</v>
      </c>
      <c r="Q42" s="163">
        <f t="shared" si="3"/>
        <v>0</v>
      </c>
      <c r="R42" s="163">
        <f t="shared" si="4"/>
        <v>0</v>
      </c>
      <c r="S42" s="35">
        <f t="shared" si="5"/>
        <v>7939.2</v>
      </c>
      <c r="T42" s="164">
        <v>1</v>
      </c>
      <c r="U42" s="30">
        <v>0.82000000000000006</v>
      </c>
      <c r="V42" s="31">
        <v>0.15</v>
      </c>
      <c r="W42" s="32">
        <v>0.03</v>
      </c>
      <c r="X42" s="33">
        <v>0</v>
      </c>
      <c r="Y42" s="34">
        <v>0</v>
      </c>
      <c r="Z42" s="162">
        <f t="shared" si="6"/>
        <v>325507.20000000001</v>
      </c>
      <c r="AA42" s="162">
        <f t="shared" si="7"/>
        <v>59544</v>
      </c>
      <c r="AB42" s="162">
        <f t="shared" si="8"/>
        <v>11908.8</v>
      </c>
      <c r="AC42" s="162">
        <f t="shared" si="9"/>
        <v>0</v>
      </c>
      <c r="AD42" s="162">
        <f t="shared" si="10"/>
        <v>0</v>
      </c>
      <c r="AE42" s="36">
        <f t="shared" si="11"/>
        <v>11908.8</v>
      </c>
      <c r="AF42" s="37"/>
    </row>
    <row r="43" spans="1:32" ht="30.75" thickBot="1" x14ac:dyDescent="0.3">
      <c r="A43" s="28" t="s">
        <v>28</v>
      </c>
      <c r="B43" s="28" t="s">
        <v>1515</v>
      </c>
      <c r="C43" s="158" t="s">
        <v>1516</v>
      </c>
      <c r="D43" s="158" t="s">
        <v>1517</v>
      </c>
      <c r="E43" s="159" t="s">
        <v>1070</v>
      </c>
      <c r="F43" s="160">
        <v>852691</v>
      </c>
      <c r="G43" s="29" t="s">
        <v>438</v>
      </c>
      <c r="H43" s="161">
        <v>1</v>
      </c>
      <c r="I43" s="30">
        <v>0.91</v>
      </c>
      <c r="J43" s="31">
        <v>0.09</v>
      </c>
      <c r="K43" s="32">
        <v>0</v>
      </c>
      <c r="L43" s="33">
        <v>0</v>
      </c>
      <c r="M43" s="34">
        <v>0</v>
      </c>
      <c r="N43" s="162">
        <f t="shared" si="0"/>
        <v>775948.81</v>
      </c>
      <c r="O43" s="163">
        <f t="shared" si="1"/>
        <v>76742.19</v>
      </c>
      <c r="P43" s="163">
        <f t="shared" si="2"/>
        <v>0</v>
      </c>
      <c r="Q43" s="163">
        <f t="shared" si="3"/>
        <v>0</v>
      </c>
      <c r="R43" s="163">
        <f t="shared" si="4"/>
        <v>0</v>
      </c>
      <c r="S43" s="35">
        <f t="shared" si="5"/>
        <v>0</v>
      </c>
      <c r="T43" s="164">
        <v>1</v>
      </c>
      <c r="U43" s="30">
        <v>0.84</v>
      </c>
      <c r="V43" s="31">
        <v>0.15</v>
      </c>
      <c r="W43" s="32">
        <v>0.01</v>
      </c>
      <c r="X43" s="33">
        <v>0</v>
      </c>
      <c r="Y43" s="34">
        <v>0</v>
      </c>
      <c r="Z43" s="162">
        <f t="shared" si="6"/>
        <v>716260.44</v>
      </c>
      <c r="AA43" s="162">
        <f t="shared" si="7"/>
        <v>127903.65</v>
      </c>
      <c r="AB43" s="162">
        <f t="shared" si="8"/>
        <v>8526.91</v>
      </c>
      <c r="AC43" s="162">
        <f t="shared" si="9"/>
        <v>0</v>
      </c>
      <c r="AD43" s="162">
        <f t="shared" si="10"/>
        <v>0</v>
      </c>
      <c r="AE43" s="36">
        <f t="shared" si="11"/>
        <v>8526.91</v>
      </c>
      <c r="AF43" s="37"/>
    </row>
    <row r="44" spans="1:32" ht="30.75" thickBot="1" x14ac:dyDescent="0.3">
      <c r="A44" s="28" t="s">
        <v>28</v>
      </c>
      <c r="B44" s="28" t="s">
        <v>1515</v>
      </c>
      <c r="C44" s="158" t="s">
        <v>1515</v>
      </c>
      <c r="D44" s="158" t="s">
        <v>1518</v>
      </c>
      <c r="E44" s="159" t="s">
        <v>1070</v>
      </c>
      <c r="F44" s="160">
        <v>851335</v>
      </c>
      <c r="G44" s="29" t="s">
        <v>438</v>
      </c>
      <c r="H44" s="161">
        <v>1</v>
      </c>
      <c r="I44" s="30">
        <v>0.84499999999999997</v>
      </c>
      <c r="J44" s="31">
        <v>0.15</v>
      </c>
      <c r="K44" s="32">
        <v>5.0000000000000001E-3</v>
      </c>
      <c r="L44" s="33">
        <v>0</v>
      </c>
      <c r="M44" s="34">
        <v>0</v>
      </c>
      <c r="N44" s="162">
        <f t="shared" si="0"/>
        <v>719378.07499999995</v>
      </c>
      <c r="O44" s="163">
        <f t="shared" si="1"/>
        <v>127700.25</v>
      </c>
      <c r="P44" s="163">
        <f t="shared" si="2"/>
        <v>4256.6750000000002</v>
      </c>
      <c r="Q44" s="163">
        <f t="shared" si="3"/>
        <v>0</v>
      </c>
      <c r="R44" s="163">
        <f t="shared" si="4"/>
        <v>0</v>
      </c>
      <c r="S44" s="35">
        <f t="shared" si="5"/>
        <v>4256.6750000000002</v>
      </c>
      <c r="T44" s="164">
        <v>2</v>
      </c>
      <c r="U44" s="30">
        <v>0.7</v>
      </c>
      <c r="V44" s="31">
        <v>0.27</v>
      </c>
      <c r="W44" s="32">
        <v>0.03</v>
      </c>
      <c r="X44" s="33">
        <v>0</v>
      </c>
      <c r="Y44" s="34">
        <v>0</v>
      </c>
      <c r="Z44" s="162">
        <f t="shared" si="6"/>
        <v>595934.5</v>
      </c>
      <c r="AA44" s="162">
        <f t="shared" si="7"/>
        <v>229860.45</v>
      </c>
      <c r="AB44" s="162">
        <f t="shared" si="8"/>
        <v>25540.05</v>
      </c>
      <c r="AC44" s="162">
        <f t="shared" si="9"/>
        <v>0</v>
      </c>
      <c r="AD44" s="162">
        <f t="shared" si="10"/>
        <v>0</v>
      </c>
      <c r="AE44" s="36">
        <f t="shared" si="11"/>
        <v>25540.05</v>
      </c>
      <c r="AF44" s="37"/>
    </row>
    <row r="45" spans="1:32" ht="30.75" thickBot="1" x14ac:dyDescent="0.3">
      <c r="A45" s="28" t="s">
        <v>28</v>
      </c>
      <c r="B45" s="28" t="s">
        <v>1515</v>
      </c>
      <c r="C45" s="158" t="s">
        <v>1519</v>
      </c>
      <c r="D45" s="158" t="s">
        <v>1520</v>
      </c>
      <c r="E45" s="159" t="s">
        <v>1070</v>
      </c>
      <c r="F45" s="160">
        <v>576432</v>
      </c>
      <c r="G45" s="29" t="s">
        <v>438</v>
      </c>
      <c r="H45" s="161">
        <v>1</v>
      </c>
      <c r="I45" s="30">
        <v>0.85</v>
      </c>
      <c r="J45" s="31">
        <v>0.14000000000000001</v>
      </c>
      <c r="K45" s="32">
        <v>0.01</v>
      </c>
      <c r="L45" s="33">
        <v>0</v>
      </c>
      <c r="M45" s="34">
        <v>0</v>
      </c>
      <c r="N45" s="162">
        <f t="shared" si="0"/>
        <v>489967.2</v>
      </c>
      <c r="O45" s="163">
        <f t="shared" si="1"/>
        <v>80700.48000000001</v>
      </c>
      <c r="P45" s="163">
        <f t="shared" si="2"/>
        <v>5764.32</v>
      </c>
      <c r="Q45" s="163">
        <f t="shared" si="3"/>
        <v>0</v>
      </c>
      <c r="R45" s="163">
        <f t="shared" si="4"/>
        <v>0</v>
      </c>
      <c r="S45" s="35">
        <f t="shared" si="5"/>
        <v>5764.32</v>
      </c>
      <c r="T45" s="164">
        <v>1</v>
      </c>
      <c r="U45" s="30">
        <v>0.83000000000000007</v>
      </c>
      <c r="V45" s="31">
        <v>0.15</v>
      </c>
      <c r="W45" s="32">
        <v>0.02</v>
      </c>
      <c r="X45" s="33">
        <v>0</v>
      </c>
      <c r="Y45" s="34">
        <v>0</v>
      </c>
      <c r="Z45" s="162">
        <f t="shared" si="6"/>
        <v>478438.56000000006</v>
      </c>
      <c r="AA45" s="162">
        <f t="shared" si="7"/>
        <v>86464.8</v>
      </c>
      <c r="AB45" s="162">
        <f t="shared" si="8"/>
        <v>11528.64</v>
      </c>
      <c r="AC45" s="162">
        <f t="shared" si="9"/>
        <v>0</v>
      </c>
      <c r="AD45" s="162">
        <f t="shared" si="10"/>
        <v>0</v>
      </c>
      <c r="AE45" s="36">
        <f t="shared" si="11"/>
        <v>11528.64</v>
      </c>
      <c r="AF45" s="37"/>
    </row>
    <row r="46" spans="1:32" ht="30.75" thickBot="1" x14ac:dyDescent="0.3">
      <c r="A46" s="28" t="s">
        <v>28</v>
      </c>
      <c r="B46" s="28" t="s">
        <v>1521</v>
      </c>
      <c r="C46" s="158" t="s">
        <v>1522</v>
      </c>
      <c r="D46" s="158" t="s">
        <v>1523</v>
      </c>
      <c r="E46" s="159" t="s">
        <v>1070</v>
      </c>
      <c r="F46" s="160">
        <v>64245</v>
      </c>
      <c r="G46" s="29" t="s">
        <v>438</v>
      </c>
      <c r="H46" s="161">
        <v>1</v>
      </c>
      <c r="I46" s="30">
        <v>0.86</v>
      </c>
      <c r="J46" s="31">
        <v>0.13</v>
      </c>
      <c r="K46" s="32">
        <v>0.01</v>
      </c>
      <c r="L46" s="33">
        <v>0</v>
      </c>
      <c r="M46" s="34">
        <v>0</v>
      </c>
      <c r="N46" s="162">
        <f t="shared" si="0"/>
        <v>55250.7</v>
      </c>
      <c r="O46" s="163">
        <f t="shared" si="1"/>
        <v>8351.85</v>
      </c>
      <c r="P46" s="163">
        <f t="shared" si="2"/>
        <v>642.45000000000005</v>
      </c>
      <c r="Q46" s="163">
        <f t="shared" si="3"/>
        <v>0</v>
      </c>
      <c r="R46" s="163">
        <f t="shared" si="4"/>
        <v>0</v>
      </c>
      <c r="S46" s="35">
        <f t="shared" si="5"/>
        <v>642.45000000000005</v>
      </c>
      <c r="T46" s="164">
        <v>1</v>
      </c>
      <c r="U46" s="30">
        <v>0.82000000000000006</v>
      </c>
      <c r="V46" s="31">
        <v>0.16</v>
      </c>
      <c r="W46" s="32">
        <v>0.02</v>
      </c>
      <c r="X46" s="33">
        <v>0</v>
      </c>
      <c r="Y46" s="34">
        <v>0</v>
      </c>
      <c r="Z46" s="162">
        <f t="shared" si="6"/>
        <v>52680.9</v>
      </c>
      <c r="AA46" s="162">
        <f t="shared" si="7"/>
        <v>10279.200000000001</v>
      </c>
      <c r="AB46" s="162">
        <f t="shared" si="8"/>
        <v>1284.9000000000001</v>
      </c>
      <c r="AC46" s="162">
        <f t="shared" si="9"/>
        <v>0</v>
      </c>
      <c r="AD46" s="162">
        <f t="shared" si="10"/>
        <v>0</v>
      </c>
      <c r="AE46" s="36">
        <f t="shared" si="11"/>
        <v>1284.9000000000001</v>
      </c>
      <c r="AF46" s="37"/>
    </row>
    <row r="47" spans="1:32" ht="30.75" thickBot="1" x14ac:dyDescent="0.3">
      <c r="A47" s="28" t="s">
        <v>28</v>
      </c>
      <c r="B47" s="28" t="s">
        <v>1521</v>
      </c>
      <c r="C47" s="158" t="s">
        <v>1521</v>
      </c>
      <c r="D47" s="158" t="s">
        <v>1524</v>
      </c>
      <c r="E47" s="159" t="s">
        <v>1070</v>
      </c>
      <c r="F47" s="160">
        <v>330003</v>
      </c>
      <c r="G47" s="29" t="s">
        <v>438</v>
      </c>
      <c r="H47" s="161">
        <v>1</v>
      </c>
      <c r="I47" s="30">
        <v>0.84</v>
      </c>
      <c r="J47" s="31">
        <v>0.15</v>
      </c>
      <c r="K47" s="32">
        <v>0.01</v>
      </c>
      <c r="L47" s="33">
        <v>0</v>
      </c>
      <c r="M47" s="34">
        <v>0</v>
      </c>
      <c r="N47" s="162">
        <f t="shared" si="0"/>
        <v>277202.52</v>
      </c>
      <c r="O47" s="163">
        <f t="shared" si="1"/>
        <v>49500.45</v>
      </c>
      <c r="P47" s="163">
        <f t="shared" si="2"/>
        <v>3300.03</v>
      </c>
      <c r="Q47" s="163">
        <f t="shared" si="3"/>
        <v>0</v>
      </c>
      <c r="R47" s="163">
        <f t="shared" si="4"/>
        <v>0</v>
      </c>
      <c r="S47" s="35">
        <f t="shared" si="5"/>
        <v>3300.03</v>
      </c>
      <c r="T47" s="164">
        <v>2</v>
      </c>
      <c r="U47" s="30">
        <v>0.79</v>
      </c>
      <c r="V47" s="31">
        <v>0.19</v>
      </c>
      <c r="W47" s="32">
        <v>0.02</v>
      </c>
      <c r="X47" s="33">
        <v>0</v>
      </c>
      <c r="Y47" s="34">
        <v>0</v>
      </c>
      <c r="Z47" s="162">
        <f t="shared" si="6"/>
        <v>260702.37000000002</v>
      </c>
      <c r="AA47" s="162">
        <f t="shared" si="7"/>
        <v>62700.57</v>
      </c>
      <c r="AB47" s="162">
        <f t="shared" si="8"/>
        <v>6600.06</v>
      </c>
      <c r="AC47" s="162">
        <f t="shared" si="9"/>
        <v>0</v>
      </c>
      <c r="AD47" s="162">
        <f t="shared" si="10"/>
        <v>0</v>
      </c>
      <c r="AE47" s="36">
        <f t="shared" si="11"/>
        <v>6600.06</v>
      </c>
      <c r="AF47" s="37"/>
    </row>
    <row r="48" spans="1:32" ht="30.75" thickBot="1" x14ac:dyDescent="0.3">
      <c r="A48" s="28" t="s">
        <v>28</v>
      </c>
      <c r="B48" s="28" t="s">
        <v>1509</v>
      </c>
      <c r="C48" s="158" t="s">
        <v>1525</v>
      </c>
      <c r="D48" s="158" t="s">
        <v>1514</v>
      </c>
      <c r="E48" s="159" t="s">
        <v>1070</v>
      </c>
      <c r="F48" s="160">
        <v>157979</v>
      </c>
      <c r="G48" s="29" t="s">
        <v>438</v>
      </c>
      <c r="H48" s="161">
        <v>2</v>
      </c>
      <c r="I48" s="30">
        <v>0.7</v>
      </c>
      <c r="J48" s="31">
        <v>0.25</v>
      </c>
      <c r="K48" s="32">
        <v>0.05</v>
      </c>
      <c r="L48" s="33">
        <v>0</v>
      </c>
      <c r="M48" s="34">
        <v>0</v>
      </c>
      <c r="N48" s="162">
        <f t="shared" si="0"/>
        <v>110585.29999999999</v>
      </c>
      <c r="O48" s="163">
        <f t="shared" si="1"/>
        <v>39494.75</v>
      </c>
      <c r="P48" s="163">
        <f t="shared" si="2"/>
        <v>7898.9500000000007</v>
      </c>
      <c r="Q48" s="163">
        <f t="shared" si="3"/>
        <v>0</v>
      </c>
      <c r="R48" s="163">
        <f t="shared" si="4"/>
        <v>0</v>
      </c>
      <c r="S48" s="35">
        <f t="shared" si="5"/>
        <v>7898.9500000000007</v>
      </c>
      <c r="T48" s="164">
        <v>2</v>
      </c>
      <c r="U48" s="30">
        <v>0.63</v>
      </c>
      <c r="V48" s="31">
        <v>0.3</v>
      </c>
      <c r="W48" s="32">
        <v>7.0000000000000007E-2</v>
      </c>
      <c r="X48" s="33">
        <v>0</v>
      </c>
      <c r="Y48" s="34">
        <v>0</v>
      </c>
      <c r="Z48" s="162">
        <f t="shared" si="6"/>
        <v>99526.77</v>
      </c>
      <c r="AA48" s="162">
        <f t="shared" si="7"/>
        <v>47393.7</v>
      </c>
      <c r="AB48" s="162">
        <f t="shared" si="8"/>
        <v>11058.53</v>
      </c>
      <c r="AC48" s="162">
        <f t="shared" si="9"/>
        <v>0</v>
      </c>
      <c r="AD48" s="162">
        <f t="shared" si="10"/>
        <v>0</v>
      </c>
      <c r="AE48" s="36">
        <f t="shared" si="11"/>
        <v>11058.53</v>
      </c>
      <c r="AF48" s="37"/>
    </row>
    <row r="49" spans="1:32" ht="30.75" thickBot="1" x14ac:dyDescent="0.3">
      <c r="A49" s="28" t="s">
        <v>28</v>
      </c>
      <c r="B49" s="28" t="s">
        <v>1521</v>
      </c>
      <c r="C49" s="158" t="s">
        <v>1526</v>
      </c>
      <c r="D49" s="158" t="s">
        <v>1527</v>
      </c>
      <c r="E49" s="159" t="s">
        <v>1070</v>
      </c>
      <c r="F49" s="160">
        <v>335704</v>
      </c>
      <c r="G49" s="29" t="s">
        <v>438</v>
      </c>
      <c r="H49" s="161">
        <v>2</v>
      </c>
      <c r="I49" s="30">
        <v>0.7</v>
      </c>
      <c r="J49" s="31">
        <v>0.26</v>
      </c>
      <c r="K49" s="32">
        <v>0.04</v>
      </c>
      <c r="L49" s="33">
        <v>0</v>
      </c>
      <c r="M49" s="34">
        <v>0</v>
      </c>
      <c r="N49" s="162">
        <f t="shared" si="0"/>
        <v>234992.8</v>
      </c>
      <c r="O49" s="163">
        <f t="shared" si="1"/>
        <v>87283.040000000008</v>
      </c>
      <c r="P49" s="163">
        <f t="shared" si="2"/>
        <v>13428.16</v>
      </c>
      <c r="Q49" s="163">
        <f t="shared" si="3"/>
        <v>0</v>
      </c>
      <c r="R49" s="163">
        <f t="shared" si="4"/>
        <v>0</v>
      </c>
      <c r="S49" s="35">
        <f t="shared" si="5"/>
        <v>13428.16</v>
      </c>
      <c r="T49" s="164">
        <v>2</v>
      </c>
      <c r="U49" s="30">
        <v>0.64999999999999991</v>
      </c>
      <c r="V49" s="31">
        <v>0.28000000000000003</v>
      </c>
      <c r="W49" s="32">
        <v>0.06</v>
      </c>
      <c r="X49" s="33">
        <v>0.01</v>
      </c>
      <c r="Y49" s="34">
        <v>0</v>
      </c>
      <c r="Z49" s="162">
        <f t="shared" si="6"/>
        <v>218207.59999999998</v>
      </c>
      <c r="AA49" s="162">
        <f t="shared" si="7"/>
        <v>93997.12000000001</v>
      </c>
      <c r="AB49" s="162">
        <f t="shared" si="8"/>
        <v>20142.239999999998</v>
      </c>
      <c r="AC49" s="162">
        <f t="shared" si="9"/>
        <v>3357.04</v>
      </c>
      <c r="AD49" s="162">
        <f t="shared" si="10"/>
        <v>0</v>
      </c>
      <c r="AE49" s="36">
        <f t="shared" si="11"/>
        <v>23499.279999999999</v>
      </c>
      <c r="AF49" s="37"/>
    </row>
    <row r="51" spans="1:32" x14ac:dyDescent="0.25">
      <c r="F51" s="191">
        <f t="shared" ref="F51:R51" si="12">SUM(F5:F49)</f>
        <v>17257945</v>
      </c>
      <c r="G51" s="191">
        <f t="shared" si="12"/>
        <v>0</v>
      </c>
      <c r="H51" s="191"/>
      <c r="I51" s="191"/>
      <c r="J51" s="191"/>
      <c r="K51" s="191"/>
      <c r="L51" s="191"/>
      <c r="M51" s="191"/>
      <c r="N51" s="191">
        <f t="shared" si="12"/>
        <v>14285323.484999996</v>
      </c>
      <c r="O51" s="191">
        <f t="shared" si="12"/>
        <v>2668515.0099999998</v>
      </c>
      <c r="P51" s="191">
        <f t="shared" si="12"/>
        <v>304106.505</v>
      </c>
      <c r="Q51" s="191">
        <f t="shared" si="12"/>
        <v>0</v>
      </c>
      <c r="R51" s="191">
        <f t="shared" si="12"/>
        <v>0</v>
      </c>
      <c r="S51" s="191">
        <f>SUM(S5:S49)</f>
        <v>304106.505</v>
      </c>
      <c r="Z51" s="191">
        <f t="shared" ref="Z51:AD51" si="13">SUM(Z5:Z49)</f>
        <v>12806215.263999995</v>
      </c>
      <c r="AA51" s="191">
        <f t="shared" si="13"/>
        <v>3681328.73</v>
      </c>
      <c r="AB51" s="191">
        <f t="shared" si="13"/>
        <v>757329.51600000006</v>
      </c>
      <c r="AC51" s="191">
        <f t="shared" si="13"/>
        <v>13071.490000000002</v>
      </c>
      <c r="AD51" s="191">
        <f t="shared" si="13"/>
        <v>0</v>
      </c>
      <c r="AE51" s="191">
        <f>SUM(AE5:AE49)</f>
        <v>770401.00600000028</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752" priority="92" operator="containsText" text="N/A">
      <formula>NOT(ISERROR(SEARCH("N/A",I4)))</formula>
    </cfRule>
  </conditionalFormatting>
  <conditionalFormatting sqref="U4:Y4">
    <cfRule type="containsText" dxfId="751" priority="91" operator="containsText" text="N/A">
      <formula>NOT(ISERROR(SEARCH("N/A",U4)))</formula>
    </cfRule>
  </conditionalFormatting>
  <conditionalFormatting sqref="Y5">
    <cfRule type="containsText" dxfId="750" priority="90" operator="containsText" text="N/A">
      <formula>NOT(ISERROR(SEARCH("N/A",Y5)))</formula>
    </cfRule>
  </conditionalFormatting>
  <conditionalFormatting sqref="M5">
    <cfRule type="containsText" dxfId="749" priority="89" operator="containsText" text="N/A">
      <formula>NOT(ISERROR(SEARCH("N/A",M5)))</formula>
    </cfRule>
  </conditionalFormatting>
  <conditionalFormatting sqref="Y6">
    <cfRule type="containsText" dxfId="748" priority="88" operator="containsText" text="N/A">
      <formula>NOT(ISERROR(SEARCH("N/A",Y6)))</formula>
    </cfRule>
  </conditionalFormatting>
  <conditionalFormatting sqref="M6">
    <cfRule type="containsText" dxfId="747" priority="87" operator="containsText" text="N/A">
      <formula>NOT(ISERROR(SEARCH("N/A",M6)))</formula>
    </cfRule>
  </conditionalFormatting>
  <conditionalFormatting sqref="Y7">
    <cfRule type="containsText" dxfId="746" priority="86" operator="containsText" text="N/A">
      <formula>NOT(ISERROR(SEARCH("N/A",Y7)))</formula>
    </cfRule>
  </conditionalFormatting>
  <conditionalFormatting sqref="M7">
    <cfRule type="containsText" dxfId="745" priority="85" operator="containsText" text="N/A">
      <formula>NOT(ISERROR(SEARCH("N/A",M7)))</formula>
    </cfRule>
  </conditionalFormatting>
  <conditionalFormatting sqref="Y8">
    <cfRule type="containsText" dxfId="744" priority="84" operator="containsText" text="N/A">
      <formula>NOT(ISERROR(SEARCH("N/A",Y8)))</formula>
    </cfRule>
  </conditionalFormatting>
  <conditionalFormatting sqref="M8">
    <cfRule type="containsText" dxfId="743" priority="83" operator="containsText" text="N/A">
      <formula>NOT(ISERROR(SEARCH("N/A",M8)))</formula>
    </cfRule>
  </conditionalFormatting>
  <conditionalFormatting sqref="Y9">
    <cfRule type="containsText" dxfId="742" priority="82" operator="containsText" text="N/A">
      <formula>NOT(ISERROR(SEARCH("N/A",Y9)))</formula>
    </cfRule>
  </conditionalFormatting>
  <conditionalFormatting sqref="M9">
    <cfRule type="containsText" dxfId="741" priority="81" operator="containsText" text="N/A">
      <formula>NOT(ISERROR(SEARCH("N/A",M9)))</formula>
    </cfRule>
  </conditionalFormatting>
  <conditionalFormatting sqref="Y10">
    <cfRule type="containsText" dxfId="740" priority="80" operator="containsText" text="N/A">
      <formula>NOT(ISERROR(SEARCH("N/A",Y10)))</formula>
    </cfRule>
  </conditionalFormatting>
  <conditionalFormatting sqref="M10">
    <cfRule type="containsText" dxfId="739" priority="79" operator="containsText" text="N/A">
      <formula>NOT(ISERROR(SEARCH("N/A",M10)))</formula>
    </cfRule>
  </conditionalFormatting>
  <conditionalFormatting sqref="Y11">
    <cfRule type="containsText" dxfId="738" priority="78" operator="containsText" text="N/A">
      <formula>NOT(ISERROR(SEARCH("N/A",Y11)))</formula>
    </cfRule>
  </conditionalFormatting>
  <conditionalFormatting sqref="M11">
    <cfRule type="containsText" dxfId="737" priority="77" operator="containsText" text="N/A">
      <formula>NOT(ISERROR(SEARCH("N/A",M11)))</formula>
    </cfRule>
  </conditionalFormatting>
  <conditionalFormatting sqref="Y12">
    <cfRule type="containsText" dxfId="736" priority="76" operator="containsText" text="N/A">
      <formula>NOT(ISERROR(SEARCH("N/A",Y12)))</formula>
    </cfRule>
  </conditionalFormatting>
  <conditionalFormatting sqref="M12">
    <cfRule type="containsText" dxfId="735" priority="75" operator="containsText" text="N/A">
      <formula>NOT(ISERROR(SEARCH("N/A",M12)))</formula>
    </cfRule>
  </conditionalFormatting>
  <conditionalFormatting sqref="Y13">
    <cfRule type="containsText" dxfId="734" priority="74" operator="containsText" text="N/A">
      <formula>NOT(ISERROR(SEARCH("N/A",Y13)))</formula>
    </cfRule>
  </conditionalFormatting>
  <conditionalFormatting sqref="M13">
    <cfRule type="containsText" dxfId="733" priority="73" operator="containsText" text="N/A">
      <formula>NOT(ISERROR(SEARCH("N/A",M13)))</formula>
    </cfRule>
  </conditionalFormatting>
  <conditionalFormatting sqref="Y14">
    <cfRule type="containsText" dxfId="732" priority="72" operator="containsText" text="N/A">
      <formula>NOT(ISERROR(SEARCH("N/A",Y14)))</formula>
    </cfRule>
  </conditionalFormatting>
  <conditionalFormatting sqref="M14">
    <cfRule type="containsText" dxfId="731" priority="71" operator="containsText" text="N/A">
      <formula>NOT(ISERROR(SEARCH("N/A",M14)))</formula>
    </cfRule>
  </conditionalFormatting>
  <conditionalFormatting sqref="Y15">
    <cfRule type="containsText" dxfId="730" priority="70" operator="containsText" text="N/A">
      <formula>NOT(ISERROR(SEARCH("N/A",Y15)))</formula>
    </cfRule>
  </conditionalFormatting>
  <conditionalFormatting sqref="M15">
    <cfRule type="containsText" dxfId="729" priority="69" operator="containsText" text="N/A">
      <formula>NOT(ISERROR(SEARCH("N/A",M15)))</formula>
    </cfRule>
  </conditionalFormatting>
  <conditionalFormatting sqref="Y16">
    <cfRule type="containsText" dxfId="728" priority="68" operator="containsText" text="N/A">
      <formula>NOT(ISERROR(SEARCH("N/A",Y16)))</formula>
    </cfRule>
  </conditionalFormatting>
  <conditionalFormatting sqref="M16">
    <cfRule type="containsText" dxfId="727" priority="67" operator="containsText" text="N/A">
      <formula>NOT(ISERROR(SEARCH("N/A",M16)))</formula>
    </cfRule>
  </conditionalFormatting>
  <conditionalFormatting sqref="Y17">
    <cfRule type="containsText" dxfId="726" priority="66" operator="containsText" text="N/A">
      <formula>NOT(ISERROR(SEARCH("N/A",Y17)))</formula>
    </cfRule>
  </conditionalFormatting>
  <conditionalFormatting sqref="M17">
    <cfRule type="containsText" dxfId="725" priority="65" operator="containsText" text="N/A">
      <formula>NOT(ISERROR(SEARCH("N/A",M17)))</formula>
    </cfRule>
  </conditionalFormatting>
  <conditionalFormatting sqref="Y18">
    <cfRule type="containsText" dxfId="724" priority="64" operator="containsText" text="N/A">
      <formula>NOT(ISERROR(SEARCH("N/A",Y18)))</formula>
    </cfRule>
  </conditionalFormatting>
  <conditionalFormatting sqref="M18">
    <cfRule type="containsText" dxfId="723" priority="63" operator="containsText" text="N/A">
      <formula>NOT(ISERROR(SEARCH("N/A",M18)))</formula>
    </cfRule>
  </conditionalFormatting>
  <conditionalFormatting sqref="Y19">
    <cfRule type="containsText" dxfId="722" priority="62" operator="containsText" text="N/A">
      <formula>NOT(ISERROR(SEARCH("N/A",Y19)))</formula>
    </cfRule>
  </conditionalFormatting>
  <conditionalFormatting sqref="M19">
    <cfRule type="containsText" dxfId="721" priority="61" operator="containsText" text="N/A">
      <formula>NOT(ISERROR(SEARCH("N/A",M19)))</formula>
    </cfRule>
  </conditionalFormatting>
  <conditionalFormatting sqref="Y20">
    <cfRule type="containsText" dxfId="720" priority="60" operator="containsText" text="N/A">
      <formula>NOT(ISERROR(SEARCH("N/A",Y20)))</formula>
    </cfRule>
  </conditionalFormatting>
  <conditionalFormatting sqref="M20">
    <cfRule type="containsText" dxfId="719" priority="59" operator="containsText" text="N/A">
      <formula>NOT(ISERROR(SEARCH("N/A",M20)))</formula>
    </cfRule>
  </conditionalFormatting>
  <conditionalFormatting sqref="Y21">
    <cfRule type="containsText" dxfId="718" priority="58" operator="containsText" text="N/A">
      <formula>NOT(ISERROR(SEARCH("N/A",Y21)))</formula>
    </cfRule>
  </conditionalFormatting>
  <conditionalFormatting sqref="M21">
    <cfRule type="containsText" dxfId="717" priority="57" operator="containsText" text="N/A">
      <formula>NOT(ISERROR(SEARCH("N/A",M21)))</formula>
    </cfRule>
  </conditionalFormatting>
  <conditionalFormatting sqref="Y22">
    <cfRule type="containsText" dxfId="716" priority="56" operator="containsText" text="N/A">
      <formula>NOT(ISERROR(SEARCH("N/A",Y22)))</formula>
    </cfRule>
  </conditionalFormatting>
  <conditionalFormatting sqref="M22">
    <cfRule type="containsText" dxfId="715" priority="55" operator="containsText" text="N/A">
      <formula>NOT(ISERROR(SEARCH("N/A",M22)))</formula>
    </cfRule>
  </conditionalFormatting>
  <conditionalFormatting sqref="Y23">
    <cfRule type="containsText" dxfId="714" priority="54" operator="containsText" text="N/A">
      <formula>NOT(ISERROR(SEARCH("N/A",Y23)))</formula>
    </cfRule>
  </conditionalFormatting>
  <conditionalFormatting sqref="M23">
    <cfRule type="containsText" dxfId="713" priority="53" operator="containsText" text="N/A">
      <formula>NOT(ISERROR(SEARCH("N/A",M23)))</formula>
    </cfRule>
  </conditionalFormatting>
  <conditionalFormatting sqref="Y24">
    <cfRule type="containsText" dxfId="712" priority="52" operator="containsText" text="N/A">
      <formula>NOT(ISERROR(SEARCH("N/A",Y24)))</formula>
    </cfRule>
  </conditionalFormatting>
  <conditionalFormatting sqref="M24">
    <cfRule type="containsText" dxfId="711" priority="51" operator="containsText" text="N/A">
      <formula>NOT(ISERROR(SEARCH("N/A",M24)))</formula>
    </cfRule>
  </conditionalFormatting>
  <conditionalFormatting sqref="Y25">
    <cfRule type="containsText" dxfId="710" priority="50" operator="containsText" text="N/A">
      <formula>NOT(ISERROR(SEARCH("N/A",Y25)))</formula>
    </cfRule>
  </conditionalFormatting>
  <conditionalFormatting sqref="M25">
    <cfRule type="containsText" dxfId="709" priority="49" operator="containsText" text="N/A">
      <formula>NOT(ISERROR(SEARCH("N/A",M25)))</formula>
    </cfRule>
  </conditionalFormatting>
  <conditionalFormatting sqref="Y26">
    <cfRule type="containsText" dxfId="708" priority="48" operator="containsText" text="N/A">
      <formula>NOT(ISERROR(SEARCH("N/A",Y26)))</formula>
    </cfRule>
  </conditionalFormatting>
  <conditionalFormatting sqref="M26">
    <cfRule type="containsText" dxfId="707" priority="47" operator="containsText" text="N/A">
      <formula>NOT(ISERROR(SEARCH("N/A",M26)))</formula>
    </cfRule>
  </conditionalFormatting>
  <conditionalFormatting sqref="Y27">
    <cfRule type="containsText" dxfId="706" priority="46" operator="containsText" text="N/A">
      <formula>NOT(ISERROR(SEARCH("N/A",Y27)))</formula>
    </cfRule>
  </conditionalFormatting>
  <conditionalFormatting sqref="M27">
    <cfRule type="containsText" dxfId="705" priority="45" operator="containsText" text="N/A">
      <formula>NOT(ISERROR(SEARCH("N/A",M27)))</formula>
    </cfRule>
  </conditionalFormatting>
  <conditionalFormatting sqref="Y28">
    <cfRule type="containsText" dxfId="704" priority="44" operator="containsText" text="N/A">
      <formula>NOT(ISERROR(SEARCH("N/A",Y28)))</formula>
    </cfRule>
  </conditionalFormatting>
  <conditionalFormatting sqref="M28">
    <cfRule type="containsText" dxfId="703" priority="43" operator="containsText" text="N/A">
      <formula>NOT(ISERROR(SEARCH("N/A",M28)))</formula>
    </cfRule>
  </conditionalFormatting>
  <conditionalFormatting sqref="Y29">
    <cfRule type="containsText" dxfId="702" priority="42" operator="containsText" text="N/A">
      <formula>NOT(ISERROR(SEARCH("N/A",Y29)))</formula>
    </cfRule>
  </conditionalFormatting>
  <conditionalFormatting sqref="M29">
    <cfRule type="containsText" dxfId="701" priority="41" operator="containsText" text="N/A">
      <formula>NOT(ISERROR(SEARCH("N/A",M29)))</formula>
    </cfRule>
  </conditionalFormatting>
  <conditionalFormatting sqref="Y30">
    <cfRule type="containsText" dxfId="700" priority="40" operator="containsText" text="N/A">
      <formula>NOT(ISERROR(SEARCH("N/A",Y30)))</formula>
    </cfRule>
  </conditionalFormatting>
  <conditionalFormatting sqref="M30">
    <cfRule type="containsText" dxfId="699" priority="39" operator="containsText" text="N/A">
      <formula>NOT(ISERROR(SEARCH("N/A",M30)))</formula>
    </cfRule>
  </conditionalFormatting>
  <conditionalFormatting sqref="Y31">
    <cfRule type="containsText" dxfId="698" priority="38" operator="containsText" text="N/A">
      <formula>NOT(ISERROR(SEARCH("N/A",Y31)))</formula>
    </cfRule>
  </conditionalFormatting>
  <conditionalFormatting sqref="M31">
    <cfRule type="containsText" dxfId="697" priority="37" operator="containsText" text="N/A">
      <formula>NOT(ISERROR(SEARCH("N/A",M31)))</formula>
    </cfRule>
  </conditionalFormatting>
  <conditionalFormatting sqref="Y32">
    <cfRule type="containsText" dxfId="696" priority="36" operator="containsText" text="N/A">
      <formula>NOT(ISERROR(SEARCH("N/A",Y32)))</formula>
    </cfRule>
  </conditionalFormatting>
  <conditionalFormatting sqref="M32">
    <cfRule type="containsText" dxfId="695" priority="35" operator="containsText" text="N/A">
      <formula>NOT(ISERROR(SEARCH("N/A",M32)))</formula>
    </cfRule>
  </conditionalFormatting>
  <conditionalFormatting sqref="Y33">
    <cfRule type="containsText" dxfId="694" priority="34" operator="containsText" text="N/A">
      <formula>NOT(ISERROR(SEARCH("N/A",Y33)))</formula>
    </cfRule>
  </conditionalFormatting>
  <conditionalFormatting sqref="M33">
    <cfRule type="containsText" dxfId="693" priority="33" operator="containsText" text="N/A">
      <formula>NOT(ISERROR(SEARCH("N/A",M33)))</formula>
    </cfRule>
  </conditionalFormatting>
  <conditionalFormatting sqref="Y34">
    <cfRule type="containsText" dxfId="692" priority="32" operator="containsText" text="N/A">
      <formula>NOT(ISERROR(SEARCH("N/A",Y34)))</formula>
    </cfRule>
  </conditionalFormatting>
  <conditionalFormatting sqref="M34">
    <cfRule type="containsText" dxfId="691" priority="31" operator="containsText" text="N/A">
      <formula>NOT(ISERROR(SEARCH("N/A",M34)))</formula>
    </cfRule>
  </conditionalFormatting>
  <conditionalFormatting sqref="Y35">
    <cfRule type="containsText" dxfId="690" priority="30" operator="containsText" text="N/A">
      <formula>NOT(ISERROR(SEARCH("N/A",Y35)))</formula>
    </cfRule>
  </conditionalFormatting>
  <conditionalFormatting sqref="M35">
    <cfRule type="containsText" dxfId="689" priority="29" operator="containsText" text="N/A">
      <formula>NOT(ISERROR(SEARCH("N/A",M35)))</formula>
    </cfRule>
  </conditionalFormatting>
  <conditionalFormatting sqref="Y36">
    <cfRule type="containsText" dxfId="688" priority="28" operator="containsText" text="N/A">
      <formula>NOT(ISERROR(SEARCH("N/A",Y36)))</formula>
    </cfRule>
  </conditionalFormatting>
  <conditionalFormatting sqref="M36">
    <cfRule type="containsText" dxfId="687" priority="27" operator="containsText" text="N/A">
      <formula>NOT(ISERROR(SEARCH("N/A",M36)))</formula>
    </cfRule>
  </conditionalFormatting>
  <conditionalFormatting sqref="Y37">
    <cfRule type="containsText" dxfId="686" priority="26" operator="containsText" text="N/A">
      <formula>NOT(ISERROR(SEARCH("N/A",Y37)))</formula>
    </cfRule>
  </conditionalFormatting>
  <conditionalFormatting sqref="M37">
    <cfRule type="containsText" dxfId="685" priority="25" operator="containsText" text="N/A">
      <formula>NOT(ISERROR(SEARCH("N/A",M37)))</formula>
    </cfRule>
  </conditionalFormatting>
  <conditionalFormatting sqref="Y38">
    <cfRule type="containsText" dxfId="684" priority="24" operator="containsText" text="N/A">
      <formula>NOT(ISERROR(SEARCH("N/A",Y38)))</formula>
    </cfRule>
  </conditionalFormatting>
  <conditionalFormatting sqref="M38">
    <cfRule type="containsText" dxfId="683" priority="23" operator="containsText" text="N/A">
      <formula>NOT(ISERROR(SEARCH("N/A",M38)))</formula>
    </cfRule>
  </conditionalFormatting>
  <conditionalFormatting sqref="Y39">
    <cfRule type="containsText" dxfId="682" priority="22" operator="containsText" text="N/A">
      <formula>NOT(ISERROR(SEARCH("N/A",Y39)))</formula>
    </cfRule>
  </conditionalFormatting>
  <conditionalFormatting sqref="M39">
    <cfRule type="containsText" dxfId="681" priority="21" operator="containsText" text="N/A">
      <formula>NOT(ISERROR(SEARCH("N/A",M39)))</formula>
    </cfRule>
  </conditionalFormatting>
  <conditionalFormatting sqref="Y40">
    <cfRule type="containsText" dxfId="680" priority="20" operator="containsText" text="N/A">
      <formula>NOT(ISERROR(SEARCH("N/A",Y40)))</formula>
    </cfRule>
  </conditionalFormatting>
  <conditionalFormatting sqref="M40">
    <cfRule type="containsText" dxfId="679" priority="19" operator="containsText" text="N/A">
      <formula>NOT(ISERROR(SEARCH("N/A",M40)))</formula>
    </cfRule>
  </conditionalFormatting>
  <conditionalFormatting sqref="Y41">
    <cfRule type="containsText" dxfId="678" priority="18" operator="containsText" text="N/A">
      <formula>NOT(ISERROR(SEARCH("N/A",Y41)))</formula>
    </cfRule>
  </conditionalFormatting>
  <conditionalFormatting sqref="M41">
    <cfRule type="containsText" dxfId="677" priority="17" operator="containsText" text="N/A">
      <formula>NOT(ISERROR(SEARCH("N/A",M41)))</formula>
    </cfRule>
  </conditionalFormatting>
  <conditionalFormatting sqref="Y42">
    <cfRule type="containsText" dxfId="676" priority="16" operator="containsText" text="N/A">
      <formula>NOT(ISERROR(SEARCH("N/A",Y42)))</formula>
    </cfRule>
  </conditionalFormatting>
  <conditionalFormatting sqref="M42">
    <cfRule type="containsText" dxfId="675" priority="15" operator="containsText" text="N/A">
      <formula>NOT(ISERROR(SEARCH("N/A",M42)))</formula>
    </cfRule>
  </conditionalFormatting>
  <conditionalFormatting sqref="Y43">
    <cfRule type="containsText" dxfId="674" priority="14" operator="containsText" text="N/A">
      <formula>NOT(ISERROR(SEARCH("N/A",Y43)))</formula>
    </cfRule>
  </conditionalFormatting>
  <conditionalFormatting sqref="M43">
    <cfRule type="containsText" dxfId="673" priority="13" operator="containsText" text="N/A">
      <formula>NOT(ISERROR(SEARCH("N/A",M43)))</formula>
    </cfRule>
  </conditionalFormatting>
  <conditionalFormatting sqref="Y44">
    <cfRule type="containsText" dxfId="672" priority="12" operator="containsText" text="N/A">
      <formula>NOT(ISERROR(SEARCH("N/A",Y44)))</formula>
    </cfRule>
  </conditionalFormatting>
  <conditionalFormatting sqref="M44">
    <cfRule type="containsText" dxfId="671" priority="11" operator="containsText" text="N/A">
      <formula>NOT(ISERROR(SEARCH("N/A",M44)))</formula>
    </cfRule>
  </conditionalFormatting>
  <conditionalFormatting sqref="Y45">
    <cfRule type="containsText" dxfId="670" priority="10" operator="containsText" text="N/A">
      <formula>NOT(ISERROR(SEARCH("N/A",Y45)))</formula>
    </cfRule>
  </conditionalFormatting>
  <conditionalFormatting sqref="M45">
    <cfRule type="containsText" dxfId="669" priority="9" operator="containsText" text="N/A">
      <formula>NOT(ISERROR(SEARCH("N/A",M45)))</formula>
    </cfRule>
  </conditionalFormatting>
  <conditionalFormatting sqref="Y46">
    <cfRule type="containsText" dxfId="668" priority="8" operator="containsText" text="N/A">
      <formula>NOT(ISERROR(SEARCH("N/A",Y46)))</formula>
    </cfRule>
  </conditionalFormatting>
  <conditionalFormatting sqref="M46">
    <cfRule type="containsText" dxfId="667" priority="7" operator="containsText" text="N/A">
      <formula>NOT(ISERROR(SEARCH("N/A",M46)))</formula>
    </cfRule>
  </conditionalFormatting>
  <conditionalFormatting sqref="Y47">
    <cfRule type="containsText" dxfId="666" priority="6" operator="containsText" text="N/A">
      <formula>NOT(ISERROR(SEARCH("N/A",Y47)))</formula>
    </cfRule>
  </conditionalFormatting>
  <conditionalFormatting sqref="M47">
    <cfRule type="containsText" dxfId="665" priority="5" operator="containsText" text="N/A">
      <formula>NOT(ISERROR(SEARCH("N/A",M47)))</formula>
    </cfRule>
  </conditionalFormatting>
  <conditionalFormatting sqref="Y48">
    <cfRule type="containsText" dxfId="664" priority="4" operator="containsText" text="N/A">
      <formula>NOT(ISERROR(SEARCH("N/A",Y48)))</formula>
    </cfRule>
  </conditionalFormatting>
  <conditionalFormatting sqref="M48">
    <cfRule type="containsText" dxfId="663" priority="3" operator="containsText" text="N/A">
      <formula>NOT(ISERROR(SEARCH("N/A",M48)))</formula>
    </cfRule>
  </conditionalFormatting>
  <conditionalFormatting sqref="Y49">
    <cfRule type="containsText" dxfId="662" priority="2" operator="containsText" text="N/A">
      <formula>NOT(ISERROR(SEARCH("N/A",Y49)))</formula>
    </cfRule>
  </conditionalFormatting>
  <conditionalFormatting sqref="M49">
    <cfRule type="containsText" dxfId="661" priority="1" operator="containsText" text="N/A">
      <formula>NOT(ISERROR(SEARCH("N/A",M49)))</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D528F-17F7-49DB-858E-64CF35F95A74}">
  <sheetPr codeName="Sheet14"/>
  <dimension ref="A1:AF10"/>
  <sheetViews>
    <sheetView topLeftCell="L1" workbookViewId="0">
      <selection activeCell="S13" sqref="S13"/>
    </sheetView>
  </sheetViews>
  <sheetFormatPr defaultColWidth="9.140625" defaultRowHeight="15" x14ac:dyDescent="0.25"/>
  <cols>
    <col min="1" max="1" width="16.7109375" style="21" customWidth="1"/>
    <col min="2" max="2" width="13" style="21" customWidth="1"/>
    <col min="3" max="12" width="9.140625" style="21"/>
    <col min="13" max="13" width="9.5703125" style="21" bestFit="1" customWidth="1"/>
    <col min="14" max="16" width="9.140625" style="21"/>
    <col min="17" max="18" width="9.5703125" style="21" bestFit="1" customWidth="1"/>
    <col min="19" max="16384" width="9.140625" style="21"/>
  </cols>
  <sheetData>
    <row r="1" spans="1:32" ht="16.5" customHeight="1" thickBot="1" x14ac:dyDescent="0.3">
      <c r="A1" s="433" t="s">
        <v>435</v>
      </c>
      <c r="B1" s="433" t="s">
        <v>352</v>
      </c>
      <c r="C1" s="433" t="s">
        <v>353</v>
      </c>
      <c r="D1" s="433" t="s">
        <v>53</v>
      </c>
      <c r="E1" s="433" t="s">
        <v>635</v>
      </c>
      <c r="F1" s="445" t="s">
        <v>50</v>
      </c>
      <c r="G1" s="452"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customHeight="1" x14ac:dyDescent="0.25">
      <c r="A2" s="433"/>
      <c r="B2" s="433"/>
      <c r="C2" s="433"/>
      <c r="D2" s="433"/>
      <c r="E2" s="433"/>
      <c r="F2" s="445"/>
      <c r="G2" s="452"/>
      <c r="H2" s="457" t="s">
        <v>54</v>
      </c>
      <c r="I2" s="460" t="s">
        <v>55</v>
      </c>
      <c r="J2" s="461"/>
      <c r="K2" s="461"/>
      <c r="L2" s="461"/>
      <c r="M2" s="462"/>
      <c r="N2" s="440" t="s">
        <v>56</v>
      </c>
      <c r="O2" s="440" t="s">
        <v>57</v>
      </c>
      <c r="P2" s="440" t="s">
        <v>58</v>
      </c>
      <c r="Q2" s="440" t="s">
        <v>59</v>
      </c>
      <c r="R2" s="440" t="s">
        <v>60</v>
      </c>
      <c r="S2" s="440" t="s">
        <v>61</v>
      </c>
      <c r="T2" s="173" t="s">
        <v>54</v>
      </c>
      <c r="U2" s="442" t="s">
        <v>55</v>
      </c>
      <c r="V2" s="443"/>
      <c r="W2" s="443"/>
      <c r="X2" s="443"/>
      <c r="Y2" s="444"/>
      <c r="Z2" s="446" t="s">
        <v>5</v>
      </c>
      <c r="AA2" s="449" t="s">
        <v>6</v>
      </c>
      <c r="AB2" s="449" t="s">
        <v>7</v>
      </c>
      <c r="AC2" s="449" t="s">
        <v>8</v>
      </c>
      <c r="AD2" s="449" t="s">
        <v>9</v>
      </c>
      <c r="AE2" s="464" t="s">
        <v>10</v>
      </c>
    </row>
    <row r="3" spans="1:32" ht="15" customHeight="1" x14ac:dyDescent="0.25">
      <c r="A3" s="433"/>
      <c r="B3" s="433"/>
      <c r="C3" s="433"/>
      <c r="D3" s="433"/>
      <c r="E3" s="433"/>
      <c r="F3" s="445"/>
      <c r="G3" s="452"/>
      <c r="H3" s="458"/>
      <c r="I3" s="434" t="s">
        <v>109</v>
      </c>
      <c r="J3" s="435"/>
      <c r="K3" s="435"/>
      <c r="L3" s="435"/>
      <c r="M3" s="436"/>
      <c r="N3" s="441"/>
      <c r="O3" s="441"/>
      <c r="P3" s="441"/>
      <c r="Q3" s="441"/>
      <c r="R3" s="441"/>
      <c r="S3" s="441"/>
      <c r="T3" s="173" t="s">
        <v>62</v>
      </c>
      <c r="U3" s="437" t="s">
        <v>354</v>
      </c>
      <c r="V3" s="438"/>
      <c r="W3" s="438"/>
      <c r="X3" s="438"/>
      <c r="Y3" s="439"/>
      <c r="Z3" s="447"/>
      <c r="AA3" s="450"/>
      <c r="AB3" s="450"/>
      <c r="AC3" s="450"/>
      <c r="AD3" s="450"/>
      <c r="AE3" s="465"/>
    </row>
    <row r="4" spans="1:32" ht="15.75" thickBot="1" x14ac:dyDescent="0.3">
      <c r="A4" s="433"/>
      <c r="B4" s="433"/>
      <c r="C4" s="433"/>
      <c r="D4" s="433"/>
      <c r="E4" s="433"/>
      <c r="F4" s="445"/>
      <c r="G4" s="452"/>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30.75" thickBot="1" x14ac:dyDescent="0.3">
      <c r="A5" s="28" t="s">
        <v>32</v>
      </c>
      <c r="B5" s="28" t="s">
        <v>351</v>
      </c>
      <c r="C5" s="158" t="s">
        <v>351</v>
      </c>
      <c r="D5" s="158" t="s">
        <v>1438</v>
      </c>
      <c r="E5" s="159" t="s">
        <v>1070</v>
      </c>
      <c r="F5" s="160">
        <v>792850</v>
      </c>
      <c r="G5" s="29" t="s">
        <v>438</v>
      </c>
      <c r="H5" s="161">
        <v>1</v>
      </c>
      <c r="I5" s="30">
        <v>0.87</v>
      </c>
      <c r="J5" s="31">
        <v>0.1</v>
      </c>
      <c r="K5" s="32">
        <v>0.03</v>
      </c>
      <c r="L5" s="33">
        <v>0</v>
      </c>
      <c r="M5" s="34">
        <v>0</v>
      </c>
      <c r="N5" s="162">
        <f>F5*I5</f>
        <v>689779.5</v>
      </c>
      <c r="O5" s="163">
        <f>F5*J5</f>
        <v>79285</v>
      </c>
      <c r="P5" s="163">
        <f>F5*K5</f>
        <v>23785.5</v>
      </c>
      <c r="Q5" s="163">
        <f>F5*L5</f>
        <v>0</v>
      </c>
      <c r="R5" s="163">
        <f>F5*M5</f>
        <v>0</v>
      </c>
      <c r="S5" s="35">
        <f t="shared" ref="S5:S9" si="0">SUM(P5:R5)</f>
        <v>23785.5</v>
      </c>
      <c r="T5" s="164">
        <v>1</v>
      </c>
      <c r="U5" s="30">
        <v>0.82000000000000006</v>
      </c>
      <c r="V5" s="31">
        <v>0.13</v>
      </c>
      <c r="W5" s="32">
        <v>0.05</v>
      </c>
      <c r="X5" s="33">
        <v>0</v>
      </c>
      <c r="Y5" s="34">
        <v>0</v>
      </c>
      <c r="Z5" s="162">
        <f>F5*U5</f>
        <v>650137</v>
      </c>
      <c r="AA5" s="162">
        <f>F5*V5</f>
        <v>103070.5</v>
      </c>
      <c r="AB5" s="162">
        <f>F5*W5</f>
        <v>39642.5</v>
      </c>
      <c r="AC5" s="162">
        <f>F5*X5</f>
        <v>0</v>
      </c>
      <c r="AD5" s="162">
        <f>F5*Y5</f>
        <v>0</v>
      </c>
      <c r="AE5" s="36">
        <f t="shared" ref="AE5:AE9" si="1">SUM(AB5:AD5)</f>
        <v>39642.5</v>
      </c>
      <c r="AF5" s="37"/>
    </row>
    <row r="6" spans="1:32" ht="30.75" thickBot="1" x14ac:dyDescent="0.3">
      <c r="A6" s="28" t="s">
        <v>32</v>
      </c>
      <c r="B6" s="28" t="s">
        <v>349</v>
      </c>
      <c r="C6" s="158" t="s">
        <v>349</v>
      </c>
      <c r="D6" s="158" t="s">
        <v>1439</v>
      </c>
      <c r="E6" s="159" t="s">
        <v>1070</v>
      </c>
      <c r="F6" s="160">
        <v>988180</v>
      </c>
      <c r="G6" s="29" t="s">
        <v>438</v>
      </c>
      <c r="H6" s="161">
        <v>1</v>
      </c>
      <c r="I6" s="30">
        <v>0.81</v>
      </c>
      <c r="J6" s="31">
        <v>0.14000000000000001</v>
      </c>
      <c r="K6" s="32">
        <v>0.05</v>
      </c>
      <c r="L6" s="33">
        <v>0</v>
      </c>
      <c r="M6" s="34">
        <v>0</v>
      </c>
      <c r="N6" s="162">
        <f>F6*I6</f>
        <v>800425.8</v>
      </c>
      <c r="O6" s="163">
        <f>F6*J6</f>
        <v>138345.20000000001</v>
      </c>
      <c r="P6" s="163">
        <f>F6*K6</f>
        <v>49409</v>
      </c>
      <c r="Q6" s="163">
        <f>F6*L6</f>
        <v>0</v>
      </c>
      <c r="R6" s="163">
        <f>F6*M6</f>
        <v>0</v>
      </c>
      <c r="S6" s="35">
        <f t="shared" si="0"/>
        <v>49409</v>
      </c>
      <c r="T6" s="164">
        <v>2</v>
      </c>
      <c r="U6" s="30">
        <v>0.66999999999999993</v>
      </c>
      <c r="V6" s="31">
        <v>0.25</v>
      </c>
      <c r="W6" s="32">
        <v>0.08</v>
      </c>
      <c r="X6" s="33">
        <v>0</v>
      </c>
      <c r="Y6" s="34">
        <v>0</v>
      </c>
      <c r="Z6" s="162">
        <f>F6*U6</f>
        <v>662080.6</v>
      </c>
      <c r="AA6" s="162">
        <f>F6*V6</f>
        <v>247045</v>
      </c>
      <c r="AB6" s="162">
        <f>F6*W6</f>
        <v>79054.400000000009</v>
      </c>
      <c r="AC6" s="162">
        <f>F6*X6</f>
        <v>0</v>
      </c>
      <c r="AD6" s="162">
        <f>F6*Y6</f>
        <v>0</v>
      </c>
      <c r="AE6" s="36">
        <f t="shared" si="1"/>
        <v>79054.400000000009</v>
      </c>
      <c r="AF6" s="37"/>
    </row>
    <row r="7" spans="1:32" ht="30.75" thickBot="1" x14ac:dyDescent="0.3">
      <c r="A7" s="28" t="s">
        <v>32</v>
      </c>
      <c r="B7" s="28" t="s">
        <v>348</v>
      </c>
      <c r="C7" s="158" t="s">
        <v>348</v>
      </c>
      <c r="D7" s="158" t="s">
        <v>1440</v>
      </c>
      <c r="E7" s="159" t="s">
        <v>1070</v>
      </c>
      <c r="F7" s="160">
        <v>1295700</v>
      </c>
      <c r="G7" s="29" t="s">
        <v>438</v>
      </c>
      <c r="H7" s="161">
        <v>2</v>
      </c>
      <c r="I7" s="30">
        <v>0.63</v>
      </c>
      <c r="J7" s="31">
        <v>0.25</v>
      </c>
      <c r="K7" s="32">
        <v>0.12</v>
      </c>
      <c r="L7" s="33">
        <v>0</v>
      </c>
      <c r="M7" s="34">
        <v>0</v>
      </c>
      <c r="N7" s="162">
        <f>F7*I7</f>
        <v>816291</v>
      </c>
      <c r="O7" s="163">
        <f>F7*J7</f>
        <v>323925</v>
      </c>
      <c r="P7" s="163">
        <f>F7*K7</f>
        <v>155484</v>
      </c>
      <c r="Q7" s="163">
        <f>F7*L7</f>
        <v>0</v>
      </c>
      <c r="R7" s="163">
        <f>F7*M7</f>
        <v>0</v>
      </c>
      <c r="S7" s="35">
        <f t="shared" si="0"/>
        <v>155484</v>
      </c>
      <c r="T7" s="164">
        <v>2</v>
      </c>
      <c r="U7" s="30">
        <v>0.72</v>
      </c>
      <c r="V7" s="31">
        <v>0.2</v>
      </c>
      <c r="W7" s="32">
        <v>0.08</v>
      </c>
      <c r="X7" s="33">
        <v>0</v>
      </c>
      <c r="Y7" s="34">
        <v>0</v>
      </c>
      <c r="Z7" s="162">
        <f>F7*U7</f>
        <v>932904</v>
      </c>
      <c r="AA7" s="162">
        <f>F7*V7</f>
        <v>259140</v>
      </c>
      <c r="AB7" s="162">
        <f>F7*W7</f>
        <v>103656</v>
      </c>
      <c r="AC7" s="162">
        <f>F7*X7</f>
        <v>0</v>
      </c>
      <c r="AD7" s="162">
        <f>F7*Y7</f>
        <v>0</v>
      </c>
      <c r="AE7" s="36">
        <f t="shared" si="1"/>
        <v>103656</v>
      </c>
      <c r="AF7" s="37"/>
    </row>
    <row r="8" spans="1:32" ht="30.75" thickBot="1" x14ac:dyDescent="0.3">
      <c r="A8" s="28" t="s">
        <v>32</v>
      </c>
      <c r="B8" s="28" t="s">
        <v>347</v>
      </c>
      <c r="C8" s="158" t="s">
        <v>347</v>
      </c>
      <c r="D8" s="158" t="s">
        <v>1441</v>
      </c>
      <c r="E8" s="159" t="s">
        <v>1070</v>
      </c>
      <c r="F8" s="160">
        <v>1759660</v>
      </c>
      <c r="G8" s="29" t="s">
        <v>438</v>
      </c>
      <c r="H8" s="161">
        <v>2</v>
      </c>
      <c r="I8" s="30">
        <v>0.72</v>
      </c>
      <c r="J8" s="31">
        <v>0.23</v>
      </c>
      <c r="K8" s="32">
        <v>0.05</v>
      </c>
      <c r="L8" s="33">
        <v>0</v>
      </c>
      <c r="M8" s="34">
        <v>0</v>
      </c>
      <c r="N8" s="162">
        <f>F8*I8</f>
        <v>1266955.2</v>
      </c>
      <c r="O8" s="163">
        <f>F8*J8</f>
        <v>404721.80000000005</v>
      </c>
      <c r="P8" s="163">
        <f>F8*K8</f>
        <v>87983</v>
      </c>
      <c r="Q8" s="163">
        <f>F8*L8</f>
        <v>0</v>
      </c>
      <c r="R8" s="163">
        <f>F8*M8</f>
        <v>0</v>
      </c>
      <c r="S8" s="35">
        <f t="shared" si="0"/>
        <v>87983</v>
      </c>
      <c r="T8" s="164">
        <v>2</v>
      </c>
      <c r="U8" s="30">
        <v>0.65999999999999992</v>
      </c>
      <c r="V8" s="31">
        <v>0.27</v>
      </c>
      <c r="W8" s="32">
        <v>7.0000000000000007E-2</v>
      </c>
      <c r="X8" s="33">
        <v>0</v>
      </c>
      <c r="Y8" s="34">
        <v>0</v>
      </c>
      <c r="Z8" s="162">
        <f>F8*U8</f>
        <v>1161375.5999999999</v>
      </c>
      <c r="AA8" s="162">
        <f>F8*V8</f>
        <v>475108.2</v>
      </c>
      <c r="AB8" s="162">
        <f>F8*W8</f>
        <v>123176.20000000001</v>
      </c>
      <c r="AC8" s="162">
        <f>F8*X8</f>
        <v>0</v>
      </c>
      <c r="AD8" s="162">
        <f>F8*Y8</f>
        <v>0</v>
      </c>
      <c r="AE8" s="36">
        <f t="shared" si="1"/>
        <v>123176.20000000001</v>
      </c>
      <c r="AF8" s="37"/>
    </row>
    <row r="9" spans="1:32" ht="30.75" thickBot="1" x14ac:dyDescent="0.3">
      <c r="A9" s="28" t="s">
        <v>32</v>
      </c>
      <c r="B9" s="28" t="s">
        <v>350</v>
      </c>
      <c r="C9" s="158" t="s">
        <v>350</v>
      </c>
      <c r="D9" s="158" t="s">
        <v>1442</v>
      </c>
      <c r="E9" s="159" t="s">
        <v>1070</v>
      </c>
      <c r="F9" s="160">
        <v>1049330</v>
      </c>
      <c r="G9" s="29" t="s">
        <v>438</v>
      </c>
      <c r="H9" s="161">
        <v>2</v>
      </c>
      <c r="I9" s="30">
        <v>0.67999999999999994</v>
      </c>
      <c r="J9" s="31">
        <v>0.23</v>
      </c>
      <c r="K9" s="32">
        <v>0.09</v>
      </c>
      <c r="L9" s="33">
        <v>0</v>
      </c>
      <c r="M9" s="34">
        <v>0</v>
      </c>
      <c r="N9" s="162">
        <f>F9*I9</f>
        <v>713544.39999999991</v>
      </c>
      <c r="O9" s="163">
        <f>F9*J9</f>
        <v>241345.90000000002</v>
      </c>
      <c r="P9" s="163">
        <f>F9*K9</f>
        <v>94439.7</v>
      </c>
      <c r="Q9" s="163">
        <f>F9*L9</f>
        <v>0</v>
      </c>
      <c r="R9" s="163">
        <f>F9*M9</f>
        <v>0</v>
      </c>
      <c r="S9" s="35">
        <f t="shared" si="0"/>
        <v>94439.7</v>
      </c>
      <c r="T9" s="164">
        <v>2</v>
      </c>
      <c r="U9" s="30">
        <v>0.57000000000000006</v>
      </c>
      <c r="V9" s="31">
        <v>0.3</v>
      </c>
      <c r="W9" s="32">
        <v>0.13</v>
      </c>
      <c r="X9" s="33">
        <v>0</v>
      </c>
      <c r="Y9" s="34">
        <v>0</v>
      </c>
      <c r="Z9" s="162">
        <f>F9*U9</f>
        <v>598118.10000000009</v>
      </c>
      <c r="AA9" s="162">
        <f>F9*V9</f>
        <v>314799</v>
      </c>
      <c r="AB9" s="162">
        <f>F9*W9</f>
        <v>136412.9</v>
      </c>
      <c r="AC9" s="162">
        <f>F9*X9</f>
        <v>0</v>
      </c>
      <c r="AD9" s="162">
        <f>F9*Y9</f>
        <v>0</v>
      </c>
      <c r="AE9" s="36">
        <f t="shared" si="1"/>
        <v>136412.9</v>
      </c>
      <c r="AF9" s="37"/>
    </row>
    <row r="10" spans="1:32" x14ac:dyDescent="0.25">
      <c r="F10" s="177">
        <f>SUM(F5:F9)</f>
        <v>5885720</v>
      </c>
      <c r="G10" s="177"/>
      <c r="H10" s="177"/>
      <c r="I10" s="177"/>
      <c r="J10" s="177"/>
      <c r="K10" s="177"/>
      <c r="L10" s="177"/>
      <c r="M10" s="177"/>
      <c r="N10" s="177">
        <f t="shared" ref="N10:AE10" si="2">SUM(N5:N9)</f>
        <v>4286995.9000000004</v>
      </c>
      <c r="O10" s="177">
        <f t="shared" si="2"/>
        <v>1187622.8999999999</v>
      </c>
      <c r="P10" s="177">
        <f t="shared" si="2"/>
        <v>411101.2</v>
      </c>
      <c r="Q10" s="177">
        <f t="shared" si="2"/>
        <v>0</v>
      </c>
      <c r="R10" s="177">
        <f t="shared" si="2"/>
        <v>0</v>
      </c>
      <c r="S10" s="177">
        <f t="shared" si="2"/>
        <v>411101.2</v>
      </c>
      <c r="T10" s="177"/>
      <c r="U10" s="177"/>
      <c r="V10" s="177"/>
      <c r="W10" s="177"/>
      <c r="X10" s="177"/>
      <c r="Y10" s="177"/>
      <c r="Z10" s="177">
        <f t="shared" si="2"/>
        <v>4004615.3000000003</v>
      </c>
      <c r="AA10" s="177">
        <f t="shared" si="2"/>
        <v>1399162.7</v>
      </c>
      <c r="AB10" s="177">
        <f t="shared" si="2"/>
        <v>481942</v>
      </c>
      <c r="AC10" s="177">
        <f t="shared" si="2"/>
        <v>0</v>
      </c>
      <c r="AD10" s="177">
        <f t="shared" si="2"/>
        <v>0</v>
      </c>
      <c r="AE10" s="177">
        <f t="shared" si="2"/>
        <v>481942</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660" priority="12" operator="containsText" text="N/A">
      <formula>NOT(ISERROR(SEARCH("N/A",I4)))</formula>
    </cfRule>
  </conditionalFormatting>
  <conditionalFormatting sqref="U4:Y4">
    <cfRule type="containsText" dxfId="659" priority="11" operator="containsText" text="N/A">
      <formula>NOT(ISERROR(SEARCH("N/A",U4)))</formula>
    </cfRule>
  </conditionalFormatting>
  <conditionalFormatting sqref="Y5">
    <cfRule type="containsText" dxfId="658" priority="10" operator="containsText" text="N/A">
      <formula>NOT(ISERROR(SEARCH("N/A",Y5)))</formula>
    </cfRule>
  </conditionalFormatting>
  <conditionalFormatting sqref="M5">
    <cfRule type="containsText" dxfId="657" priority="9" operator="containsText" text="N/A">
      <formula>NOT(ISERROR(SEARCH("N/A",M5)))</formula>
    </cfRule>
  </conditionalFormatting>
  <conditionalFormatting sqref="Y6">
    <cfRule type="containsText" dxfId="656" priority="8" operator="containsText" text="N/A">
      <formula>NOT(ISERROR(SEARCH("N/A",Y6)))</formula>
    </cfRule>
  </conditionalFormatting>
  <conditionalFormatting sqref="M6">
    <cfRule type="containsText" dxfId="655" priority="7" operator="containsText" text="N/A">
      <formula>NOT(ISERROR(SEARCH("N/A",M6)))</formula>
    </cfRule>
  </conditionalFormatting>
  <conditionalFormatting sqref="Y7">
    <cfRule type="containsText" dxfId="654" priority="6" operator="containsText" text="N/A">
      <formula>NOT(ISERROR(SEARCH("N/A",Y7)))</formula>
    </cfRule>
  </conditionalFormatting>
  <conditionalFormatting sqref="M7">
    <cfRule type="containsText" dxfId="653" priority="5" operator="containsText" text="N/A">
      <formula>NOT(ISERROR(SEARCH("N/A",M7)))</formula>
    </cfRule>
  </conditionalFormatting>
  <conditionalFormatting sqref="Y8">
    <cfRule type="containsText" dxfId="652" priority="4" operator="containsText" text="N/A">
      <formula>NOT(ISERROR(SEARCH("N/A",Y8)))</formula>
    </cfRule>
  </conditionalFormatting>
  <conditionalFormatting sqref="M8">
    <cfRule type="containsText" dxfId="651" priority="3" operator="containsText" text="N/A">
      <formula>NOT(ISERROR(SEARCH("N/A",M8)))</formula>
    </cfRule>
  </conditionalFormatting>
  <conditionalFormatting sqref="Y9">
    <cfRule type="containsText" dxfId="650" priority="2" operator="containsText" text="N/A">
      <formula>NOT(ISERROR(SEARCH("N/A",Y9)))</formula>
    </cfRule>
  </conditionalFormatting>
  <conditionalFormatting sqref="M9">
    <cfRule type="containsText" dxfId="649" priority="1" operator="containsText" text="N/A">
      <formula>NOT(ISERROR(SEARCH("N/A",M9)))</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383E1-6F83-47E6-83E2-AF6235E336CE}">
  <sheetPr codeName="Sheet13"/>
  <dimension ref="A1:AF22"/>
  <sheetViews>
    <sheetView topLeftCell="O14" workbookViewId="0">
      <selection activeCell="T23" sqref="T23"/>
    </sheetView>
  </sheetViews>
  <sheetFormatPr defaultColWidth="9.140625" defaultRowHeight="15" x14ac:dyDescent="0.25"/>
  <cols>
    <col min="1" max="1" width="16.7109375" style="21" customWidth="1"/>
    <col min="2" max="2" width="13" style="21" customWidth="1"/>
    <col min="3" max="5" width="9.140625" style="21"/>
    <col min="6" max="6" width="17.5703125" style="21" customWidth="1"/>
    <col min="7" max="12" width="9.140625" style="21"/>
    <col min="13" max="13" width="9.5703125" style="21" bestFit="1" customWidth="1"/>
    <col min="14" max="14" width="9.140625" style="21"/>
    <col min="15" max="15" width="12.42578125" style="21" customWidth="1"/>
    <col min="16" max="16" width="13.42578125" style="21" customWidth="1"/>
    <col min="17" max="18" width="9.5703125" style="21" bestFit="1" customWidth="1"/>
    <col min="19" max="19" width="15.28515625" style="21" customWidth="1"/>
    <col min="20" max="30" width="9.140625" style="21"/>
    <col min="31" max="31" width="12" style="21" bestFit="1" customWidth="1"/>
    <col min="32" max="16384" width="9.140625" style="21"/>
  </cols>
  <sheetData>
    <row r="1" spans="1:32" ht="16.5" customHeight="1" thickBot="1" x14ac:dyDescent="0.3">
      <c r="A1" s="433" t="s">
        <v>452</v>
      </c>
      <c r="B1" s="481" t="s">
        <v>1280</v>
      </c>
      <c r="C1" s="481" t="s">
        <v>1281</v>
      </c>
      <c r="D1" s="433" t="s">
        <v>53</v>
      </c>
      <c r="E1" s="433" t="s">
        <v>688</v>
      </c>
      <c r="F1" s="484" t="s">
        <v>84</v>
      </c>
      <c r="G1" s="485" t="s">
        <v>689</v>
      </c>
      <c r="H1" s="486" t="s">
        <v>85</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customHeight="1" x14ac:dyDescent="0.25">
      <c r="A2" s="433"/>
      <c r="B2" s="481"/>
      <c r="C2" s="481"/>
      <c r="D2" s="433"/>
      <c r="E2" s="433"/>
      <c r="F2" s="484"/>
      <c r="G2" s="485"/>
      <c r="H2" s="457" t="s">
        <v>86</v>
      </c>
      <c r="I2" s="460" t="s">
        <v>87</v>
      </c>
      <c r="J2" s="461"/>
      <c r="K2" s="461"/>
      <c r="L2" s="461"/>
      <c r="M2" s="462"/>
      <c r="N2" s="446" t="s">
        <v>88</v>
      </c>
      <c r="O2" s="449" t="s">
        <v>89</v>
      </c>
      <c r="P2" s="449" t="s">
        <v>90</v>
      </c>
      <c r="Q2" s="449" t="s">
        <v>91</v>
      </c>
      <c r="R2" s="449" t="s">
        <v>92</v>
      </c>
      <c r="S2" s="472" t="s">
        <v>93</v>
      </c>
      <c r="T2" s="173" t="s">
        <v>86</v>
      </c>
      <c r="U2" s="442" t="s">
        <v>87</v>
      </c>
      <c r="V2" s="443"/>
      <c r="W2" s="443"/>
      <c r="X2" s="443"/>
      <c r="Y2" s="444"/>
      <c r="Z2" s="446" t="s">
        <v>88</v>
      </c>
      <c r="AA2" s="449" t="s">
        <v>89</v>
      </c>
      <c r="AB2" s="449" t="s">
        <v>90</v>
      </c>
      <c r="AC2" s="449" t="s">
        <v>91</v>
      </c>
      <c r="AD2" s="449" t="s">
        <v>92</v>
      </c>
      <c r="AE2" s="472" t="s">
        <v>93</v>
      </c>
    </row>
    <row r="3" spans="1:32" ht="15" customHeight="1" x14ac:dyDescent="0.25">
      <c r="A3" s="433"/>
      <c r="B3" s="481"/>
      <c r="C3" s="481"/>
      <c r="D3" s="433"/>
      <c r="E3" s="433"/>
      <c r="F3" s="484"/>
      <c r="G3" s="485"/>
      <c r="H3" s="458"/>
      <c r="I3" s="434" t="s">
        <v>243</v>
      </c>
      <c r="J3" s="435"/>
      <c r="K3" s="435"/>
      <c r="L3" s="435"/>
      <c r="M3" s="436"/>
      <c r="N3" s="447"/>
      <c r="O3" s="450"/>
      <c r="P3" s="450"/>
      <c r="Q3" s="450"/>
      <c r="R3" s="450"/>
      <c r="S3" s="473"/>
      <c r="T3" s="173" t="s">
        <v>397</v>
      </c>
      <c r="U3" s="437" t="s">
        <v>244</v>
      </c>
      <c r="V3" s="438"/>
      <c r="W3" s="438"/>
      <c r="X3" s="438"/>
      <c r="Y3" s="439"/>
      <c r="Z3" s="447"/>
      <c r="AA3" s="450"/>
      <c r="AB3" s="450"/>
      <c r="AC3" s="450"/>
      <c r="AD3" s="450"/>
      <c r="AE3" s="473"/>
    </row>
    <row r="4" spans="1:32" ht="15.75" thickBot="1" x14ac:dyDescent="0.3">
      <c r="A4" s="433"/>
      <c r="B4" s="481"/>
      <c r="C4" s="481"/>
      <c r="D4" s="433"/>
      <c r="E4" s="482"/>
      <c r="F4" s="484"/>
      <c r="G4" s="485"/>
      <c r="H4" s="459"/>
      <c r="I4" s="22" t="s">
        <v>63</v>
      </c>
      <c r="J4" s="23" t="s">
        <v>64</v>
      </c>
      <c r="K4" s="24" t="s">
        <v>65</v>
      </c>
      <c r="L4" s="25" t="s">
        <v>66</v>
      </c>
      <c r="M4" s="26" t="s">
        <v>67</v>
      </c>
      <c r="N4" s="448"/>
      <c r="O4" s="451"/>
      <c r="P4" s="451"/>
      <c r="Q4" s="451"/>
      <c r="R4" s="451"/>
      <c r="S4" s="483"/>
      <c r="T4" s="27"/>
      <c r="U4" s="22" t="s">
        <v>63</v>
      </c>
      <c r="V4" s="23" t="s">
        <v>64</v>
      </c>
      <c r="W4" s="24" t="s">
        <v>65</v>
      </c>
      <c r="X4" s="25" t="s">
        <v>66</v>
      </c>
      <c r="Y4" s="26" t="s">
        <v>67</v>
      </c>
      <c r="Z4" s="448"/>
      <c r="AA4" s="451"/>
      <c r="AB4" s="451"/>
      <c r="AC4" s="451"/>
      <c r="AD4" s="451"/>
      <c r="AE4" s="483"/>
    </row>
    <row r="5" spans="1:32" ht="30.75" thickBot="1" x14ac:dyDescent="0.3">
      <c r="A5" s="268" t="s">
        <v>461</v>
      </c>
      <c r="B5" s="268" t="s">
        <v>1418</v>
      </c>
      <c r="C5" s="269" t="s">
        <v>287</v>
      </c>
      <c r="D5" s="269" t="s">
        <v>1419</v>
      </c>
      <c r="E5" s="270" t="s">
        <v>1420</v>
      </c>
      <c r="F5" s="271">
        <v>648143</v>
      </c>
      <c r="G5" s="272" t="s">
        <v>454</v>
      </c>
      <c r="H5" s="244">
        <v>2</v>
      </c>
      <c r="I5" s="30">
        <v>0.53</v>
      </c>
      <c r="J5" s="31">
        <v>0.35</v>
      </c>
      <c r="K5" s="32">
        <v>0.12</v>
      </c>
      <c r="L5" s="33">
        <v>0</v>
      </c>
      <c r="M5" s="34">
        <v>0</v>
      </c>
      <c r="N5" s="186">
        <f t="shared" ref="N5:N20" si="0">F5*I5</f>
        <v>343515.79000000004</v>
      </c>
      <c r="O5" s="163">
        <f t="shared" ref="O5:O20" si="1">F5*J5</f>
        <v>226850.05</v>
      </c>
      <c r="P5" s="163">
        <f t="shared" ref="P5:P20" si="2">F5*K5</f>
        <v>77777.16</v>
      </c>
      <c r="Q5" s="163">
        <f t="shared" ref="Q5:Q20" si="3">F5*L5</f>
        <v>0</v>
      </c>
      <c r="R5" s="163">
        <f t="shared" ref="R5:R20" si="4">F5*M5</f>
        <v>0</v>
      </c>
      <c r="S5" s="187">
        <f t="shared" ref="S5" si="5">SUM(P5:R5)</f>
        <v>77777.16</v>
      </c>
      <c r="T5" s="164">
        <v>2</v>
      </c>
      <c r="U5" s="30">
        <v>0.43999999999999995</v>
      </c>
      <c r="V5" s="31">
        <v>0.4</v>
      </c>
      <c r="W5" s="32">
        <v>0.16</v>
      </c>
      <c r="X5" s="33">
        <v>0</v>
      </c>
      <c r="Y5" s="34">
        <v>0</v>
      </c>
      <c r="Z5" s="186">
        <f t="shared" ref="Z5:Z20" si="6">F5*U5</f>
        <v>285182.92</v>
      </c>
      <c r="AA5" s="186">
        <f t="shared" ref="AA5:AA20" si="7">F5*V5</f>
        <v>259257.2</v>
      </c>
      <c r="AB5" s="186">
        <f t="shared" ref="AB5:AB20" si="8">F5*W5</f>
        <v>103702.88</v>
      </c>
      <c r="AC5" s="186">
        <f t="shared" ref="AC5:AC20" si="9">F5*X5</f>
        <v>0</v>
      </c>
      <c r="AD5" s="186">
        <f t="shared" ref="AD5:AD20" si="10">F5*Y5</f>
        <v>0</v>
      </c>
      <c r="AE5" s="188">
        <f t="shared" ref="AE5" si="11">SUM(AB5:AD5)</f>
        <v>103702.88</v>
      </c>
      <c r="AF5" s="37"/>
    </row>
    <row r="6" spans="1:32" ht="30.75" thickBot="1" x14ac:dyDescent="0.3">
      <c r="A6" s="268" t="s">
        <v>461</v>
      </c>
      <c r="B6" s="268" t="s">
        <v>280</v>
      </c>
      <c r="C6" s="269" t="s">
        <v>281</v>
      </c>
      <c r="D6" s="269" t="s">
        <v>1421</v>
      </c>
      <c r="E6" s="270" t="s">
        <v>1420</v>
      </c>
      <c r="F6" s="271">
        <v>646248</v>
      </c>
      <c r="G6" s="272" t="s">
        <v>454</v>
      </c>
      <c r="H6" s="244">
        <v>2</v>
      </c>
      <c r="I6" s="30">
        <v>0.55000000000000004</v>
      </c>
      <c r="J6" s="31">
        <v>0.35</v>
      </c>
      <c r="K6" s="32">
        <v>0.1</v>
      </c>
      <c r="L6" s="33">
        <v>0</v>
      </c>
      <c r="M6" s="34">
        <v>0</v>
      </c>
      <c r="N6" s="186">
        <f t="shared" si="0"/>
        <v>355436.4</v>
      </c>
      <c r="O6" s="163">
        <f t="shared" si="1"/>
        <v>226186.8</v>
      </c>
      <c r="P6" s="163">
        <f t="shared" si="2"/>
        <v>64624.800000000003</v>
      </c>
      <c r="Q6" s="163">
        <f t="shared" si="3"/>
        <v>0</v>
      </c>
      <c r="R6" s="163">
        <f t="shared" si="4"/>
        <v>0</v>
      </c>
      <c r="S6" s="187">
        <f>SUM(P6:R6)</f>
        <v>64624.800000000003</v>
      </c>
      <c r="T6" s="164">
        <v>3</v>
      </c>
      <c r="U6" s="30">
        <v>0.28000000000000003</v>
      </c>
      <c r="V6" s="31">
        <v>0.47</v>
      </c>
      <c r="W6" s="32">
        <v>0.25</v>
      </c>
      <c r="X6" s="33">
        <v>0</v>
      </c>
      <c r="Y6" s="34">
        <v>0</v>
      </c>
      <c r="Z6" s="186">
        <f t="shared" si="6"/>
        <v>180949.44000000003</v>
      </c>
      <c r="AA6" s="186">
        <f t="shared" si="7"/>
        <v>303736.56</v>
      </c>
      <c r="AB6" s="186">
        <f t="shared" si="8"/>
        <v>161562</v>
      </c>
      <c r="AC6" s="186">
        <f t="shared" si="9"/>
        <v>0</v>
      </c>
      <c r="AD6" s="186">
        <f t="shared" si="10"/>
        <v>0</v>
      </c>
      <c r="AE6" s="188">
        <f>SUM(AB6:AD6)</f>
        <v>161562</v>
      </c>
      <c r="AF6" s="37"/>
    </row>
    <row r="7" spans="1:32" ht="30.75" thickBot="1" x14ac:dyDescent="0.3">
      <c r="A7" s="268" t="s">
        <v>461</v>
      </c>
      <c r="B7" s="268" t="s">
        <v>280</v>
      </c>
      <c r="C7" s="269" t="s">
        <v>283</v>
      </c>
      <c r="D7" s="269" t="s">
        <v>1422</v>
      </c>
      <c r="E7" s="270" t="s">
        <v>1420</v>
      </c>
      <c r="F7" s="271">
        <v>706554</v>
      </c>
      <c r="G7" s="272" t="s">
        <v>454</v>
      </c>
      <c r="H7" s="244">
        <v>2</v>
      </c>
      <c r="I7" s="30">
        <v>0.55000000000000004</v>
      </c>
      <c r="J7" s="31">
        <v>0.32</v>
      </c>
      <c r="K7" s="32">
        <v>0.13</v>
      </c>
      <c r="L7" s="33">
        <v>0</v>
      </c>
      <c r="M7" s="34">
        <v>0</v>
      </c>
      <c r="N7" s="186">
        <f t="shared" si="0"/>
        <v>388604.7</v>
      </c>
      <c r="O7" s="163">
        <f t="shared" si="1"/>
        <v>226097.28</v>
      </c>
      <c r="P7" s="163">
        <f t="shared" si="2"/>
        <v>91852.02</v>
      </c>
      <c r="Q7" s="163">
        <f t="shared" si="3"/>
        <v>0</v>
      </c>
      <c r="R7" s="163">
        <f t="shared" si="4"/>
        <v>0</v>
      </c>
      <c r="S7" s="187">
        <f t="shared" ref="S7:S13" si="12">SUM(P7:R7)</f>
        <v>91852.02</v>
      </c>
      <c r="T7" s="164">
        <v>2</v>
      </c>
      <c r="U7" s="30">
        <v>0.42999999999999994</v>
      </c>
      <c r="V7" s="31">
        <v>0.4</v>
      </c>
      <c r="W7" s="32">
        <v>0.17</v>
      </c>
      <c r="X7" s="33">
        <v>0</v>
      </c>
      <c r="Y7" s="34">
        <v>0</v>
      </c>
      <c r="Z7" s="186">
        <f t="shared" si="6"/>
        <v>303818.21999999997</v>
      </c>
      <c r="AA7" s="186">
        <f t="shared" si="7"/>
        <v>282621.60000000003</v>
      </c>
      <c r="AB7" s="186">
        <f t="shared" si="8"/>
        <v>120114.18000000001</v>
      </c>
      <c r="AC7" s="186">
        <f t="shared" si="9"/>
        <v>0</v>
      </c>
      <c r="AD7" s="186">
        <f t="shared" si="10"/>
        <v>0</v>
      </c>
      <c r="AE7" s="188">
        <f t="shared" ref="AE7:AE13" si="13">SUM(AB7:AD7)</f>
        <v>120114.18000000001</v>
      </c>
      <c r="AF7" s="37"/>
    </row>
    <row r="8" spans="1:32" ht="30.75" thickBot="1" x14ac:dyDescent="0.3">
      <c r="A8" s="268" t="s">
        <v>461</v>
      </c>
      <c r="B8" s="268" t="s">
        <v>280</v>
      </c>
      <c r="C8" s="269" t="s">
        <v>285</v>
      </c>
      <c r="D8" s="269" t="s">
        <v>1423</v>
      </c>
      <c r="E8" s="270" t="s">
        <v>1420</v>
      </c>
      <c r="F8" s="271">
        <v>587711</v>
      </c>
      <c r="G8" s="272" t="s">
        <v>454</v>
      </c>
      <c r="H8" s="244">
        <v>2</v>
      </c>
      <c r="I8" s="30">
        <v>0.62</v>
      </c>
      <c r="J8" s="31">
        <v>0.25</v>
      </c>
      <c r="K8" s="32">
        <v>0.13</v>
      </c>
      <c r="L8" s="33">
        <v>0</v>
      </c>
      <c r="M8" s="34">
        <v>0</v>
      </c>
      <c r="N8" s="186">
        <f t="shared" si="0"/>
        <v>364380.82</v>
      </c>
      <c r="O8" s="163">
        <f t="shared" si="1"/>
        <v>146927.75</v>
      </c>
      <c r="P8" s="163">
        <f t="shared" si="2"/>
        <v>76402.430000000008</v>
      </c>
      <c r="Q8" s="163">
        <f t="shared" si="3"/>
        <v>0</v>
      </c>
      <c r="R8" s="163">
        <f t="shared" si="4"/>
        <v>0</v>
      </c>
      <c r="S8" s="187">
        <f t="shared" si="12"/>
        <v>76402.430000000008</v>
      </c>
      <c r="T8" s="164">
        <v>2</v>
      </c>
      <c r="U8" s="30">
        <v>0.5</v>
      </c>
      <c r="V8" s="31">
        <v>0.35</v>
      </c>
      <c r="W8" s="32">
        <v>0.15</v>
      </c>
      <c r="X8" s="33">
        <v>0</v>
      </c>
      <c r="Y8" s="34">
        <v>0</v>
      </c>
      <c r="Z8" s="186">
        <f t="shared" si="6"/>
        <v>293855.5</v>
      </c>
      <c r="AA8" s="186">
        <f t="shared" si="7"/>
        <v>205698.84999999998</v>
      </c>
      <c r="AB8" s="186">
        <f t="shared" si="8"/>
        <v>88156.65</v>
      </c>
      <c r="AC8" s="186">
        <f t="shared" si="9"/>
        <v>0</v>
      </c>
      <c r="AD8" s="186">
        <f t="shared" si="10"/>
        <v>0</v>
      </c>
      <c r="AE8" s="188">
        <f t="shared" si="13"/>
        <v>88156.65</v>
      </c>
      <c r="AF8" s="37"/>
    </row>
    <row r="9" spans="1:32" ht="30.75" thickBot="1" x14ac:dyDescent="0.3">
      <c r="A9" s="268" t="s">
        <v>461</v>
      </c>
      <c r="B9" s="268" t="s">
        <v>1418</v>
      </c>
      <c r="C9" s="269" t="s">
        <v>282</v>
      </c>
      <c r="D9" s="269" t="s">
        <v>1424</v>
      </c>
      <c r="E9" s="270" t="s">
        <v>1420</v>
      </c>
      <c r="F9" s="271">
        <v>407449</v>
      </c>
      <c r="G9" s="272" t="s">
        <v>454</v>
      </c>
      <c r="H9" s="244">
        <v>2</v>
      </c>
      <c r="I9" s="30">
        <v>0.51</v>
      </c>
      <c r="J9" s="31">
        <v>0.35</v>
      </c>
      <c r="K9" s="32">
        <v>0.14000000000000001</v>
      </c>
      <c r="L9" s="33">
        <v>0</v>
      </c>
      <c r="M9" s="34">
        <v>0</v>
      </c>
      <c r="N9" s="186">
        <f t="shared" si="0"/>
        <v>207798.99</v>
      </c>
      <c r="O9" s="163">
        <f t="shared" si="1"/>
        <v>142607.15</v>
      </c>
      <c r="P9" s="163">
        <f t="shared" si="2"/>
        <v>57042.860000000008</v>
      </c>
      <c r="Q9" s="163">
        <f t="shared" si="3"/>
        <v>0</v>
      </c>
      <c r="R9" s="163">
        <f t="shared" si="4"/>
        <v>0</v>
      </c>
      <c r="S9" s="187">
        <f t="shared" si="12"/>
        <v>57042.860000000008</v>
      </c>
      <c r="T9" s="164">
        <v>2</v>
      </c>
      <c r="U9" s="30">
        <v>0.38</v>
      </c>
      <c r="V9" s="31">
        <v>0.45</v>
      </c>
      <c r="W9" s="32">
        <v>0.17</v>
      </c>
      <c r="X9" s="33">
        <v>0</v>
      </c>
      <c r="Y9" s="34">
        <v>0</v>
      </c>
      <c r="Z9" s="186">
        <f t="shared" si="6"/>
        <v>154830.62</v>
      </c>
      <c r="AA9" s="186">
        <f t="shared" si="7"/>
        <v>183352.05000000002</v>
      </c>
      <c r="AB9" s="186">
        <f t="shared" si="8"/>
        <v>69266.33</v>
      </c>
      <c r="AC9" s="186">
        <f t="shared" si="9"/>
        <v>0</v>
      </c>
      <c r="AD9" s="186">
        <f t="shared" si="10"/>
        <v>0</v>
      </c>
      <c r="AE9" s="188">
        <f t="shared" si="13"/>
        <v>69266.33</v>
      </c>
      <c r="AF9" s="37"/>
    </row>
    <row r="10" spans="1:32" ht="30.75" thickBot="1" x14ac:dyDescent="0.3">
      <c r="A10" s="268" t="s">
        <v>461</v>
      </c>
      <c r="B10" s="268" t="s">
        <v>1418</v>
      </c>
      <c r="C10" s="269" t="s">
        <v>1425</v>
      </c>
      <c r="D10" s="269" t="s">
        <v>1426</v>
      </c>
      <c r="E10" s="270" t="s">
        <v>1420</v>
      </c>
      <c r="F10" s="271">
        <v>348628</v>
      </c>
      <c r="G10" s="272" t="s">
        <v>454</v>
      </c>
      <c r="H10" s="244">
        <v>2</v>
      </c>
      <c r="I10" s="30">
        <v>0.53</v>
      </c>
      <c r="J10" s="31">
        <v>0.3</v>
      </c>
      <c r="K10" s="32">
        <v>0.17</v>
      </c>
      <c r="L10" s="33">
        <v>0</v>
      </c>
      <c r="M10" s="34">
        <v>0</v>
      </c>
      <c r="N10" s="186">
        <f t="shared" si="0"/>
        <v>184772.84</v>
      </c>
      <c r="O10" s="163">
        <f t="shared" si="1"/>
        <v>104588.4</v>
      </c>
      <c r="P10" s="163">
        <f t="shared" si="2"/>
        <v>59266.76</v>
      </c>
      <c r="Q10" s="163">
        <f t="shared" si="3"/>
        <v>0</v>
      </c>
      <c r="R10" s="163">
        <f t="shared" si="4"/>
        <v>0</v>
      </c>
      <c r="S10" s="187">
        <f t="shared" si="12"/>
        <v>59266.76</v>
      </c>
      <c r="T10" s="164">
        <v>3</v>
      </c>
      <c r="U10" s="30">
        <v>0.42000000000000004</v>
      </c>
      <c r="V10" s="31">
        <v>0.35</v>
      </c>
      <c r="W10" s="32">
        <v>0.23</v>
      </c>
      <c r="X10" s="33">
        <v>0</v>
      </c>
      <c r="Y10" s="34">
        <v>0</v>
      </c>
      <c r="Z10" s="186">
        <f t="shared" si="6"/>
        <v>146423.76</v>
      </c>
      <c r="AA10" s="186">
        <f t="shared" si="7"/>
        <v>122019.79999999999</v>
      </c>
      <c r="AB10" s="186">
        <f t="shared" si="8"/>
        <v>80184.44</v>
      </c>
      <c r="AC10" s="186">
        <f t="shared" si="9"/>
        <v>0</v>
      </c>
      <c r="AD10" s="186">
        <f t="shared" si="10"/>
        <v>0</v>
      </c>
      <c r="AE10" s="188">
        <f t="shared" si="13"/>
        <v>80184.44</v>
      </c>
      <c r="AF10" s="37"/>
    </row>
    <row r="11" spans="1:32" ht="30.75" thickBot="1" x14ac:dyDescent="0.3">
      <c r="A11" s="268" t="s">
        <v>461</v>
      </c>
      <c r="B11" s="268" t="s">
        <v>275</v>
      </c>
      <c r="C11" s="269" t="s">
        <v>276</v>
      </c>
      <c r="D11" s="269" t="s">
        <v>1427</v>
      </c>
      <c r="E11" s="270" t="s">
        <v>1420</v>
      </c>
      <c r="F11" s="271">
        <v>681081</v>
      </c>
      <c r="G11" s="272" t="s">
        <v>454</v>
      </c>
      <c r="H11" s="244">
        <v>2</v>
      </c>
      <c r="I11" s="30">
        <v>0.52</v>
      </c>
      <c r="J11" s="31">
        <v>0.35</v>
      </c>
      <c r="K11" s="32">
        <v>0.13</v>
      </c>
      <c r="L11" s="33">
        <v>0</v>
      </c>
      <c r="M11" s="34">
        <v>0</v>
      </c>
      <c r="N11" s="186">
        <f t="shared" si="0"/>
        <v>354162.12</v>
      </c>
      <c r="O11" s="163">
        <f t="shared" si="1"/>
        <v>238378.34999999998</v>
      </c>
      <c r="P11" s="163">
        <f t="shared" si="2"/>
        <v>88540.53</v>
      </c>
      <c r="Q11" s="163">
        <f t="shared" si="3"/>
        <v>0</v>
      </c>
      <c r="R11" s="163">
        <f t="shared" si="4"/>
        <v>0</v>
      </c>
      <c r="S11" s="187">
        <f t="shared" si="12"/>
        <v>88540.53</v>
      </c>
      <c r="T11" s="164">
        <v>2</v>
      </c>
      <c r="U11" s="30">
        <v>0.47</v>
      </c>
      <c r="V11" s="31">
        <v>0.38</v>
      </c>
      <c r="W11" s="32">
        <v>0.15</v>
      </c>
      <c r="X11" s="33">
        <v>0</v>
      </c>
      <c r="Y11" s="34">
        <v>0</v>
      </c>
      <c r="Z11" s="186">
        <f t="shared" si="6"/>
        <v>320108.07</v>
      </c>
      <c r="AA11" s="186">
        <f t="shared" si="7"/>
        <v>258810.78</v>
      </c>
      <c r="AB11" s="186">
        <f t="shared" si="8"/>
        <v>102162.15</v>
      </c>
      <c r="AC11" s="186">
        <f t="shared" si="9"/>
        <v>0</v>
      </c>
      <c r="AD11" s="186">
        <f t="shared" si="10"/>
        <v>0</v>
      </c>
      <c r="AE11" s="188">
        <f t="shared" si="13"/>
        <v>102162.15</v>
      </c>
      <c r="AF11" s="37"/>
    </row>
    <row r="12" spans="1:32" ht="30.75" thickBot="1" x14ac:dyDescent="0.3">
      <c r="A12" s="268" t="s">
        <v>461</v>
      </c>
      <c r="B12" s="268" t="s">
        <v>275</v>
      </c>
      <c r="C12" s="269" t="s">
        <v>1428</v>
      </c>
      <c r="D12" s="269" t="s">
        <v>1429</v>
      </c>
      <c r="E12" s="270" t="s">
        <v>1420</v>
      </c>
      <c r="F12" s="271">
        <v>248158</v>
      </c>
      <c r="G12" s="272" t="s">
        <v>454</v>
      </c>
      <c r="H12" s="244">
        <v>2</v>
      </c>
      <c r="I12" s="30">
        <v>0.48</v>
      </c>
      <c r="J12" s="31">
        <v>0.4</v>
      </c>
      <c r="K12" s="32">
        <v>0.12</v>
      </c>
      <c r="L12" s="33">
        <v>0</v>
      </c>
      <c r="M12" s="34">
        <v>0</v>
      </c>
      <c r="N12" s="186">
        <f t="shared" si="0"/>
        <v>119115.84</v>
      </c>
      <c r="O12" s="163">
        <f t="shared" si="1"/>
        <v>99263.200000000012</v>
      </c>
      <c r="P12" s="163">
        <f t="shared" si="2"/>
        <v>29778.959999999999</v>
      </c>
      <c r="Q12" s="163">
        <f t="shared" si="3"/>
        <v>0</v>
      </c>
      <c r="R12" s="163">
        <f t="shared" si="4"/>
        <v>0</v>
      </c>
      <c r="S12" s="187">
        <f t="shared" si="12"/>
        <v>29778.959999999999</v>
      </c>
      <c r="T12" s="164">
        <v>2</v>
      </c>
      <c r="U12" s="30">
        <v>0.32999999999999996</v>
      </c>
      <c r="V12" s="31">
        <v>0.5</v>
      </c>
      <c r="W12" s="32">
        <v>0.17</v>
      </c>
      <c r="X12" s="33">
        <v>0</v>
      </c>
      <c r="Y12" s="34">
        <v>0</v>
      </c>
      <c r="Z12" s="186">
        <f t="shared" si="6"/>
        <v>81892.139999999985</v>
      </c>
      <c r="AA12" s="186">
        <f t="shared" si="7"/>
        <v>124079</v>
      </c>
      <c r="AB12" s="186">
        <f t="shared" si="8"/>
        <v>42186.86</v>
      </c>
      <c r="AC12" s="186">
        <f t="shared" si="9"/>
        <v>0</v>
      </c>
      <c r="AD12" s="186">
        <f t="shared" si="10"/>
        <v>0</v>
      </c>
      <c r="AE12" s="188">
        <f t="shared" si="13"/>
        <v>42186.86</v>
      </c>
      <c r="AF12" s="37"/>
    </row>
    <row r="13" spans="1:32" ht="30.75" thickBot="1" x14ac:dyDescent="0.3">
      <c r="A13" s="268" t="s">
        <v>461</v>
      </c>
      <c r="B13" s="268" t="s">
        <v>275</v>
      </c>
      <c r="C13" s="269" t="s">
        <v>284</v>
      </c>
      <c r="D13" s="269" t="s">
        <v>1430</v>
      </c>
      <c r="E13" s="270" t="s">
        <v>1420</v>
      </c>
      <c r="F13" s="271">
        <v>239306</v>
      </c>
      <c r="G13" s="272" t="s">
        <v>454</v>
      </c>
      <c r="H13" s="244">
        <v>2</v>
      </c>
      <c r="I13" s="30">
        <v>0.5</v>
      </c>
      <c r="J13" s="31">
        <v>0.35</v>
      </c>
      <c r="K13" s="32">
        <v>0.15</v>
      </c>
      <c r="L13" s="33">
        <v>0</v>
      </c>
      <c r="M13" s="34">
        <v>0</v>
      </c>
      <c r="N13" s="186">
        <f t="shared" si="0"/>
        <v>119653</v>
      </c>
      <c r="O13" s="163">
        <f t="shared" si="1"/>
        <v>83757.099999999991</v>
      </c>
      <c r="P13" s="163">
        <f t="shared" si="2"/>
        <v>35895.9</v>
      </c>
      <c r="Q13" s="163">
        <f t="shared" si="3"/>
        <v>0</v>
      </c>
      <c r="R13" s="163">
        <f t="shared" si="4"/>
        <v>0</v>
      </c>
      <c r="S13" s="187">
        <f t="shared" si="12"/>
        <v>35895.9</v>
      </c>
      <c r="T13" s="164">
        <v>2</v>
      </c>
      <c r="U13" s="30">
        <v>0.37</v>
      </c>
      <c r="V13" s="31">
        <v>0.45</v>
      </c>
      <c r="W13" s="32">
        <v>0.18</v>
      </c>
      <c r="X13" s="33">
        <v>0</v>
      </c>
      <c r="Y13" s="34">
        <v>0</v>
      </c>
      <c r="Z13" s="186">
        <f t="shared" si="6"/>
        <v>88543.22</v>
      </c>
      <c r="AA13" s="186">
        <f t="shared" si="7"/>
        <v>107687.7</v>
      </c>
      <c r="AB13" s="186">
        <f t="shared" si="8"/>
        <v>43075.08</v>
      </c>
      <c r="AC13" s="186">
        <f t="shared" si="9"/>
        <v>0</v>
      </c>
      <c r="AD13" s="186">
        <f t="shared" si="10"/>
        <v>0</v>
      </c>
      <c r="AE13" s="188">
        <f t="shared" si="13"/>
        <v>43075.08</v>
      </c>
      <c r="AF13" s="37"/>
    </row>
    <row r="14" spans="1:32" ht="30.75" thickBot="1" x14ac:dyDescent="0.3">
      <c r="A14" s="268" t="s">
        <v>461</v>
      </c>
      <c r="B14" s="268" t="s">
        <v>275</v>
      </c>
      <c r="C14" s="269" t="s">
        <v>289</v>
      </c>
      <c r="D14" s="269" t="s">
        <v>1431</v>
      </c>
      <c r="E14" s="270" t="s">
        <v>1420</v>
      </c>
      <c r="F14" s="271">
        <v>626767</v>
      </c>
      <c r="G14" s="272" t="s">
        <v>454</v>
      </c>
      <c r="H14" s="244">
        <v>2</v>
      </c>
      <c r="I14" s="30">
        <v>0.66</v>
      </c>
      <c r="J14" s="31">
        <v>0.24</v>
      </c>
      <c r="K14" s="32">
        <v>0.1</v>
      </c>
      <c r="L14" s="33">
        <v>0</v>
      </c>
      <c r="M14" s="34">
        <v>0</v>
      </c>
      <c r="N14" s="186">
        <f t="shared" si="0"/>
        <v>413666.22000000003</v>
      </c>
      <c r="O14" s="163">
        <f t="shared" si="1"/>
        <v>150424.07999999999</v>
      </c>
      <c r="P14" s="163">
        <f t="shared" si="2"/>
        <v>62676.700000000004</v>
      </c>
      <c r="Q14" s="163">
        <f t="shared" si="3"/>
        <v>0</v>
      </c>
      <c r="R14" s="163">
        <f t="shared" si="4"/>
        <v>0</v>
      </c>
      <c r="S14" s="187">
        <f>SUM(P14:R14)</f>
        <v>62676.700000000004</v>
      </c>
      <c r="T14" s="164">
        <v>2</v>
      </c>
      <c r="U14" s="30">
        <v>0.61</v>
      </c>
      <c r="V14" s="31">
        <v>0.26</v>
      </c>
      <c r="W14" s="32">
        <v>0.13</v>
      </c>
      <c r="X14" s="33">
        <v>0</v>
      </c>
      <c r="Y14" s="34">
        <v>0</v>
      </c>
      <c r="Z14" s="186">
        <f t="shared" si="6"/>
        <v>382327.87</v>
      </c>
      <c r="AA14" s="186">
        <f t="shared" si="7"/>
        <v>162959.42000000001</v>
      </c>
      <c r="AB14" s="186">
        <f t="shared" si="8"/>
        <v>81479.710000000006</v>
      </c>
      <c r="AC14" s="186">
        <f t="shared" si="9"/>
        <v>0</v>
      </c>
      <c r="AD14" s="186">
        <f t="shared" si="10"/>
        <v>0</v>
      </c>
      <c r="AE14" s="188">
        <f>SUM(AB14:AD14)</f>
        <v>81479.710000000006</v>
      </c>
      <c r="AF14" s="37"/>
    </row>
    <row r="15" spans="1:32" ht="30.75" thickBot="1" x14ac:dyDescent="0.3">
      <c r="A15" s="268" t="s">
        <v>461</v>
      </c>
      <c r="B15" s="268" t="s">
        <v>277</v>
      </c>
      <c r="C15" s="269" t="s">
        <v>278</v>
      </c>
      <c r="D15" s="269" t="s">
        <v>1432</v>
      </c>
      <c r="E15" s="270" t="s">
        <v>1420</v>
      </c>
      <c r="F15" s="271">
        <v>231321</v>
      </c>
      <c r="G15" s="272" t="s">
        <v>454</v>
      </c>
      <c r="H15" s="244">
        <v>2</v>
      </c>
      <c r="I15" s="30">
        <v>0.5</v>
      </c>
      <c r="J15" s="31">
        <v>0.4</v>
      </c>
      <c r="K15" s="32">
        <v>0.1</v>
      </c>
      <c r="L15" s="33">
        <v>0</v>
      </c>
      <c r="M15" s="34">
        <v>0</v>
      </c>
      <c r="N15" s="186">
        <f t="shared" si="0"/>
        <v>115660.5</v>
      </c>
      <c r="O15" s="163">
        <f t="shared" si="1"/>
        <v>92528.400000000009</v>
      </c>
      <c r="P15" s="163">
        <f t="shared" si="2"/>
        <v>23132.100000000002</v>
      </c>
      <c r="Q15" s="163">
        <f t="shared" si="3"/>
        <v>0</v>
      </c>
      <c r="R15" s="163">
        <f t="shared" si="4"/>
        <v>0</v>
      </c>
      <c r="S15" s="187">
        <f t="shared" ref="S15:S20" si="14">SUM(P15:R15)</f>
        <v>23132.100000000002</v>
      </c>
      <c r="T15" s="164">
        <v>2</v>
      </c>
      <c r="U15" s="30">
        <v>0.4</v>
      </c>
      <c r="V15" s="31">
        <v>0.45</v>
      </c>
      <c r="W15" s="32">
        <v>0.15</v>
      </c>
      <c r="X15" s="33">
        <v>0</v>
      </c>
      <c r="Y15" s="34">
        <v>0</v>
      </c>
      <c r="Z15" s="186">
        <f t="shared" si="6"/>
        <v>92528.400000000009</v>
      </c>
      <c r="AA15" s="186">
        <f t="shared" si="7"/>
        <v>104094.45</v>
      </c>
      <c r="AB15" s="186">
        <f t="shared" si="8"/>
        <v>34698.15</v>
      </c>
      <c r="AC15" s="186">
        <f t="shared" si="9"/>
        <v>0</v>
      </c>
      <c r="AD15" s="186">
        <f t="shared" si="10"/>
        <v>0</v>
      </c>
      <c r="AE15" s="188">
        <f t="shared" ref="AE15:AE20" si="15">SUM(AB15:AD15)</f>
        <v>34698.15</v>
      </c>
      <c r="AF15" s="37"/>
    </row>
    <row r="16" spans="1:32" ht="30.75" thickBot="1" x14ac:dyDescent="0.3">
      <c r="A16" s="268" t="s">
        <v>461</v>
      </c>
      <c r="B16" s="268" t="s">
        <v>277</v>
      </c>
      <c r="C16" s="269" t="s">
        <v>279</v>
      </c>
      <c r="D16" s="269" t="s">
        <v>1433</v>
      </c>
      <c r="E16" s="270" t="s">
        <v>1420</v>
      </c>
      <c r="F16" s="271">
        <v>681247</v>
      </c>
      <c r="G16" s="272" t="s">
        <v>454</v>
      </c>
      <c r="H16" s="244">
        <v>2</v>
      </c>
      <c r="I16" s="30">
        <v>0.57999999999999996</v>
      </c>
      <c r="J16" s="31">
        <v>0.32</v>
      </c>
      <c r="K16" s="32">
        <v>0.1</v>
      </c>
      <c r="L16" s="33">
        <v>0</v>
      </c>
      <c r="M16" s="34">
        <v>0</v>
      </c>
      <c r="N16" s="186">
        <f t="shared" si="0"/>
        <v>395123.25999999995</v>
      </c>
      <c r="O16" s="163">
        <f t="shared" si="1"/>
        <v>217999.04</v>
      </c>
      <c r="P16" s="163">
        <f t="shared" si="2"/>
        <v>68124.7</v>
      </c>
      <c r="Q16" s="163">
        <f t="shared" si="3"/>
        <v>0</v>
      </c>
      <c r="R16" s="163">
        <f t="shared" si="4"/>
        <v>0</v>
      </c>
      <c r="S16" s="187">
        <f t="shared" si="14"/>
        <v>68124.7</v>
      </c>
      <c r="T16" s="164">
        <v>2</v>
      </c>
      <c r="U16" s="30">
        <v>0.54</v>
      </c>
      <c r="V16" s="31">
        <v>0.35</v>
      </c>
      <c r="W16" s="32">
        <v>0.11</v>
      </c>
      <c r="X16" s="33">
        <v>0</v>
      </c>
      <c r="Y16" s="34">
        <v>0</v>
      </c>
      <c r="Z16" s="186">
        <f t="shared" si="6"/>
        <v>367873.38</v>
      </c>
      <c r="AA16" s="186">
        <f t="shared" si="7"/>
        <v>238436.44999999998</v>
      </c>
      <c r="AB16" s="186">
        <f t="shared" si="8"/>
        <v>74937.17</v>
      </c>
      <c r="AC16" s="186">
        <f t="shared" si="9"/>
        <v>0</v>
      </c>
      <c r="AD16" s="186">
        <f t="shared" si="10"/>
        <v>0</v>
      </c>
      <c r="AE16" s="188">
        <f t="shared" si="15"/>
        <v>74937.17</v>
      </c>
      <c r="AF16" s="37"/>
    </row>
    <row r="17" spans="1:32" ht="30.75" thickBot="1" x14ac:dyDescent="0.3">
      <c r="A17" s="268" t="s">
        <v>461</v>
      </c>
      <c r="B17" s="268" t="s">
        <v>277</v>
      </c>
      <c r="C17" s="269" t="s">
        <v>286</v>
      </c>
      <c r="D17" s="269" t="s">
        <v>1434</v>
      </c>
      <c r="E17" s="270" t="s">
        <v>1420</v>
      </c>
      <c r="F17" s="271">
        <v>377143</v>
      </c>
      <c r="G17" s="272" t="s">
        <v>454</v>
      </c>
      <c r="H17" s="244">
        <v>2</v>
      </c>
      <c r="I17" s="30">
        <v>0.49</v>
      </c>
      <c r="J17" s="31">
        <v>0.35</v>
      </c>
      <c r="K17" s="32">
        <v>0.16</v>
      </c>
      <c r="L17" s="33">
        <v>0</v>
      </c>
      <c r="M17" s="34">
        <v>0</v>
      </c>
      <c r="N17" s="186">
        <f t="shared" si="0"/>
        <v>184800.07</v>
      </c>
      <c r="O17" s="163">
        <f t="shared" si="1"/>
        <v>132000.04999999999</v>
      </c>
      <c r="P17" s="163">
        <f t="shared" si="2"/>
        <v>60342.880000000005</v>
      </c>
      <c r="Q17" s="163">
        <f t="shared" si="3"/>
        <v>0</v>
      </c>
      <c r="R17" s="163">
        <f t="shared" si="4"/>
        <v>0</v>
      </c>
      <c r="S17" s="187">
        <f t="shared" si="14"/>
        <v>60342.880000000005</v>
      </c>
      <c r="T17" s="164">
        <v>3</v>
      </c>
      <c r="U17" s="30">
        <v>0.35</v>
      </c>
      <c r="V17" s="31">
        <v>0.4</v>
      </c>
      <c r="W17" s="32">
        <v>0.25</v>
      </c>
      <c r="X17" s="33">
        <v>0</v>
      </c>
      <c r="Y17" s="34">
        <v>0</v>
      </c>
      <c r="Z17" s="186">
        <f t="shared" si="6"/>
        <v>132000.04999999999</v>
      </c>
      <c r="AA17" s="186">
        <f t="shared" si="7"/>
        <v>150857.20000000001</v>
      </c>
      <c r="AB17" s="186">
        <f t="shared" si="8"/>
        <v>94285.75</v>
      </c>
      <c r="AC17" s="186">
        <f t="shared" si="9"/>
        <v>0</v>
      </c>
      <c r="AD17" s="186">
        <f t="shared" si="10"/>
        <v>0</v>
      </c>
      <c r="AE17" s="188">
        <f t="shared" si="15"/>
        <v>94285.75</v>
      </c>
      <c r="AF17" s="37"/>
    </row>
    <row r="18" spans="1:32" ht="30.75" thickBot="1" x14ac:dyDescent="0.3">
      <c r="A18" s="268" t="s">
        <v>461</v>
      </c>
      <c r="B18" s="268" t="s">
        <v>277</v>
      </c>
      <c r="C18" s="269" t="s">
        <v>288</v>
      </c>
      <c r="D18" s="269" t="s">
        <v>1435</v>
      </c>
      <c r="E18" s="270" t="s">
        <v>1420</v>
      </c>
      <c r="F18" s="271">
        <v>410138</v>
      </c>
      <c r="G18" s="272" t="s">
        <v>454</v>
      </c>
      <c r="H18" s="244">
        <v>2</v>
      </c>
      <c r="I18" s="30">
        <v>0.44999999999999996</v>
      </c>
      <c r="J18" s="31">
        <v>0.45</v>
      </c>
      <c r="K18" s="32">
        <v>0.1</v>
      </c>
      <c r="L18" s="33">
        <v>0</v>
      </c>
      <c r="M18" s="34">
        <v>0</v>
      </c>
      <c r="N18" s="186">
        <f t="shared" si="0"/>
        <v>184562.09999999998</v>
      </c>
      <c r="O18" s="163">
        <f t="shared" si="1"/>
        <v>184562.1</v>
      </c>
      <c r="P18" s="163">
        <f t="shared" si="2"/>
        <v>41013.800000000003</v>
      </c>
      <c r="Q18" s="163">
        <f t="shared" si="3"/>
        <v>0</v>
      </c>
      <c r="R18" s="163">
        <f t="shared" si="4"/>
        <v>0</v>
      </c>
      <c r="S18" s="187">
        <f t="shared" si="14"/>
        <v>41013.800000000003</v>
      </c>
      <c r="T18" s="164">
        <v>2</v>
      </c>
      <c r="U18" s="30">
        <v>0.32999999999999996</v>
      </c>
      <c r="V18" s="31">
        <v>0.5</v>
      </c>
      <c r="W18" s="32">
        <v>0.17</v>
      </c>
      <c r="X18" s="33">
        <v>0</v>
      </c>
      <c r="Y18" s="34">
        <v>0</v>
      </c>
      <c r="Z18" s="186">
        <f t="shared" si="6"/>
        <v>135345.53999999998</v>
      </c>
      <c r="AA18" s="186">
        <f t="shared" si="7"/>
        <v>205069</v>
      </c>
      <c r="AB18" s="186">
        <f t="shared" si="8"/>
        <v>69723.460000000006</v>
      </c>
      <c r="AC18" s="186">
        <f t="shared" si="9"/>
        <v>0</v>
      </c>
      <c r="AD18" s="186">
        <f t="shared" si="10"/>
        <v>0</v>
      </c>
      <c r="AE18" s="188">
        <f t="shared" si="15"/>
        <v>69723.460000000006</v>
      </c>
      <c r="AF18" s="37"/>
    </row>
    <row r="19" spans="1:32" ht="45.75" thickBot="1" x14ac:dyDescent="0.3">
      <c r="A19" s="268" t="s">
        <v>461</v>
      </c>
      <c r="B19" s="268" t="s">
        <v>290</v>
      </c>
      <c r="C19" s="269" t="s">
        <v>292</v>
      </c>
      <c r="D19" s="269" t="s">
        <v>1436</v>
      </c>
      <c r="E19" s="270" t="s">
        <v>1420</v>
      </c>
      <c r="F19" s="271">
        <v>523838</v>
      </c>
      <c r="G19" s="272" t="s">
        <v>454</v>
      </c>
      <c r="H19" s="244">
        <v>2</v>
      </c>
      <c r="I19" s="30">
        <v>0.51</v>
      </c>
      <c r="J19" s="31">
        <v>0.35</v>
      </c>
      <c r="K19" s="32">
        <v>0.14000000000000001</v>
      </c>
      <c r="L19" s="33">
        <v>0</v>
      </c>
      <c r="M19" s="34">
        <v>0</v>
      </c>
      <c r="N19" s="186">
        <f t="shared" si="0"/>
        <v>267157.38</v>
      </c>
      <c r="O19" s="163">
        <f t="shared" si="1"/>
        <v>183343.3</v>
      </c>
      <c r="P19" s="163">
        <f t="shared" si="2"/>
        <v>73337.320000000007</v>
      </c>
      <c r="Q19" s="163">
        <f t="shared" si="3"/>
        <v>0</v>
      </c>
      <c r="R19" s="163">
        <f t="shared" si="4"/>
        <v>0</v>
      </c>
      <c r="S19" s="187">
        <f t="shared" si="14"/>
        <v>73337.320000000007</v>
      </c>
      <c r="T19" s="164">
        <v>2</v>
      </c>
      <c r="U19" s="30">
        <v>0.38</v>
      </c>
      <c r="V19" s="31">
        <v>0.45</v>
      </c>
      <c r="W19" s="32">
        <v>0.17</v>
      </c>
      <c r="X19" s="33">
        <v>0</v>
      </c>
      <c r="Y19" s="34">
        <v>0</v>
      </c>
      <c r="Z19" s="186">
        <f t="shared" si="6"/>
        <v>199058.44</v>
      </c>
      <c r="AA19" s="186">
        <f t="shared" si="7"/>
        <v>235727.1</v>
      </c>
      <c r="AB19" s="186">
        <f t="shared" si="8"/>
        <v>89052.46</v>
      </c>
      <c r="AC19" s="186">
        <f t="shared" si="9"/>
        <v>0</v>
      </c>
      <c r="AD19" s="186">
        <f t="shared" si="10"/>
        <v>0</v>
      </c>
      <c r="AE19" s="188">
        <f t="shared" si="15"/>
        <v>89052.46</v>
      </c>
      <c r="AF19" s="37"/>
    </row>
    <row r="20" spans="1:32" ht="45.75" thickBot="1" x14ac:dyDescent="0.3">
      <c r="A20" s="268" t="s">
        <v>461</v>
      </c>
      <c r="B20" s="268" t="s">
        <v>290</v>
      </c>
      <c r="C20" s="269" t="s">
        <v>291</v>
      </c>
      <c r="D20" s="269" t="s">
        <v>1437</v>
      </c>
      <c r="E20" s="270" t="s">
        <v>1420</v>
      </c>
      <c r="F20" s="271">
        <v>1242113</v>
      </c>
      <c r="G20" s="272" t="s">
        <v>454</v>
      </c>
      <c r="H20" s="244">
        <v>2</v>
      </c>
      <c r="I20" s="30">
        <v>0.57000000000000006</v>
      </c>
      <c r="J20" s="31">
        <v>0.3</v>
      </c>
      <c r="K20" s="32">
        <v>0.13</v>
      </c>
      <c r="L20" s="33">
        <v>0</v>
      </c>
      <c r="M20" s="34">
        <v>0</v>
      </c>
      <c r="N20" s="186">
        <f t="shared" si="0"/>
        <v>708004.41</v>
      </c>
      <c r="O20" s="163">
        <f t="shared" si="1"/>
        <v>372633.89999999997</v>
      </c>
      <c r="P20" s="163">
        <f t="shared" si="2"/>
        <v>161474.69</v>
      </c>
      <c r="Q20" s="163">
        <f t="shared" si="3"/>
        <v>0</v>
      </c>
      <c r="R20" s="163">
        <f t="shared" si="4"/>
        <v>0</v>
      </c>
      <c r="S20" s="187">
        <f t="shared" si="14"/>
        <v>161474.69</v>
      </c>
      <c r="T20" s="164">
        <v>2</v>
      </c>
      <c r="U20" s="30">
        <v>0.43999999999999995</v>
      </c>
      <c r="V20" s="31">
        <v>0.4</v>
      </c>
      <c r="W20" s="32">
        <v>0.16</v>
      </c>
      <c r="X20" s="33">
        <v>0</v>
      </c>
      <c r="Y20" s="34">
        <v>0</v>
      </c>
      <c r="Z20" s="186">
        <f t="shared" si="6"/>
        <v>546529.72</v>
      </c>
      <c r="AA20" s="186">
        <f t="shared" si="7"/>
        <v>496845.2</v>
      </c>
      <c r="AB20" s="186">
        <f t="shared" si="8"/>
        <v>198738.08000000002</v>
      </c>
      <c r="AC20" s="186">
        <f t="shared" si="9"/>
        <v>0</v>
      </c>
      <c r="AD20" s="186">
        <f t="shared" si="10"/>
        <v>0</v>
      </c>
      <c r="AE20" s="188">
        <f t="shared" si="15"/>
        <v>198738.08000000002</v>
      </c>
      <c r="AF20" s="37"/>
    </row>
    <row r="22" spans="1:32" x14ac:dyDescent="0.25">
      <c r="F22" s="191">
        <f t="shared" ref="F22:R22" si="16">SUM(F5:F21)</f>
        <v>8605845</v>
      </c>
      <c r="G22" s="191"/>
      <c r="H22" s="191"/>
      <c r="I22" s="191"/>
      <c r="J22" s="191"/>
      <c r="K22" s="191"/>
      <c r="L22" s="191"/>
      <c r="M22" s="191"/>
      <c r="N22" s="191">
        <f t="shared" si="16"/>
        <v>4706414.4399999995</v>
      </c>
      <c r="O22" s="191">
        <f t="shared" si="16"/>
        <v>2828146.9499999997</v>
      </c>
      <c r="P22" s="191">
        <f t="shared" si="16"/>
        <v>1071283.6099999999</v>
      </c>
      <c r="Q22" s="191">
        <f t="shared" si="16"/>
        <v>0</v>
      </c>
      <c r="R22" s="191">
        <f t="shared" si="16"/>
        <v>0</v>
      </c>
      <c r="S22" s="191">
        <f>SUM(S5:S21)</f>
        <v>1071283.6099999999</v>
      </c>
      <c r="T22" s="191"/>
      <c r="U22" s="191"/>
      <c r="V22" s="191"/>
      <c r="W22" s="191"/>
      <c r="X22" s="191"/>
      <c r="Y22" s="191"/>
      <c r="Z22" s="191">
        <f t="shared" ref="Z22:AD22" si="17">SUM(Z5:Z21)</f>
        <v>3711267.29</v>
      </c>
      <c r="AA22" s="191">
        <f t="shared" si="17"/>
        <v>3441252.3600000008</v>
      </c>
      <c r="AB22" s="191">
        <f t="shared" si="17"/>
        <v>1453325.35</v>
      </c>
      <c r="AC22" s="191">
        <f t="shared" si="17"/>
        <v>0</v>
      </c>
      <c r="AD22" s="191">
        <f t="shared" si="17"/>
        <v>0</v>
      </c>
      <c r="AE22" s="191">
        <f>SUM(AE5:AE21)</f>
        <v>1453325.35</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648" priority="34" operator="containsText" text="N/A">
      <formula>NOT(ISERROR(SEARCH("N/A",I4)))</formula>
    </cfRule>
  </conditionalFormatting>
  <conditionalFormatting sqref="U4:Y4">
    <cfRule type="containsText" dxfId="647" priority="33" operator="containsText" text="N/A">
      <formula>NOT(ISERROR(SEARCH("N/A",U4)))</formula>
    </cfRule>
  </conditionalFormatting>
  <conditionalFormatting sqref="Y5">
    <cfRule type="containsText" dxfId="646" priority="32" operator="containsText" text="N/A">
      <formula>NOT(ISERROR(SEARCH("N/A",Y5)))</formula>
    </cfRule>
  </conditionalFormatting>
  <conditionalFormatting sqref="M5">
    <cfRule type="containsText" dxfId="645" priority="31" operator="containsText" text="N/A">
      <formula>NOT(ISERROR(SEARCH("N/A",M5)))</formula>
    </cfRule>
  </conditionalFormatting>
  <conditionalFormatting sqref="Y6">
    <cfRule type="containsText" dxfId="644" priority="30" operator="containsText" text="N/A">
      <formula>NOT(ISERROR(SEARCH("N/A",Y6)))</formula>
    </cfRule>
  </conditionalFormatting>
  <conditionalFormatting sqref="M6">
    <cfRule type="containsText" dxfId="643" priority="29" operator="containsText" text="N/A">
      <formula>NOT(ISERROR(SEARCH("N/A",M6)))</formula>
    </cfRule>
  </conditionalFormatting>
  <conditionalFormatting sqref="Y7">
    <cfRule type="containsText" dxfId="642" priority="28" operator="containsText" text="N/A">
      <formula>NOT(ISERROR(SEARCH("N/A",Y7)))</formula>
    </cfRule>
  </conditionalFormatting>
  <conditionalFormatting sqref="M7">
    <cfRule type="containsText" dxfId="641" priority="27" operator="containsText" text="N/A">
      <formula>NOT(ISERROR(SEARCH("N/A",M7)))</formula>
    </cfRule>
  </conditionalFormatting>
  <conditionalFormatting sqref="Y8">
    <cfRule type="containsText" dxfId="640" priority="26" operator="containsText" text="N/A">
      <formula>NOT(ISERROR(SEARCH("N/A",Y8)))</formula>
    </cfRule>
  </conditionalFormatting>
  <conditionalFormatting sqref="M8">
    <cfRule type="containsText" dxfId="639" priority="25" operator="containsText" text="N/A">
      <formula>NOT(ISERROR(SEARCH("N/A",M8)))</formula>
    </cfRule>
  </conditionalFormatting>
  <conditionalFormatting sqref="Y9">
    <cfRule type="containsText" dxfId="638" priority="24" operator="containsText" text="N/A">
      <formula>NOT(ISERROR(SEARCH("N/A",Y9)))</formula>
    </cfRule>
  </conditionalFormatting>
  <conditionalFormatting sqref="M9">
    <cfRule type="containsText" dxfId="637" priority="23" operator="containsText" text="N/A">
      <formula>NOT(ISERROR(SEARCH("N/A",M9)))</formula>
    </cfRule>
  </conditionalFormatting>
  <conditionalFormatting sqref="M10">
    <cfRule type="containsText" dxfId="636" priority="21" operator="containsText" text="N/A">
      <formula>NOT(ISERROR(SEARCH("N/A",M10)))</formula>
    </cfRule>
  </conditionalFormatting>
  <conditionalFormatting sqref="Y10">
    <cfRule type="containsText" dxfId="635" priority="22" operator="containsText" text="N/A">
      <formula>NOT(ISERROR(SEARCH("N/A",Y10)))</formula>
    </cfRule>
  </conditionalFormatting>
  <conditionalFormatting sqref="Y11">
    <cfRule type="containsText" dxfId="634" priority="20" operator="containsText" text="N/A">
      <formula>NOT(ISERROR(SEARCH("N/A",Y11)))</formula>
    </cfRule>
  </conditionalFormatting>
  <conditionalFormatting sqref="M11">
    <cfRule type="containsText" dxfId="633" priority="19" operator="containsText" text="N/A">
      <formula>NOT(ISERROR(SEARCH("N/A",M11)))</formula>
    </cfRule>
  </conditionalFormatting>
  <conditionalFormatting sqref="Y12">
    <cfRule type="containsText" dxfId="632" priority="18" operator="containsText" text="N/A">
      <formula>NOT(ISERROR(SEARCH("N/A",Y12)))</formula>
    </cfRule>
  </conditionalFormatting>
  <conditionalFormatting sqref="M12">
    <cfRule type="containsText" dxfId="631" priority="17" operator="containsText" text="N/A">
      <formula>NOT(ISERROR(SEARCH("N/A",M12)))</formula>
    </cfRule>
  </conditionalFormatting>
  <conditionalFormatting sqref="Y13">
    <cfRule type="containsText" dxfId="630" priority="16" operator="containsText" text="N/A">
      <formula>NOT(ISERROR(SEARCH("N/A",Y13)))</formula>
    </cfRule>
  </conditionalFormatting>
  <conditionalFormatting sqref="M13">
    <cfRule type="containsText" dxfId="629" priority="15" operator="containsText" text="N/A">
      <formula>NOT(ISERROR(SEARCH("N/A",M13)))</formula>
    </cfRule>
  </conditionalFormatting>
  <conditionalFormatting sqref="Y14">
    <cfRule type="containsText" dxfId="628" priority="14" operator="containsText" text="N/A">
      <formula>NOT(ISERROR(SEARCH("N/A",Y14)))</formula>
    </cfRule>
  </conditionalFormatting>
  <conditionalFormatting sqref="M14">
    <cfRule type="containsText" dxfId="627" priority="13" operator="containsText" text="N/A">
      <formula>NOT(ISERROR(SEARCH("N/A",M14)))</formula>
    </cfRule>
  </conditionalFormatting>
  <conditionalFormatting sqref="Y15">
    <cfRule type="containsText" dxfId="626" priority="12" operator="containsText" text="N/A">
      <formula>NOT(ISERROR(SEARCH("N/A",Y15)))</formula>
    </cfRule>
  </conditionalFormatting>
  <conditionalFormatting sqref="M15">
    <cfRule type="containsText" dxfId="625" priority="11" operator="containsText" text="N/A">
      <formula>NOT(ISERROR(SEARCH("N/A",M15)))</formula>
    </cfRule>
  </conditionalFormatting>
  <conditionalFormatting sqref="Y16">
    <cfRule type="containsText" dxfId="624" priority="10" operator="containsText" text="N/A">
      <formula>NOT(ISERROR(SEARCH("N/A",Y16)))</formula>
    </cfRule>
  </conditionalFormatting>
  <conditionalFormatting sqref="M16">
    <cfRule type="containsText" dxfId="623" priority="9" operator="containsText" text="N/A">
      <formula>NOT(ISERROR(SEARCH("N/A",M16)))</formula>
    </cfRule>
  </conditionalFormatting>
  <conditionalFormatting sqref="Y17">
    <cfRule type="containsText" dxfId="622" priority="8" operator="containsText" text="N/A">
      <formula>NOT(ISERROR(SEARCH("N/A",Y17)))</formula>
    </cfRule>
  </conditionalFormatting>
  <conditionalFormatting sqref="M17">
    <cfRule type="containsText" dxfId="621" priority="7" operator="containsText" text="N/A">
      <formula>NOT(ISERROR(SEARCH("N/A",M17)))</formula>
    </cfRule>
  </conditionalFormatting>
  <conditionalFormatting sqref="Y18">
    <cfRule type="containsText" dxfId="620" priority="6" operator="containsText" text="N/A">
      <formula>NOT(ISERROR(SEARCH("N/A",Y18)))</formula>
    </cfRule>
  </conditionalFormatting>
  <conditionalFormatting sqref="M18">
    <cfRule type="containsText" dxfId="619" priority="5" operator="containsText" text="N/A">
      <formula>NOT(ISERROR(SEARCH("N/A",M18)))</formula>
    </cfRule>
  </conditionalFormatting>
  <conditionalFormatting sqref="M19">
    <cfRule type="containsText" dxfId="618" priority="3" operator="containsText" text="N/A">
      <formula>NOT(ISERROR(SEARCH("N/A",M19)))</formula>
    </cfRule>
  </conditionalFormatting>
  <conditionalFormatting sqref="Y19">
    <cfRule type="containsText" dxfId="617" priority="4" operator="containsText" text="N/A">
      <formula>NOT(ISERROR(SEARCH("N/A",Y19)))</formula>
    </cfRule>
  </conditionalFormatting>
  <conditionalFormatting sqref="Y20">
    <cfRule type="containsText" dxfId="616" priority="2" operator="containsText" text="N/A">
      <formula>NOT(ISERROR(SEARCH("N/A",Y20)))</formula>
    </cfRule>
  </conditionalFormatting>
  <conditionalFormatting sqref="M20">
    <cfRule type="containsText" dxfId="615" priority="1" operator="containsText" text="N/A">
      <formula>NOT(ISERROR(SEARCH("N/A",M20)))</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15C4D-CA9E-402F-84BB-A33779826E2B}">
  <sheetPr codeName="Sheet12"/>
  <dimension ref="A1:AF61"/>
  <sheetViews>
    <sheetView zoomScaleNormal="100" workbookViewId="0">
      <pane xSplit="7" ySplit="4" topLeftCell="Q47" activePane="bottomRight" state="frozen"/>
      <selection pane="topRight" activeCell="H1" sqref="H1"/>
      <selection pane="bottomLeft" activeCell="A5" sqref="A5"/>
      <selection pane="bottomRight" activeCell="AE61" sqref="AE61"/>
    </sheetView>
  </sheetViews>
  <sheetFormatPr defaultColWidth="9.140625" defaultRowHeight="15" x14ac:dyDescent="0.25"/>
  <cols>
    <col min="1" max="1" width="16.7109375" style="21" hidden="1" customWidth="1"/>
    <col min="2" max="2" width="13" style="21" customWidth="1"/>
    <col min="3" max="3" width="18.7109375" style="21" customWidth="1"/>
    <col min="4" max="4" width="0" style="21" hidden="1" customWidth="1"/>
    <col min="5" max="5" width="15.140625" style="21" hidden="1" customWidth="1"/>
    <col min="6" max="6" width="14.85546875" style="21" bestFit="1" customWidth="1"/>
    <col min="7" max="7" width="17" style="21" hidden="1" customWidth="1"/>
    <col min="8" max="8" width="9.140625" style="21"/>
    <col min="9" max="12" width="4" style="21" bestFit="1" customWidth="1"/>
    <col min="13" max="13" width="3.85546875" style="21" bestFit="1" customWidth="1"/>
    <col min="14" max="14" width="11.85546875" style="21" customWidth="1"/>
    <col min="15" max="15" width="9.42578125" style="21" customWidth="1"/>
    <col min="16" max="16" width="8.7109375" style="21" customWidth="1"/>
    <col min="17" max="17" width="8.28515625" style="21" customWidth="1"/>
    <col min="18" max="18" width="10.85546875" style="21" customWidth="1"/>
    <col min="19" max="19" width="12" style="21" bestFit="1" customWidth="1"/>
    <col min="20" max="20" width="8.85546875" style="21" bestFit="1" customWidth="1"/>
    <col min="21" max="24" width="4" style="21" bestFit="1" customWidth="1"/>
    <col min="25" max="25" width="3.85546875" style="21" bestFit="1" customWidth="1"/>
    <col min="26" max="26" width="13.28515625" style="21" customWidth="1"/>
    <col min="27" max="27" width="9.7109375" style="21" customWidth="1"/>
    <col min="28" max="28" width="7.140625" style="21" customWidth="1"/>
    <col min="29" max="29" width="12.85546875" style="21" customWidth="1"/>
    <col min="30" max="30" width="17.140625" style="21" customWidth="1"/>
    <col min="31" max="31" width="12" style="21" bestFit="1" customWidth="1"/>
    <col min="32" max="16384" width="9.140625" style="21"/>
  </cols>
  <sheetData>
    <row r="1" spans="1:32" ht="16.5" thickBot="1" x14ac:dyDescent="0.3">
      <c r="A1" s="433" t="s">
        <v>435</v>
      </c>
      <c r="B1" s="433" t="s">
        <v>352</v>
      </c>
      <c r="C1" s="433" t="s">
        <v>353</v>
      </c>
      <c r="D1" s="433" t="s">
        <v>53</v>
      </c>
      <c r="E1" s="433" t="s">
        <v>635</v>
      </c>
      <c r="F1" s="445" t="s">
        <v>50</v>
      </c>
      <c r="G1" s="452"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x14ac:dyDescent="0.25">
      <c r="A2" s="433"/>
      <c r="B2" s="433"/>
      <c r="C2" s="433"/>
      <c r="D2" s="433"/>
      <c r="E2" s="433"/>
      <c r="F2" s="445"/>
      <c r="G2" s="452"/>
      <c r="H2" s="457" t="s">
        <v>54</v>
      </c>
      <c r="I2" s="460" t="s">
        <v>55</v>
      </c>
      <c r="J2" s="461"/>
      <c r="K2" s="461"/>
      <c r="L2" s="461"/>
      <c r="M2" s="462"/>
      <c r="N2" s="440" t="s">
        <v>56</v>
      </c>
      <c r="O2" s="440" t="s">
        <v>57</v>
      </c>
      <c r="P2" s="440" t="s">
        <v>58</v>
      </c>
      <c r="Q2" s="440" t="s">
        <v>59</v>
      </c>
      <c r="R2" s="440" t="s">
        <v>60</v>
      </c>
      <c r="S2" s="440" t="s">
        <v>61</v>
      </c>
      <c r="T2" s="173" t="s">
        <v>54</v>
      </c>
      <c r="U2" s="442" t="s">
        <v>55</v>
      </c>
      <c r="V2" s="443"/>
      <c r="W2" s="443"/>
      <c r="X2" s="443"/>
      <c r="Y2" s="444"/>
      <c r="Z2" s="446" t="s">
        <v>5</v>
      </c>
      <c r="AA2" s="449" t="s">
        <v>6</v>
      </c>
      <c r="AB2" s="449" t="s">
        <v>7</v>
      </c>
      <c r="AC2" s="449" t="s">
        <v>8</v>
      </c>
      <c r="AD2" s="449" t="s">
        <v>9</v>
      </c>
      <c r="AE2" s="464" t="s">
        <v>10</v>
      </c>
    </row>
    <row r="3" spans="1:32" x14ac:dyDescent="0.25">
      <c r="A3" s="433"/>
      <c r="B3" s="433"/>
      <c r="C3" s="433"/>
      <c r="D3" s="433"/>
      <c r="E3" s="433"/>
      <c r="F3" s="445"/>
      <c r="G3" s="452"/>
      <c r="H3" s="458"/>
      <c r="I3" s="434" t="s">
        <v>109</v>
      </c>
      <c r="J3" s="435"/>
      <c r="K3" s="435"/>
      <c r="L3" s="435"/>
      <c r="M3" s="436"/>
      <c r="N3" s="441"/>
      <c r="O3" s="441"/>
      <c r="P3" s="441"/>
      <c r="Q3" s="441"/>
      <c r="R3" s="441"/>
      <c r="S3" s="441"/>
      <c r="T3" s="173" t="s">
        <v>62</v>
      </c>
      <c r="U3" s="437" t="s">
        <v>354</v>
      </c>
      <c r="V3" s="438"/>
      <c r="W3" s="438"/>
      <c r="X3" s="438"/>
      <c r="Y3" s="439"/>
      <c r="Z3" s="447"/>
      <c r="AA3" s="450"/>
      <c r="AB3" s="450"/>
      <c r="AC3" s="450"/>
      <c r="AD3" s="450"/>
      <c r="AE3" s="465"/>
    </row>
    <row r="4" spans="1:32" ht="15.75" thickBot="1" x14ac:dyDescent="0.3">
      <c r="A4" s="433"/>
      <c r="B4" s="433"/>
      <c r="C4" s="433"/>
      <c r="D4" s="433"/>
      <c r="E4" s="433"/>
      <c r="F4" s="445"/>
      <c r="G4" s="452"/>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15.75" thickBot="1" x14ac:dyDescent="0.3">
      <c r="A5" s="28" t="s">
        <v>26</v>
      </c>
      <c r="B5" s="28" t="s">
        <v>195</v>
      </c>
      <c r="C5" s="158" t="s">
        <v>197</v>
      </c>
      <c r="D5" s="158" t="s">
        <v>1386</v>
      </c>
      <c r="E5" s="159" t="s">
        <v>1070</v>
      </c>
      <c r="F5" s="160">
        <v>192151.69222891959</v>
      </c>
      <c r="G5" s="29" t="s">
        <v>438</v>
      </c>
      <c r="H5" s="161">
        <v>1</v>
      </c>
      <c r="I5" s="30">
        <v>0.9</v>
      </c>
      <c r="J5" s="31">
        <v>0.1</v>
      </c>
      <c r="K5" s="32">
        <v>0</v>
      </c>
      <c r="L5" s="33">
        <v>0</v>
      </c>
      <c r="M5" s="34">
        <v>0</v>
      </c>
      <c r="N5" s="186">
        <f t="shared" ref="N5:N60" si="0">F5*I5</f>
        <v>172936.52300602765</v>
      </c>
      <c r="O5" s="163">
        <f t="shared" ref="O5:O60" si="1">F5*J5</f>
        <v>19215.16922289196</v>
      </c>
      <c r="P5" s="163">
        <f t="shared" ref="P5:P60" si="2">F5*K5</f>
        <v>0</v>
      </c>
      <c r="Q5" s="163">
        <f t="shared" ref="Q5:Q60" si="3">F5*L5</f>
        <v>0</v>
      </c>
      <c r="R5" s="163">
        <f t="shared" ref="R5:R60" si="4">F5*M5</f>
        <v>0</v>
      </c>
      <c r="S5" s="187">
        <f t="shared" ref="S5:S45" si="5">SUM(P5:R5)</f>
        <v>0</v>
      </c>
      <c r="T5" s="164">
        <v>1</v>
      </c>
      <c r="U5" s="30">
        <v>0.87</v>
      </c>
      <c r="V5" s="31">
        <v>0.13</v>
      </c>
      <c r="W5" s="32">
        <v>0</v>
      </c>
      <c r="X5" s="33">
        <v>0</v>
      </c>
      <c r="Y5" s="34">
        <v>0</v>
      </c>
      <c r="Z5" s="186">
        <f t="shared" ref="Z5:Z60" si="6">F5*U5</f>
        <v>167171.97223916004</v>
      </c>
      <c r="AA5" s="186">
        <f t="shared" ref="AA5:AA60" si="7">F5*V5</f>
        <v>24979.719989759549</v>
      </c>
      <c r="AB5" s="186">
        <f t="shared" ref="AB5:AB60" si="8">F5*W5</f>
        <v>0</v>
      </c>
      <c r="AC5" s="186">
        <f t="shared" ref="AC5:AC60" si="9">F5*X5</f>
        <v>0</v>
      </c>
      <c r="AD5" s="186">
        <f t="shared" ref="AD5:AD60" si="10">F5*Y5</f>
        <v>0</v>
      </c>
      <c r="AE5" s="188">
        <f t="shared" ref="AE5:AE45" si="11">SUM(AB5:AD5)</f>
        <v>0</v>
      </c>
      <c r="AF5" s="37"/>
    </row>
    <row r="6" spans="1:32" ht="15.75" thickBot="1" x14ac:dyDescent="0.3">
      <c r="A6" s="28" t="s">
        <v>26</v>
      </c>
      <c r="B6" s="28" t="s">
        <v>195</v>
      </c>
      <c r="C6" s="158" t="s">
        <v>780</v>
      </c>
      <c r="D6" s="158" t="s">
        <v>1386</v>
      </c>
      <c r="E6" s="159" t="s">
        <v>1070</v>
      </c>
      <c r="F6" s="160">
        <v>237990.56218115607</v>
      </c>
      <c r="G6" s="29" t="s">
        <v>438</v>
      </c>
      <c r="H6" s="161">
        <v>1</v>
      </c>
      <c r="I6" s="30">
        <v>0.88</v>
      </c>
      <c r="J6" s="31">
        <v>0.12</v>
      </c>
      <c r="K6" s="32">
        <v>0</v>
      </c>
      <c r="L6" s="33">
        <v>0</v>
      </c>
      <c r="M6" s="34">
        <v>0</v>
      </c>
      <c r="N6" s="186">
        <f t="shared" si="0"/>
        <v>209431.69471941734</v>
      </c>
      <c r="O6" s="163">
        <f t="shared" si="1"/>
        <v>28558.867461738726</v>
      </c>
      <c r="P6" s="163">
        <f t="shared" si="2"/>
        <v>0</v>
      </c>
      <c r="Q6" s="163">
        <f t="shared" si="3"/>
        <v>0</v>
      </c>
      <c r="R6" s="163">
        <f t="shared" si="4"/>
        <v>0</v>
      </c>
      <c r="S6" s="187">
        <f t="shared" si="5"/>
        <v>0</v>
      </c>
      <c r="T6" s="164">
        <v>1</v>
      </c>
      <c r="U6" s="30">
        <v>0.86</v>
      </c>
      <c r="V6" s="31">
        <v>0.14000000000000001</v>
      </c>
      <c r="W6" s="32">
        <v>0</v>
      </c>
      <c r="X6" s="33">
        <v>0</v>
      </c>
      <c r="Y6" s="34">
        <v>0</v>
      </c>
      <c r="Z6" s="186">
        <f t="shared" si="6"/>
        <v>204671.88347579422</v>
      </c>
      <c r="AA6" s="186">
        <f t="shared" si="7"/>
        <v>33318.678705361854</v>
      </c>
      <c r="AB6" s="186">
        <f t="shared" si="8"/>
        <v>0</v>
      </c>
      <c r="AC6" s="186">
        <f t="shared" si="9"/>
        <v>0</v>
      </c>
      <c r="AD6" s="186">
        <f t="shared" si="10"/>
        <v>0</v>
      </c>
      <c r="AE6" s="188">
        <f t="shared" si="11"/>
        <v>0</v>
      </c>
      <c r="AF6" s="37"/>
    </row>
    <row r="7" spans="1:32" ht="15.75" thickBot="1" x14ac:dyDescent="0.3">
      <c r="A7" s="28" t="s">
        <v>26</v>
      </c>
      <c r="B7" s="28" t="s">
        <v>195</v>
      </c>
      <c r="C7" s="158" t="s">
        <v>198</v>
      </c>
      <c r="D7" s="158" t="s">
        <v>1386</v>
      </c>
      <c r="E7" s="159" t="s">
        <v>1070</v>
      </c>
      <c r="F7" s="160">
        <v>454783.59650338057</v>
      </c>
      <c r="G7" s="29" t="s">
        <v>438</v>
      </c>
      <c r="H7" s="161">
        <v>1</v>
      </c>
      <c r="I7" s="30">
        <v>0.87</v>
      </c>
      <c r="J7" s="31">
        <v>0.13</v>
      </c>
      <c r="K7" s="32">
        <v>0</v>
      </c>
      <c r="L7" s="33">
        <v>0</v>
      </c>
      <c r="M7" s="34">
        <v>0</v>
      </c>
      <c r="N7" s="186">
        <f t="shared" si="0"/>
        <v>395661.72895794112</v>
      </c>
      <c r="O7" s="163">
        <f t="shared" si="1"/>
        <v>59121.867545439476</v>
      </c>
      <c r="P7" s="163">
        <f t="shared" si="2"/>
        <v>0</v>
      </c>
      <c r="Q7" s="163">
        <f t="shared" si="3"/>
        <v>0</v>
      </c>
      <c r="R7" s="163">
        <f t="shared" si="4"/>
        <v>0</v>
      </c>
      <c r="S7" s="187">
        <f t="shared" si="5"/>
        <v>0</v>
      </c>
      <c r="T7" s="164">
        <v>1</v>
      </c>
      <c r="U7" s="30">
        <v>0.84</v>
      </c>
      <c r="V7" s="31">
        <v>0.16</v>
      </c>
      <c r="W7" s="32">
        <v>0</v>
      </c>
      <c r="X7" s="33">
        <v>0</v>
      </c>
      <c r="Y7" s="34">
        <v>0</v>
      </c>
      <c r="Z7" s="186">
        <f t="shared" si="6"/>
        <v>382018.22106283967</v>
      </c>
      <c r="AA7" s="186">
        <f t="shared" si="7"/>
        <v>72765.375440540898</v>
      </c>
      <c r="AB7" s="186">
        <f t="shared" si="8"/>
        <v>0</v>
      </c>
      <c r="AC7" s="186">
        <f t="shared" si="9"/>
        <v>0</v>
      </c>
      <c r="AD7" s="186">
        <f t="shared" si="10"/>
        <v>0</v>
      </c>
      <c r="AE7" s="188">
        <f t="shared" si="11"/>
        <v>0</v>
      </c>
      <c r="AF7" s="37"/>
    </row>
    <row r="8" spans="1:32" ht="15.75" thickBot="1" x14ac:dyDescent="0.3">
      <c r="A8" s="28" t="s">
        <v>26</v>
      </c>
      <c r="B8" s="28" t="s">
        <v>195</v>
      </c>
      <c r="C8" s="158" t="s">
        <v>196</v>
      </c>
      <c r="D8" s="158" t="s">
        <v>1386</v>
      </c>
      <c r="E8" s="159" t="s">
        <v>1070</v>
      </c>
      <c r="F8" s="160">
        <v>500123.66595506168</v>
      </c>
      <c r="G8" s="29" t="s">
        <v>438</v>
      </c>
      <c r="H8" s="161">
        <v>1</v>
      </c>
      <c r="I8" s="30">
        <v>0.88</v>
      </c>
      <c r="J8" s="31">
        <v>0.12</v>
      </c>
      <c r="K8" s="32">
        <v>0</v>
      </c>
      <c r="L8" s="33">
        <v>0</v>
      </c>
      <c r="M8" s="34">
        <v>0</v>
      </c>
      <c r="N8" s="186">
        <f t="shared" si="0"/>
        <v>440108.82604045427</v>
      </c>
      <c r="O8" s="163">
        <f t="shared" si="1"/>
        <v>60014.839914607401</v>
      </c>
      <c r="P8" s="163">
        <f t="shared" si="2"/>
        <v>0</v>
      </c>
      <c r="Q8" s="163">
        <f t="shared" si="3"/>
        <v>0</v>
      </c>
      <c r="R8" s="163">
        <f t="shared" si="4"/>
        <v>0</v>
      </c>
      <c r="S8" s="187">
        <f t="shared" si="5"/>
        <v>0</v>
      </c>
      <c r="T8" s="164">
        <v>1</v>
      </c>
      <c r="U8" s="30">
        <v>0.86</v>
      </c>
      <c r="V8" s="31">
        <v>0.14000000000000001</v>
      </c>
      <c r="W8" s="32">
        <v>0</v>
      </c>
      <c r="X8" s="33">
        <v>0</v>
      </c>
      <c r="Y8" s="34">
        <v>0</v>
      </c>
      <c r="Z8" s="186">
        <f t="shared" si="6"/>
        <v>430106.35272135306</v>
      </c>
      <c r="AA8" s="186">
        <f t="shared" si="7"/>
        <v>70017.313233708643</v>
      </c>
      <c r="AB8" s="186">
        <f t="shared" si="8"/>
        <v>0</v>
      </c>
      <c r="AC8" s="186">
        <f t="shared" si="9"/>
        <v>0</v>
      </c>
      <c r="AD8" s="186">
        <f t="shared" si="10"/>
        <v>0</v>
      </c>
      <c r="AE8" s="188">
        <f t="shared" si="11"/>
        <v>0</v>
      </c>
      <c r="AF8" s="37"/>
    </row>
    <row r="9" spans="1:32" ht="15.75" thickBot="1" x14ac:dyDescent="0.3">
      <c r="A9" s="28" t="s">
        <v>26</v>
      </c>
      <c r="B9" s="28" t="s">
        <v>195</v>
      </c>
      <c r="C9" s="158" t="s">
        <v>200</v>
      </c>
      <c r="D9" s="158" t="s">
        <v>1386</v>
      </c>
      <c r="E9" s="159" t="s">
        <v>1070</v>
      </c>
      <c r="F9" s="160">
        <v>701400.12183186563</v>
      </c>
      <c r="G9" s="29" t="s">
        <v>438</v>
      </c>
      <c r="H9" s="161">
        <v>1</v>
      </c>
      <c r="I9" s="30">
        <v>0.88</v>
      </c>
      <c r="J9" s="31">
        <v>0.12</v>
      </c>
      <c r="K9" s="32">
        <v>0</v>
      </c>
      <c r="L9" s="33">
        <v>0</v>
      </c>
      <c r="M9" s="34">
        <v>0</v>
      </c>
      <c r="N9" s="186">
        <f t="shared" si="0"/>
        <v>617232.10721204174</v>
      </c>
      <c r="O9" s="163">
        <f t="shared" si="1"/>
        <v>84168.01461982388</v>
      </c>
      <c r="P9" s="163">
        <f t="shared" si="2"/>
        <v>0</v>
      </c>
      <c r="Q9" s="163">
        <f t="shared" si="3"/>
        <v>0</v>
      </c>
      <c r="R9" s="163">
        <f t="shared" si="4"/>
        <v>0</v>
      </c>
      <c r="S9" s="187">
        <f t="shared" si="5"/>
        <v>0</v>
      </c>
      <c r="T9" s="164">
        <v>1</v>
      </c>
      <c r="U9" s="30">
        <v>0.87</v>
      </c>
      <c r="V9" s="31">
        <v>0.13</v>
      </c>
      <c r="W9" s="32">
        <v>0</v>
      </c>
      <c r="X9" s="33">
        <v>0</v>
      </c>
      <c r="Y9" s="34">
        <v>0</v>
      </c>
      <c r="Z9" s="186">
        <f t="shared" si="6"/>
        <v>610218.10599372315</v>
      </c>
      <c r="AA9" s="186">
        <f t="shared" si="7"/>
        <v>91182.015838142528</v>
      </c>
      <c r="AB9" s="186">
        <f t="shared" si="8"/>
        <v>0</v>
      </c>
      <c r="AC9" s="186">
        <f t="shared" si="9"/>
        <v>0</v>
      </c>
      <c r="AD9" s="186">
        <f t="shared" si="10"/>
        <v>0</v>
      </c>
      <c r="AE9" s="188">
        <f t="shared" si="11"/>
        <v>0</v>
      </c>
      <c r="AF9" s="37"/>
    </row>
    <row r="10" spans="1:32" ht="15.75" thickBot="1" x14ac:dyDescent="0.3">
      <c r="A10" s="28">
        <v>0</v>
      </c>
      <c r="B10" s="28" t="s">
        <v>195</v>
      </c>
      <c r="C10" s="158" t="s">
        <v>199</v>
      </c>
      <c r="D10" s="158" t="s">
        <v>1386</v>
      </c>
      <c r="E10" s="159" t="s">
        <v>1070</v>
      </c>
      <c r="F10" s="160">
        <v>617177.5079716217</v>
      </c>
      <c r="G10" s="29" t="s">
        <v>438</v>
      </c>
      <c r="H10" s="161">
        <v>1</v>
      </c>
      <c r="I10" s="30">
        <v>0.85</v>
      </c>
      <c r="J10" s="31">
        <v>0.11</v>
      </c>
      <c r="K10" s="32">
        <v>0.04</v>
      </c>
      <c r="L10" s="33">
        <v>0</v>
      </c>
      <c r="M10" s="34">
        <v>0</v>
      </c>
      <c r="N10" s="186">
        <f t="shared" si="0"/>
        <v>524600.88177587849</v>
      </c>
      <c r="O10" s="163">
        <f t="shared" si="1"/>
        <v>67889.525876878382</v>
      </c>
      <c r="P10" s="163">
        <f t="shared" si="2"/>
        <v>24687.100318864868</v>
      </c>
      <c r="Q10" s="163">
        <f t="shared" si="3"/>
        <v>0</v>
      </c>
      <c r="R10" s="163">
        <f t="shared" si="4"/>
        <v>0</v>
      </c>
      <c r="S10" s="187">
        <f t="shared" si="5"/>
        <v>24687.100318864868</v>
      </c>
      <c r="T10" s="164">
        <v>1</v>
      </c>
      <c r="U10" s="30">
        <v>0.82000000000000006</v>
      </c>
      <c r="V10" s="31">
        <v>0.13</v>
      </c>
      <c r="W10" s="32">
        <v>0.05</v>
      </c>
      <c r="X10" s="33">
        <v>0</v>
      </c>
      <c r="Y10" s="34">
        <v>0</v>
      </c>
      <c r="Z10" s="186">
        <f t="shared" si="6"/>
        <v>506085.55653672985</v>
      </c>
      <c r="AA10" s="186">
        <f t="shared" si="7"/>
        <v>80233.076036310827</v>
      </c>
      <c r="AB10" s="186">
        <f t="shared" si="8"/>
        <v>30858.875398581087</v>
      </c>
      <c r="AC10" s="186">
        <f t="shared" si="9"/>
        <v>0</v>
      </c>
      <c r="AD10" s="186">
        <f t="shared" si="10"/>
        <v>0</v>
      </c>
      <c r="AE10" s="188">
        <f t="shared" si="11"/>
        <v>30858.875398581087</v>
      </c>
      <c r="AF10" s="37"/>
    </row>
    <row r="11" spans="1:32" ht="15.75" thickBot="1" x14ac:dyDescent="0.3">
      <c r="A11" s="28" t="s">
        <v>26</v>
      </c>
      <c r="B11" s="28" t="s">
        <v>182</v>
      </c>
      <c r="C11" s="158" t="s">
        <v>183</v>
      </c>
      <c r="D11" s="158" t="s">
        <v>184</v>
      </c>
      <c r="E11" s="159" t="s">
        <v>1070</v>
      </c>
      <c r="F11" s="160">
        <v>197061</v>
      </c>
      <c r="G11" s="29" t="s">
        <v>438</v>
      </c>
      <c r="H11" s="161">
        <v>3</v>
      </c>
      <c r="I11" s="30">
        <v>0.4</v>
      </c>
      <c r="J11" s="31">
        <v>0.38</v>
      </c>
      <c r="K11" s="32">
        <v>0.22</v>
      </c>
      <c r="L11" s="33">
        <v>0</v>
      </c>
      <c r="M11" s="34">
        <v>0</v>
      </c>
      <c r="N11" s="186">
        <f t="shared" si="0"/>
        <v>78824.400000000009</v>
      </c>
      <c r="O11" s="163">
        <f t="shared" si="1"/>
        <v>74883.180000000008</v>
      </c>
      <c r="P11" s="163">
        <f t="shared" si="2"/>
        <v>43353.42</v>
      </c>
      <c r="Q11" s="163">
        <f t="shared" si="3"/>
        <v>0</v>
      </c>
      <c r="R11" s="163">
        <f t="shared" si="4"/>
        <v>0</v>
      </c>
      <c r="S11" s="187">
        <f t="shared" si="5"/>
        <v>43353.42</v>
      </c>
      <c r="T11" s="164">
        <v>3</v>
      </c>
      <c r="U11" s="30">
        <v>0.31000000000000005</v>
      </c>
      <c r="V11" s="31">
        <v>0.42</v>
      </c>
      <c r="W11" s="32">
        <v>0.27</v>
      </c>
      <c r="X11" s="33">
        <v>0</v>
      </c>
      <c r="Y11" s="34">
        <v>0</v>
      </c>
      <c r="Z11" s="186">
        <f t="shared" si="6"/>
        <v>61088.910000000011</v>
      </c>
      <c r="AA11" s="186">
        <f t="shared" si="7"/>
        <v>82765.62</v>
      </c>
      <c r="AB11" s="186">
        <f t="shared" si="8"/>
        <v>53206.47</v>
      </c>
      <c r="AC11" s="186">
        <f t="shared" si="9"/>
        <v>0</v>
      </c>
      <c r="AD11" s="186">
        <f t="shared" si="10"/>
        <v>0</v>
      </c>
      <c r="AE11" s="188">
        <f t="shared" si="11"/>
        <v>53206.47</v>
      </c>
      <c r="AF11" s="37"/>
    </row>
    <row r="12" spans="1:32" ht="15.75" thickBot="1" x14ac:dyDescent="0.3">
      <c r="A12" s="28" t="s">
        <v>26</v>
      </c>
      <c r="B12" s="28" t="s">
        <v>182</v>
      </c>
      <c r="C12" s="158" t="s">
        <v>185</v>
      </c>
      <c r="D12" s="158" t="s">
        <v>186</v>
      </c>
      <c r="E12" s="159" t="s">
        <v>1070</v>
      </c>
      <c r="F12" s="160">
        <v>173774</v>
      </c>
      <c r="G12" s="29" t="s">
        <v>438</v>
      </c>
      <c r="H12" s="161">
        <v>2</v>
      </c>
      <c r="I12" s="30">
        <v>0.6</v>
      </c>
      <c r="J12" s="31">
        <v>0.26</v>
      </c>
      <c r="K12" s="32">
        <v>0.14000000000000001</v>
      </c>
      <c r="L12" s="33">
        <v>0</v>
      </c>
      <c r="M12" s="34">
        <v>0</v>
      </c>
      <c r="N12" s="186">
        <f t="shared" si="0"/>
        <v>104264.4</v>
      </c>
      <c r="O12" s="163">
        <f t="shared" si="1"/>
        <v>45181.24</v>
      </c>
      <c r="P12" s="163">
        <f t="shared" si="2"/>
        <v>24328.36</v>
      </c>
      <c r="Q12" s="163">
        <f t="shared" si="3"/>
        <v>0</v>
      </c>
      <c r="R12" s="163">
        <f t="shared" si="4"/>
        <v>0</v>
      </c>
      <c r="S12" s="187">
        <f t="shared" si="5"/>
        <v>24328.36</v>
      </c>
      <c r="T12" s="164">
        <v>3</v>
      </c>
      <c r="U12" s="30">
        <v>0.42999999999999994</v>
      </c>
      <c r="V12" s="31">
        <v>0.3</v>
      </c>
      <c r="W12" s="32">
        <v>0.27</v>
      </c>
      <c r="X12" s="33">
        <v>0</v>
      </c>
      <c r="Y12" s="34">
        <v>0</v>
      </c>
      <c r="Z12" s="186">
        <f t="shared" si="6"/>
        <v>74722.819999999992</v>
      </c>
      <c r="AA12" s="186">
        <f t="shared" si="7"/>
        <v>52132.2</v>
      </c>
      <c r="AB12" s="186">
        <f t="shared" si="8"/>
        <v>46918.98</v>
      </c>
      <c r="AC12" s="186">
        <f t="shared" si="9"/>
        <v>0</v>
      </c>
      <c r="AD12" s="186">
        <f t="shared" si="10"/>
        <v>0</v>
      </c>
      <c r="AE12" s="188">
        <f t="shared" si="11"/>
        <v>46918.98</v>
      </c>
      <c r="AF12" s="37"/>
    </row>
    <row r="13" spans="1:32" ht="15.75" thickBot="1" x14ac:dyDescent="0.3">
      <c r="A13" s="28" t="s">
        <v>26</v>
      </c>
      <c r="B13" s="28" t="s">
        <v>182</v>
      </c>
      <c r="C13" s="158" t="s">
        <v>182</v>
      </c>
      <c r="D13" s="158" t="s">
        <v>187</v>
      </c>
      <c r="E13" s="159" t="s">
        <v>1070</v>
      </c>
      <c r="F13" s="160">
        <v>357325</v>
      </c>
      <c r="G13" s="29" t="s">
        <v>438</v>
      </c>
      <c r="H13" s="161">
        <v>2</v>
      </c>
      <c r="I13" s="30">
        <v>0.69</v>
      </c>
      <c r="J13" s="31">
        <v>0.2</v>
      </c>
      <c r="K13" s="32">
        <v>0.11</v>
      </c>
      <c r="L13" s="33">
        <v>0</v>
      </c>
      <c r="M13" s="34">
        <v>0</v>
      </c>
      <c r="N13" s="186">
        <f t="shared" si="0"/>
        <v>246554.24999999997</v>
      </c>
      <c r="O13" s="163">
        <f t="shared" si="1"/>
        <v>71465</v>
      </c>
      <c r="P13" s="163">
        <f t="shared" si="2"/>
        <v>39305.75</v>
      </c>
      <c r="Q13" s="163">
        <f t="shared" si="3"/>
        <v>0</v>
      </c>
      <c r="R13" s="163">
        <f t="shared" si="4"/>
        <v>0</v>
      </c>
      <c r="S13" s="187">
        <f t="shared" si="5"/>
        <v>39305.75</v>
      </c>
      <c r="T13" s="164">
        <v>3</v>
      </c>
      <c r="U13" s="30">
        <v>0.51</v>
      </c>
      <c r="V13" s="31">
        <v>0.25</v>
      </c>
      <c r="W13" s="32">
        <v>0.22</v>
      </c>
      <c r="X13" s="33">
        <v>0.02</v>
      </c>
      <c r="Y13" s="34">
        <v>0</v>
      </c>
      <c r="Z13" s="186">
        <f t="shared" si="6"/>
        <v>182235.75</v>
      </c>
      <c r="AA13" s="186">
        <f t="shared" si="7"/>
        <v>89331.25</v>
      </c>
      <c r="AB13" s="186">
        <f t="shared" si="8"/>
        <v>78611.5</v>
      </c>
      <c r="AC13" s="186">
        <f t="shared" si="9"/>
        <v>7146.5</v>
      </c>
      <c r="AD13" s="186">
        <f t="shared" si="10"/>
        <v>0</v>
      </c>
      <c r="AE13" s="188">
        <f t="shared" si="11"/>
        <v>85758</v>
      </c>
      <c r="AF13" s="37"/>
    </row>
    <row r="14" spans="1:32" ht="15.75" thickBot="1" x14ac:dyDescent="0.3">
      <c r="A14" s="28" t="s">
        <v>26</v>
      </c>
      <c r="B14" s="28" t="s">
        <v>182</v>
      </c>
      <c r="C14" s="158" t="s">
        <v>781</v>
      </c>
      <c r="D14" s="158" t="s">
        <v>188</v>
      </c>
      <c r="E14" s="159" t="s">
        <v>1070</v>
      </c>
      <c r="F14" s="160">
        <v>81325</v>
      </c>
      <c r="G14" s="29" t="s">
        <v>438</v>
      </c>
      <c r="H14" s="161">
        <v>3</v>
      </c>
      <c r="I14" s="30">
        <v>0.29000000000000004</v>
      </c>
      <c r="J14" s="31">
        <v>0.35</v>
      </c>
      <c r="K14" s="32">
        <v>0.3</v>
      </c>
      <c r="L14" s="33">
        <v>0.06</v>
      </c>
      <c r="M14" s="34">
        <v>0</v>
      </c>
      <c r="N14" s="186">
        <f t="shared" si="0"/>
        <v>23584.250000000004</v>
      </c>
      <c r="O14" s="163">
        <f t="shared" si="1"/>
        <v>28463.75</v>
      </c>
      <c r="P14" s="163">
        <f t="shared" si="2"/>
        <v>24397.5</v>
      </c>
      <c r="Q14" s="163">
        <f t="shared" si="3"/>
        <v>4879.5</v>
      </c>
      <c r="R14" s="163">
        <f t="shared" si="4"/>
        <v>0</v>
      </c>
      <c r="S14" s="187">
        <f t="shared" si="5"/>
        <v>29277</v>
      </c>
      <c r="T14" s="164">
        <v>3</v>
      </c>
      <c r="U14" s="30">
        <v>0.12</v>
      </c>
      <c r="V14" s="31">
        <v>0.45</v>
      </c>
      <c r="W14" s="32">
        <v>0.35</v>
      </c>
      <c r="X14" s="33">
        <v>0.08</v>
      </c>
      <c r="Y14" s="34">
        <v>0</v>
      </c>
      <c r="Z14" s="186">
        <f t="shared" si="6"/>
        <v>9759</v>
      </c>
      <c r="AA14" s="186">
        <f t="shared" si="7"/>
        <v>36596.25</v>
      </c>
      <c r="AB14" s="186">
        <f t="shared" si="8"/>
        <v>28463.75</v>
      </c>
      <c r="AC14" s="186">
        <f t="shared" si="9"/>
        <v>6506</v>
      </c>
      <c r="AD14" s="186">
        <f t="shared" si="10"/>
        <v>0</v>
      </c>
      <c r="AE14" s="188">
        <f t="shared" si="11"/>
        <v>34969.75</v>
      </c>
      <c r="AF14" s="37"/>
    </row>
    <row r="15" spans="1:32" ht="15.75" thickBot="1" x14ac:dyDescent="0.3">
      <c r="A15" s="28" t="s">
        <v>26</v>
      </c>
      <c r="B15" s="28" t="s">
        <v>116</v>
      </c>
      <c r="C15" s="158" t="s">
        <v>1387</v>
      </c>
      <c r="D15" s="158" t="s">
        <v>117</v>
      </c>
      <c r="E15" s="159" t="s">
        <v>1070</v>
      </c>
      <c r="F15" s="160">
        <v>348931.85794390412</v>
      </c>
      <c r="G15" s="29" t="s">
        <v>438</v>
      </c>
      <c r="H15" s="161">
        <v>1</v>
      </c>
      <c r="I15" s="30">
        <v>0.86</v>
      </c>
      <c r="J15" s="31">
        <v>0.12</v>
      </c>
      <c r="K15" s="32">
        <v>0.02</v>
      </c>
      <c r="L15" s="33">
        <v>0</v>
      </c>
      <c r="M15" s="34">
        <v>0</v>
      </c>
      <c r="N15" s="186">
        <f t="shared" si="0"/>
        <v>300081.39783175755</v>
      </c>
      <c r="O15" s="163">
        <f t="shared" si="1"/>
        <v>41871.822953268493</v>
      </c>
      <c r="P15" s="163">
        <f t="shared" si="2"/>
        <v>6978.6371588780821</v>
      </c>
      <c r="Q15" s="163">
        <f t="shared" si="3"/>
        <v>0</v>
      </c>
      <c r="R15" s="163">
        <f t="shared" si="4"/>
        <v>0</v>
      </c>
      <c r="S15" s="187">
        <f t="shared" si="5"/>
        <v>6978.6371588780821</v>
      </c>
      <c r="T15" s="164">
        <v>1</v>
      </c>
      <c r="U15" s="30">
        <v>0.81</v>
      </c>
      <c r="V15" s="31">
        <v>0.16</v>
      </c>
      <c r="W15" s="32">
        <v>0.03</v>
      </c>
      <c r="X15" s="33">
        <v>0</v>
      </c>
      <c r="Y15" s="34">
        <v>0</v>
      </c>
      <c r="Z15" s="186">
        <f t="shared" si="6"/>
        <v>282634.80493456236</v>
      </c>
      <c r="AA15" s="186">
        <f t="shared" si="7"/>
        <v>55829.097271024657</v>
      </c>
      <c r="AB15" s="186">
        <f t="shared" si="8"/>
        <v>10467.955738317123</v>
      </c>
      <c r="AC15" s="186">
        <f t="shared" si="9"/>
        <v>0</v>
      </c>
      <c r="AD15" s="186">
        <f t="shared" si="10"/>
        <v>0</v>
      </c>
      <c r="AE15" s="188">
        <f t="shared" si="11"/>
        <v>10467.955738317123</v>
      </c>
      <c r="AF15" s="37"/>
    </row>
    <row r="16" spans="1:32" ht="15.75" thickBot="1" x14ac:dyDescent="0.3">
      <c r="A16" s="28" t="s">
        <v>26</v>
      </c>
      <c r="B16" s="28" t="s">
        <v>116</v>
      </c>
      <c r="C16" s="158" t="s">
        <v>1388</v>
      </c>
      <c r="D16" s="158" t="s">
        <v>118</v>
      </c>
      <c r="E16" s="159" t="s">
        <v>1070</v>
      </c>
      <c r="F16" s="160">
        <v>316263.4119868711</v>
      </c>
      <c r="G16" s="29" t="s">
        <v>438</v>
      </c>
      <c r="H16" s="161">
        <v>1</v>
      </c>
      <c r="I16" s="30">
        <v>0.83</v>
      </c>
      <c r="J16" s="31">
        <v>0.13</v>
      </c>
      <c r="K16" s="32">
        <v>0.04</v>
      </c>
      <c r="L16" s="33">
        <v>0</v>
      </c>
      <c r="M16" s="34">
        <v>0</v>
      </c>
      <c r="N16" s="186">
        <f t="shared" si="0"/>
        <v>262498.63194910297</v>
      </c>
      <c r="O16" s="163">
        <f t="shared" si="1"/>
        <v>41114.243558293245</v>
      </c>
      <c r="P16" s="163">
        <f t="shared" si="2"/>
        <v>12650.536479474844</v>
      </c>
      <c r="Q16" s="163">
        <f t="shared" si="3"/>
        <v>0</v>
      </c>
      <c r="R16" s="163">
        <f t="shared" si="4"/>
        <v>0</v>
      </c>
      <c r="S16" s="187">
        <f t="shared" si="5"/>
        <v>12650.536479474844</v>
      </c>
      <c r="T16" s="164">
        <v>2</v>
      </c>
      <c r="U16" s="30">
        <v>0.67999999999999994</v>
      </c>
      <c r="V16" s="31">
        <v>0.25</v>
      </c>
      <c r="W16" s="32">
        <v>7.0000000000000007E-2</v>
      </c>
      <c r="X16" s="33">
        <v>0</v>
      </c>
      <c r="Y16" s="34">
        <v>0</v>
      </c>
      <c r="Z16" s="186">
        <f t="shared" si="6"/>
        <v>215059.12015107233</v>
      </c>
      <c r="AA16" s="186">
        <f t="shared" si="7"/>
        <v>79065.852996717775</v>
      </c>
      <c r="AB16" s="186">
        <f t="shared" si="8"/>
        <v>22138.43883908098</v>
      </c>
      <c r="AC16" s="186">
        <f t="shared" si="9"/>
        <v>0</v>
      </c>
      <c r="AD16" s="186">
        <f t="shared" si="10"/>
        <v>0</v>
      </c>
      <c r="AE16" s="188">
        <f t="shared" si="11"/>
        <v>22138.43883908098</v>
      </c>
      <c r="AF16" s="37"/>
    </row>
    <row r="17" spans="1:32" ht="15.75" thickBot="1" x14ac:dyDescent="0.3">
      <c r="A17" s="28" t="s">
        <v>26</v>
      </c>
      <c r="B17" s="28" t="s">
        <v>116</v>
      </c>
      <c r="C17" s="158" t="s">
        <v>116</v>
      </c>
      <c r="D17" s="158" t="s">
        <v>119</v>
      </c>
      <c r="E17" s="159" t="s">
        <v>1070</v>
      </c>
      <c r="F17" s="160">
        <v>766378.59422457463</v>
      </c>
      <c r="G17" s="29" t="s">
        <v>438</v>
      </c>
      <c r="H17" s="161">
        <v>1</v>
      </c>
      <c r="I17" s="30">
        <v>0.88</v>
      </c>
      <c r="J17" s="31">
        <v>0.1</v>
      </c>
      <c r="K17" s="32">
        <v>0.02</v>
      </c>
      <c r="L17" s="33">
        <v>0</v>
      </c>
      <c r="M17" s="34">
        <v>0</v>
      </c>
      <c r="N17" s="186">
        <f t="shared" si="0"/>
        <v>674413.16291762562</v>
      </c>
      <c r="O17" s="163">
        <f t="shared" si="1"/>
        <v>76637.859422457463</v>
      </c>
      <c r="P17" s="163">
        <f t="shared" si="2"/>
        <v>15327.571884491494</v>
      </c>
      <c r="Q17" s="163">
        <f t="shared" si="3"/>
        <v>0</v>
      </c>
      <c r="R17" s="163">
        <f t="shared" si="4"/>
        <v>0</v>
      </c>
      <c r="S17" s="187">
        <f t="shared" si="5"/>
        <v>15327.571884491494</v>
      </c>
      <c r="T17" s="164">
        <v>1</v>
      </c>
      <c r="U17" s="30">
        <v>0.82000000000000006</v>
      </c>
      <c r="V17" s="31">
        <v>0.15</v>
      </c>
      <c r="W17" s="32">
        <v>0.03</v>
      </c>
      <c r="X17" s="33">
        <v>0</v>
      </c>
      <c r="Y17" s="34">
        <v>0</v>
      </c>
      <c r="Z17" s="186">
        <f t="shared" si="6"/>
        <v>628430.4472641513</v>
      </c>
      <c r="AA17" s="186">
        <f t="shared" si="7"/>
        <v>114956.78913368619</v>
      </c>
      <c r="AB17" s="186">
        <f t="shared" si="8"/>
        <v>22991.35782673724</v>
      </c>
      <c r="AC17" s="186">
        <f t="shared" si="9"/>
        <v>0</v>
      </c>
      <c r="AD17" s="186">
        <f t="shared" si="10"/>
        <v>0</v>
      </c>
      <c r="AE17" s="188">
        <f t="shared" si="11"/>
        <v>22991.35782673724</v>
      </c>
      <c r="AF17" s="37"/>
    </row>
    <row r="18" spans="1:32" ht="15.75" thickBot="1" x14ac:dyDescent="0.3">
      <c r="A18" s="28" t="s">
        <v>26</v>
      </c>
      <c r="B18" s="28" t="s">
        <v>116</v>
      </c>
      <c r="C18" s="158" t="s">
        <v>782</v>
      </c>
      <c r="D18" s="158" t="s">
        <v>120</v>
      </c>
      <c r="E18" s="159" t="s">
        <v>1070</v>
      </c>
      <c r="F18" s="160">
        <v>294277.3611809538</v>
      </c>
      <c r="G18" s="29" t="s">
        <v>438</v>
      </c>
      <c r="H18" s="161">
        <v>1</v>
      </c>
      <c r="I18" s="30">
        <v>0.84</v>
      </c>
      <c r="J18" s="31">
        <v>0.14000000000000001</v>
      </c>
      <c r="K18" s="32">
        <v>0.02</v>
      </c>
      <c r="L18" s="33">
        <v>0</v>
      </c>
      <c r="M18" s="34">
        <v>0</v>
      </c>
      <c r="N18" s="186">
        <f t="shared" si="0"/>
        <v>247192.98339200119</v>
      </c>
      <c r="O18" s="163">
        <f t="shared" si="1"/>
        <v>41198.830565333534</v>
      </c>
      <c r="P18" s="163">
        <f t="shared" si="2"/>
        <v>5885.5472236190762</v>
      </c>
      <c r="Q18" s="163">
        <f t="shared" si="3"/>
        <v>0</v>
      </c>
      <c r="R18" s="163">
        <f t="shared" si="4"/>
        <v>0</v>
      </c>
      <c r="S18" s="187">
        <f t="shared" si="5"/>
        <v>5885.5472236190762</v>
      </c>
      <c r="T18" s="164">
        <v>1</v>
      </c>
      <c r="U18" s="30">
        <v>0.81</v>
      </c>
      <c r="V18" s="31">
        <v>0.16</v>
      </c>
      <c r="W18" s="32">
        <v>0.03</v>
      </c>
      <c r="X18" s="33">
        <v>0</v>
      </c>
      <c r="Y18" s="34">
        <v>0</v>
      </c>
      <c r="Z18" s="186">
        <f t="shared" si="6"/>
        <v>238364.66255657258</v>
      </c>
      <c r="AA18" s="186">
        <f t="shared" si="7"/>
        <v>47084.37778895261</v>
      </c>
      <c r="AB18" s="186">
        <f t="shared" si="8"/>
        <v>8828.3208354286144</v>
      </c>
      <c r="AC18" s="186">
        <f t="shared" si="9"/>
        <v>0</v>
      </c>
      <c r="AD18" s="186">
        <f t="shared" si="10"/>
        <v>0</v>
      </c>
      <c r="AE18" s="188">
        <f t="shared" si="11"/>
        <v>8828.3208354286144</v>
      </c>
      <c r="AF18" s="37"/>
    </row>
    <row r="19" spans="1:32" ht="15.75" thickBot="1" x14ac:dyDescent="0.3">
      <c r="A19" s="28" t="s">
        <v>26</v>
      </c>
      <c r="B19" s="28" t="s">
        <v>116</v>
      </c>
      <c r="C19" s="158" t="s">
        <v>121</v>
      </c>
      <c r="D19" s="158" t="s">
        <v>122</v>
      </c>
      <c r="E19" s="159" t="s">
        <v>1070</v>
      </c>
      <c r="F19" s="160">
        <v>645948.14163389569</v>
      </c>
      <c r="G19" s="29" t="s">
        <v>438</v>
      </c>
      <c r="H19" s="161">
        <v>1</v>
      </c>
      <c r="I19" s="30">
        <v>0.84</v>
      </c>
      <c r="J19" s="31">
        <v>0.13</v>
      </c>
      <c r="K19" s="32">
        <v>0.03</v>
      </c>
      <c r="L19" s="33">
        <v>0</v>
      </c>
      <c r="M19" s="34">
        <v>0</v>
      </c>
      <c r="N19" s="186">
        <f t="shared" si="0"/>
        <v>542596.43897247233</v>
      </c>
      <c r="O19" s="163">
        <f t="shared" si="1"/>
        <v>83973.258412406445</v>
      </c>
      <c r="P19" s="163">
        <f t="shared" si="2"/>
        <v>19378.444249016869</v>
      </c>
      <c r="Q19" s="163">
        <f t="shared" si="3"/>
        <v>0</v>
      </c>
      <c r="R19" s="163">
        <f t="shared" si="4"/>
        <v>0</v>
      </c>
      <c r="S19" s="187">
        <f t="shared" si="5"/>
        <v>19378.444249016869</v>
      </c>
      <c r="T19" s="164">
        <v>1</v>
      </c>
      <c r="U19" s="30">
        <v>0.81</v>
      </c>
      <c r="V19" s="31">
        <v>0.16</v>
      </c>
      <c r="W19" s="32">
        <v>0.03</v>
      </c>
      <c r="X19" s="33">
        <v>0</v>
      </c>
      <c r="Y19" s="34">
        <v>0</v>
      </c>
      <c r="Z19" s="186">
        <f t="shared" si="6"/>
        <v>523217.99472345557</v>
      </c>
      <c r="AA19" s="186">
        <f t="shared" si="7"/>
        <v>103351.70266142332</v>
      </c>
      <c r="AB19" s="186">
        <f t="shared" si="8"/>
        <v>19378.444249016869</v>
      </c>
      <c r="AC19" s="186">
        <f t="shared" si="9"/>
        <v>0</v>
      </c>
      <c r="AD19" s="186">
        <f t="shared" si="10"/>
        <v>0</v>
      </c>
      <c r="AE19" s="188">
        <f t="shared" si="11"/>
        <v>19378.444249016869</v>
      </c>
      <c r="AF19" s="37"/>
    </row>
    <row r="20" spans="1:32" ht="15.75" thickBot="1" x14ac:dyDescent="0.3">
      <c r="A20" s="28" t="s">
        <v>26</v>
      </c>
      <c r="B20" s="28" t="s">
        <v>116</v>
      </c>
      <c r="C20" s="158" t="s">
        <v>123</v>
      </c>
      <c r="D20" s="158" t="s">
        <v>124</v>
      </c>
      <c r="E20" s="159" t="s">
        <v>1070</v>
      </c>
      <c r="F20" s="160">
        <v>341881.44727587432</v>
      </c>
      <c r="G20" s="29" t="s">
        <v>438</v>
      </c>
      <c r="H20" s="161">
        <v>2</v>
      </c>
      <c r="I20" s="30">
        <v>0.75</v>
      </c>
      <c r="J20" s="31">
        <v>0.18</v>
      </c>
      <c r="K20" s="32">
        <v>7.0000000000000007E-2</v>
      </c>
      <c r="L20" s="33">
        <v>0</v>
      </c>
      <c r="M20" s="34">
        <v>0</v>
      </c>
      <c r="N20" s="186">
        <f t="shared" si="0"/>
        <v>256411.08545690574</v>
      </c>
      <c r="O20" s="163">
        <f t="shared" si="1"/>
        <v>61538.660509657377</v>
      </c>
      <c r="P20" s="163">
        <f t="shared" si="2"/>
        <v>23931.701309311204</v>
      </c>
      <c r="Q20" s="163">
        <f t="shared" si="3"/>
        <v>0</v>
      </c>
      <c r="R20" s="163">
        <f t="shared" si="4"/>
        <v>0</v>
      </c>
      <c r="S20" s="187">
        <f t="shared" si="5"/>
        <v>23931.701309311204</v>
      </c>
      <c r="T20" s="164">
        <v>3</v>
      </c>
      <c r="U20" s="30">
        <v>0.42000000000000004</v>
      </c>
      <c r="V20" s="31">
        <v>0.35</v>
      </c>
      <c r="W20" s="32">
        <v>0.23</v>
      </c>
      <c r="X20" s="33">
        <v>0</v>
      </c>
      <c r="Y20" s="34">
        <v>0</v>
      </c>
      <c r="Z20" s="186">
        <f t="shared" si="6"/>
        <v>143590.20785586722</v>
      </c>
      <c r="AA20" s="186">
        <f t="shared" si="7"/>
        <v>119658.506546556</v>
      </c>
      <c r="AB20" s="186">
        <f t="shared" si="8"/>
        <v>78632.732873451096</v>
      </c>
      <c r="AC20" s="186">
        <f t="shared" si="9"/>
        <v>0</v>
      </c>
      <c r="AD20" s="186">
        <f t="shared" si="10"/>
        <v>0</v>
      </c>
      <c r="AE20" s="188">
        <f t="shared" si="11"/>
        <v>78632.732873451096</v>
      </c>
      <c r="AF20" s="37"/>
    </row>
    <row r="21" spans="1:32" ht="15.75" thickBot="1" x14ac:dyDescent="0.3">
      <c r="A21" s="28" t="s">
        <v>26</v>
      </c>
      <c r="B21" s="28" t="s">
        <v>116</v>
      </c>
      <c r="C21" s="158" t="s">
        <v>783</v>
      </c>
      <c r="D21" s="158" t="s">
        <v>125</v>
      </c>
      <c r="E21" s="159" t="s">
        <v>1070</v>
      </c>
      <c r="F21" s="160">
        <v>263613.07771417627</v>
      </c>
      <c r="G21" s="29" t="s">
        <v>438</v>
      </c>
      <c r="H21" s="161">
        <v>1</v>
      </c>
      <c r="I21" s="30">
        <v>0.86</v>
      </c>
      <c r="J21" s="31">
        <v>0.12</v>
      </c>
      <c r="K21" s="32">
        <v>0.02</v>
      </c>
      <c r="L21" s="33">
        <v>0</v>
      </c>
      <c r="M21" s="34">
        <v>0</v>
      </c>
      <c r="N21" s="186">
        <f t="shared" si="0"/>
        <v>226707.24683419158</v>
      </c>
      <c r="O21" s="163">
        <f t="shared" si="1"/>
        <v>31633.569325701152</v>
      </c>
      <c r="P21" s="163">
        <f t="shared" si="2"/>
        <v>5272.2615542835256</v>
      </c>
      <c r="Q21" s="163">
        <f t="shared" si="3"/>
        <v>0</v>
      </c>
      <c r="R21" s="163">
        <f t="shared" si="4"/>
        <v>0</v>
      </c>
      <c r="S21" s="187">
        <f t="shared" si="5"/>
        <v>5272.2615542835256</v>
      </c>
      <c r="T21" s="164">
        <v>1</v>
      </c>
      <c r="U21" s="30">
        <v>0.83</v>
      </c>
      <c r="V21" s="31">
        <v>0.14000000000000001</v>
      </c>
      <c r="W21" s="32">
        <v>0.03</v>
      </c>
      <c r="X21" s="33">
        <v>0</v>
      </c>
      <c r="Y21" s="34">
        <v>0</v>
      </c>
      <c r="Z21" s="186">
        <f t="shared" si="6"/>
        <v>218798.85450276628</v>
      </c>
      <c r="AA21" s="186">
        <f t="shared" si="7"/>
        <v>36905.830879984678</v>
      </c>
      <c r="AB21" s="186">
        <f t="shared" si="8"/>
        <v>7908.3923314252879</v>
      </c>
      <c r="AC21" s="186">
        <f t="shared" si="9"/>
        <v>0</v>
      </c>
      <c r="AD21" s="186">
        <f t="shared" si="10"/>
        <v>0</v>
      </c>
      <c r="AE21" s="188">
        <f t="shared" si="11"/>
        <v>7908.3923314252879</v>
      </c>
      <c r="AF21" s="37"/>
    </row>
    <row r="22" spans="1:32" ht="15.75" thickBot="1" x14ac:dyDescent="0.3">
      <c r="A22" s="28" t="s">
        <v>26</v>
      </c>
      <c r="B22" s="28" t="s">
        <v>189</v>
      </c>
      <c r="C22" s="158" t="s">
        <v>1389</v>
      </c>
      <c r="D22" s="158" t="s">
        <v>190</v>
      </c>
      <c r="E22" s="159" t="s">
        <v>1070</v>
      </c>
      <c r="F22" s="160">
        <v>15376.19746622228</v>
      </c>
      <c r="G22" s="29" t="s">
        <v>438</v>
      </c>
      <c r="H22" s="161">
        <v>2</v>
      </c>
      <c r="I22" s="30">
        <v>0.75</v>
      </c>
      <c r="J22" s="31">
        <v>0.18</v>
      </c>
      <c r="K22" s="32">
        <v>7.0000000000000007E-2</v>
      </c>
      <c r="L22" s="33">
        <v>0</v>
      </c>
      <c r="M22" s="34">
        <v>0</v>
      </c>
      <c r="N22" s="186">
        <f t="shared" si="0"/>
        <v>11532.148099666711</v>
      </c>
      <c r="O22" s="163">
        <f t="shared" si="1"/>
        <v>2767.7155439200105</v>
      </c>
      <c r="P22" s="163">
        <f t="shared" si="2"/>
        <v>1076.3338226355597</v>
      </c>
      <c r="Q22" s="163">
        <f t="shared" si="3"/>
        <v>0</v>
      </c>
      <c r="R22" s="163">
        <f t="shared" si="4"/>
        <v>0</v>
      </c>
      <c r="S22" s="187">
        <f t="shared" si="5"/>
        <v>1076.3338226355597</v>
      </c>
      <c r="T22" s="164">
        <v>2</v>
      </c>
      <c r="U22" s="30">
        <v>0.61</v>
      </c>
      <c r="V22" s="31">
        <v>0.28000000000000003</v>
      </c>
      <c r="W22" s="32">
        <v>0.11</v>
      </c>
      <c r="X22" s="33">
        <v>0</v>
      </c>
      <c r="Y22" s="34">
        <v>0</v>
      </c>
      <c r="Z22" s="186">
        <f t="shared" si="6"/>
        <v>9379.4804543955906</v>
      </c>
      <c r="AA22" s="186">
        <f t="shared" si="7"/>
        <v>4305.3352905422389</v>
      </c>
      <c r="AB22" s="186">
        <f t="shared" si="8"/>
        <v>1691.3817212844508</v>
      </c>
      <c r="AC22" s="186">
        <f t="shared" si="9"/>
        <v>0</v>
      </c>
      <c r="AD22" s="186">
        <f t="shared" si="10"/>
        <v>0</v>
      </c>
      <c r="AE22" s="188">
        <f t="shared" si="11"/>
        <v>1691.3817212844508</v>
      </c>
      <c r="AF22" s="37"/>
    </row>
    <row r="23" spans="1:32" ht="15.75" thickBot="1" x14ac:dyDescent="0.3">
      <c r="A23" s="28" t="s">
        <v>26</v>
      </c>
      <c r="B23" s="28" t="s">
        <v>189</v>
      </c>
      <c r="C23" s="158" t="s">
        <v>189</v>
      </c>
      <c r="D23" s="158" t="s">
        <v>191</v>
      </c>
      <c r="E23" s="159" t="s">
        <v>1070</v>
      </c>
      <c r="F23" s="160">
        <v>49978.615423911702</v>
      </c>
      <c r="G23" s="29" t="s">
        <v>438</v>
      </c>
      <c r="H23" s="161">
        <v>1</v>
      </c>
      <c r="I23" s="30">
        <v>0.86</v>
      </c>
      <c r="J23" s="31">
        <v>0.1</v>
      </c>
      <c r="K23" s="32">
        <v>0.04</v>
      </c>
      <c r="L23" s="33">
        <v>0</v>
      </c>
      <c r="M23" s="34">
        <v>0</v>
      </c>
      <c r="N23" s="186">
        <f t="shared" si="0"/>
        <v>42981.60926456406</v>
      </c>
      <c r="O23" s="163">
        <f t="shared" si="1"/>
        <v>4997.8615423911706</v>
      </c>
      <c r="P23" s="163">
        <f t="shared" si="2"/>
        <v>1999.1446169564681</v>
      </c>
      <c r="Q23" s="163">
        <f t="shared" si="3"/>
        <v>0</v>
      </c>
      <c r="R23" s="163">
        <f t="shared" si="4"/>
        <v>0</v>
      </c>
      <c r="S23" s="187">
        <f t="shared" si="5"/>
        <v>1999.1446169564681</v>
      </c>
      <c r="T23" s="164">
        <v>2</v>
      </c>
      <c r="U23" s="30">
        <v>0.76</v>
      </c>
      <c r="V23" s="31">
        <v>0.18</v>
      </c>
      <c r="W23" s="32">
        <v>0.06</v>
      </c>
      <c r="X23" s="33">
        <v>0</v>
      </c>
      <c r="Y23" s="34">
        <v>0</v>
      </c>
      <c r="Z23" s="186">
        <f t="shared" si="6"/>
        <v>37983.747722172891</v>
      </c>
      <c r="AA23" s="186">
        <f t="shared" si="7"/>
        <v>8996.1507763041063</v>
      </c>
      <c r="AB23" s="186">
        <f t="shared" si="8"/>
        <v>2998.7169254347018</v>
      </c>
      <c r="AC23" s="186">
        <f t="shared" si="9"/>
        <v>0</v>
      </c>
      <c r="AD23" s="186">
        <f t="shared" si="10"/>
        <v>0</v>
      </c>
      <c r="AE23" s="188">
        <f t="shared" si="11"/>
        <v>2998.7169254347018</v>
      </c>
      <c r="AF23" s="37"/>
    </row>
    <row r="24" spans="1:32" ht="15.75" thickBot="1" x14ac:dyDescent="0.3">
      <c r="A24" s="28" t="s">
        <v>26</v>
      </c>
      <c r="B24" s="28" t="s">
        <v>189</v>
      </c>
      <c r="C24" s="158" t="s">
        <v>192</v>
      </c>
      <c r="D24" s="158" t="s">
        <v>193</v>
      </c>
      <c r="E24" s="159" t="s">
        <v>1070</v>
      </c>
      <c r="F24" s="160">
        <v>23827</v>
      </c>
      <c r="G24" s="29" t="s">
        <v>438</v>
      </c>
      <c r="H24" s="161">
        <v>1</v>
      </c>
      <c r="I24" s="30">
        <v>0.81</v>
      </c>
      <c r="J24" s="31">
        <v>0.14000000000000001</v>
      </c>
      <c r="K24" s="32">
        <v>0.05</v>
      </c>
      <c r="L24" s="33">
        <v>0</v>
      </c>
      <c r="M24" s="34">
        <v>0</v>
      </c>
      <c r="N24" s="186">
        <f t="shared" si="0"/>
        <v>19299.870000000003</v>
      </c>
      <c r="O24" s="163">
        <f t="shared" si="1"/>
        <v>3335.78</v>
      </c>
      <c r="P24" s="163">
        <f t="shared" si="2"/>
        <v>1191.3500000000001</v>
      </c>
      <c r="Q24" s="163">
        <f t="shared" si="3"/>
        <v>0</v>
      </c>
      <c r="R24" s="163">
        <f t="shared" si="4"/>
        <v>0</v>
      </c>
      <c r="S24" s="187">
        <f t="shared" si="5"/>
        <v>1191.3500000000001</v>
      </c>
      <c r="T24" s="164">
        <v>2</v>
      </c>
      <c r="U24" s="30">
        <v>0.7</v>
      </c>
      <c r="V24" s="31">
        <v>0.22</v>
      </c>
      <c r="W24" s="32">
        <v>0.08</v>
      </c>
      <c r="X24" s="33">
        <v>0</v>
      </c>
      <c r="Y24" s="34">
        <v>0</v>
      </c>
      <c r="Z24" s="186">
        <f t="shared" si="6"/>
        <v>16678.899999999998</v>
      </c>
      <c r="AA24" s="186">
        <f t="shared" si="7"/>
        <v>5241.9399999999996</v>
      </c>
      <c r="AB24" s="186">
        <f t="shared" si="8"/>
        <v>1906.16</v>
      </c>
      <c r="AC24" s="186">
        <f t="shared" si="9"/>
        <v>0</v>
      </c>
      <c r="AD24" s="186">
        <f t="shared" si="10"/>
        <v>0</v>
      </c>
      <c r="AE24" s="188">
        <f t="shared" si="11"/>
        <v>1906.16</v>
      </c>
      <c r="AF24" s="37"/>
    </row>
    <row r="25" spans="1:32" ht="15.75" thickBot="1" x14ac:dyDescent="0.3">
      <c r="A25" s="28" t="s">
        <v>26</v>
      </c>
      <c r="B25" s="28" t="s">
        <v>189</v>
      </c>
      <c r="C25" s="158" t="s">
        <v>784</v>
      </c>
      <c r="D25" s="158" t="s">
        <v>194</v>
      </c>
      <c r="E25" s="159" t="s">
        <v>1070</v>
      </c>
      <c r="F25" s="160">
        <v>11980.172501363164</v>
      </c>
      <c r="G25" s="29" t="s">
        <v>438</v>
      </c>
      <c r="H25" s="161">
        <v>2</v>
      </c>
      <c r="I25" s="30">
        <v>0.72</v>
      </c>
      <c r="J25" s="31">
        <v>0.2</v>
      </c>
      <c r="K25" s="32">
        <v>0.08</v>
      </c>
      <c r="L25" s="33">
        <v>0</v>
      </c>
      <c r="M25" s="34">
        <v>0</v>
      </c>
      <c r="N25" s="186">
        <f t="shared" si="0"/>
        <v>8625.7242009814781</v>
      </c>
      <c r="O25" s="163">
        <f t="shared" si="1"/>
        <v>2396.0345002726331</v>
      </c>
      <c r="P25" s="163">
        <f t="shared" si="2"/>
        <v>958.41380010905311</v>
      </c>
      <c r="Q25" s="163">
        <f t="shared" si="3"/>
        <v>0</v>
      </c>
      <c r="R25" s="163">
        <f t="shared" si="4"/>
        <v>0</v>
      </c>
      <c r="S25" s="187">
        <f t="shared" si="5"/>
        <v>958.41380010905311</v>
      </c>
      <c r="T25" s="164">
        <v>2</v>
      </c>
      <c r="U25" s="30">
        <v>0.6</v>
      </c>
      <c r="V25" s="31">
        <v>0.26</v>
      </c>
      <c r="W25" s="32">
        <v>0.14000000000000001</v>
      </c>
      <c r="X25" s="33">
        <v>0</v>
      </c>
      <c r="Y25" s="34">
        <v>0</v>
      </c>
      <c r="Z25" s="186">
        <f t="shared" si="6"/>
        <v>7188.1035008178978</v>
      </c>
      <c r="AA25" s="186">
        <f t="shared" si="7"/>
        <v>3114.8448503544228</v>
      </c>
      <c r="AB25" s="186">
        <f t="shared" si="8"/>
        <v>1677.2241501908431</v>
      </c>
      <c r="AC25" s="186">
        <f t="shared" si="9"/>
        <v>0</v>
      </c>
      <c r="AD25" s="186">
        <f t="shared" si="10"/>
        <v>0</v>
      </c>
      <c r="AE25" s="188">
        <f t="shared" si="11"/>
        <v>1677.2241501908431</v>
      </c>
      <c r="AF25" s="37"/>
    </row>
    <row r="26" spans="1:32" ht="15.75" thickBot="1" x14ac:dyDescent="0.3">
      <c r="A26" s="28" t="s">
        <v>26</v>
      </c>
      <c r="B26" s="28" t="s">
        <v>126</v>
      </c>
      <c r="C26" s="158" t="s">
        <v>127</v>
      </c>
      <c r="D26" s="158" t="s">
        <v>128</v>
      </c>
      <c r="E26" s="159" t="s">
        <v>1070</v>
      </c>
      <c r="F26" s="160">
        <v>285249.66948677029</v>
      </c>
      <c r="G26" s="29" t="s">
        <v>438</v>
      </c>
      <c r="H26" s="161">
        <v>1</v>
      </c>
      <c r="I26" s="30">
        <v>0.85</v>
      </c>
      <c r="J26" s="31">
        <v>0.12</v>
      </c>
      <c r="K26" s="32">
        <v>0.03</v>
      </c>
      <c r="L26" s="33">
        <v>0</v>
      </c>
      <c r="M26" s="34">
        <v>0</v>
      </c>
      <c r="N26" s="186">
        <f t="shared" si="0"/>
        <v>242462.21906375475</v>
      </c>
      <c r="O26" s="163">
        <f t="shared" si="1"/>
        <v>34229.960338412435</v>
      </c>
      <c r="P26" s="163">
        <f t="shared" si="2"/>
        <v>8557.4900846031087</v>
      </c>
      <c r="Q26" s="163">
        <f t="shared" si="3"/>
        <v>0</v>
      </c>
      <c r="R26" s="163">
        <f t="shared" si="4"/>
        <v>0</v>
      </c>
      <c r="S26" s="187">
        <f t="shared" si="5"/>
        <v>8557.4900846031087</v>
      </c>
      <c r="T26" s="164">
        <v>1</v>
      </c>
      <c r="U26" s="30">
        <v>0.81</v>
      </c>
      <c r="V26" s="31">
        <v>0.15</v>
      </c>
      <c r="W26" s="32">
        <v>0.04</v>
      </c>
      <c r="X26" s="33">
        <v>0</v>
      </c>
      <c r="Y26" s="34">
        <v>0</v>
      </c>
      <c r="Z26" s="186">
        <f t="shared" si="6"/>
        <v>231052.23228428396</v>
      </c>
      <c r="AA26" s="186">
        <f t="shared" si="7"/>
        <v>42787.450423015543</v>
      </c>
      <c r="AB26" s="186">
        <f t="shared" si="8"/>
        <v>11409.986779470812</v>
      </c>
      <c r="AC26" s="186">
        <f t="shared" si="9"/>
        <v>0</v>
      </c>
      <c r="AD26" s="186">
        <f t="shared" si="10"/>
        <v>0</v>
      </c>
      <c r="AE26" s="188">
        <f t="shared" si="11"/>
        <v>11409.986779470812</v>
      </c>
      <c r="AF26" s="37"/>
    </row>
    <row r="27" spans="1:32" ht="15.75" thickBot="1" x14ac:dyDescent="0.3">
      <c r="A27" s="28" t="s">
        <v>26</v>
      </c>
      <c r="B27" s="28" t="s">
        <v>126</v>
      </c>
      <c r="C27" s="158" t="s">
        <v>1390</v>
      </c>
      <c r="D27" s="158" t="s">
        <v>129</v>
      </c>
      <c r="E27" s="159" t="s">
        <v>1070</v>
      </c>
      <c r="F27" s="160">
        <v>730185.68964086287</v>
      </c>
      <c r="G27" s="29" t="s">
        <v>438</v>
      </c>
      <c r="H27" s="161">
        <v>1</v>
      </c>
      <c r="I27" s="30">
        <v>0.92</v>
      </c>
      <c r="J27" s="31">
        <v>0.08</v>
      </c>
      <c r="K27" s="32">
        <v>0</v>
      </c>
      <c r="L27" s="33">
        <v>0</v>
      </c>
      <c r="M27" s="34">
        <v>0</v>
      </c>
      <c r="N27" s="186">
        <f t="shared" si="0"/>
        <v>671770.83446959383</v>
      </c>
      <c r="O27" s="163">
        <f t="shared" si="1"/>
        <v>58414.855171269031</v>
      </c>
      <c r="P27" s="163">
        <f t="shared" si="2"/>
        <v>0</v>
      </c>
      <c r="Q27" s="163">
        <f t="shared" si="3"/>
        <v>0</v>
      </c>
      <c r="R27" s="163">
        <f t="shared" si="4"/>
        <v>0</v>
      </c>
      <c r="S27" s="187">
        <f t="shared" si="5"/>
        <v>0</v>
      </c>
      <c r="T27" s="164">
        <v>1</v>
      </c>
      <c r="U27" s="30">
        <v>0.86</v>
      </c>
      <c r="V27" s="31">
        <v>0.13</v>
      </c>
      <c r="W27" s="32">
        <v>0.01</v>
      </c>
      <c r="X27" s="33">
        <v>0</v>
      </c>
      <c r="Y27" s="34">
        <v>0</v>
      </c>
      <c r="Z27" s="186">
        <f t="shared" si="6"/>
        <v>627959.69309114211</v>
      </c>
      <c r="AA27" s="186">
        <f t="shared" si="7"/>
        <v>94924.139653312173</v>
      </c>
      <c r="AB27" s="186">
        <f t="shared" si="8"/>
        <v>7301.8568964086289</v>
      </c>
      <c r="AC27" s="186">
        <f t="shared" si="9"/>
        <v>0</v>
      </c>
      <c r="AD27" s="186">
        <f t="shared" si="10"/>
        <v>0</v>
      </c>
      <c r="AE27" s="188">
        <f t="shared" si="11"/>
        <v>7301.8568964086289</v>
      </c>
      <c r="AF27" s="37"/>
    </row>
    <row r="28" spans="1:32" ht="15.75" thickBot="1" x14ac:dyDescent="0.3">
      <c r="A28" s="28">
        <v>0</v>
      </c>
      <c r="B28" s="28" t="s">
        <v>126</v>
      </c>
      <c r="C28" s="158" t="s">
        <v>130</v>
      </c>
      <c r="D28" s="158" t="s">
        <v>131</v>
      </c>
      <c r="E28" s="159" t="s">
        <v>1070</v>
      </c>
      <c r="F28" s="160">
        <v>149935.84627173509</v>
      </c>
      <c r="G28" s="29" t="s">
        <v>438</v>
      </c>
      <c r="H28" s="161">
        <v>1</v>
      </c>
      <c r="I28" s="30">
        <v>0.9</v>
      </c>
      <c r="J28" s="31">
        <v>0.1</v>
      </c>
      <c r="K28" s="32">
        <v>0</v>
      </c>
      <c r="L28" s="33">
        <v>0</v>
      </c>
      <c r="M28" s="34">
        <v>0</v>
      </c>
      <c r="N28" s="186">
        <f t="shared" si="0"/>
        <v>134942.2616445616</v>
      </c>
      <c r="O28" s="163">
        <f t="shared" si="1"/>
        <v>14993.58462717351</v>
      </c>
      <c r="P28" s="163">
        <f t="shared" si="2"/>
        <v>0</v>
      </c>
      <c r="Q28" s="163">
        <f t="shared" si="3"/>
        <v>0</v>
      </c>
      <c r="R28" s="163">
        <f t="shared" si="4"/>
        <v>0</v>
      </c>
      <c r="S28" s="187">
        <f t="shared" si="5"/>
        <v>0</v>
      </c>
      <c r="T28" s="164">
        <v>1</v>
      </c>
      <c r="U28" s="30">
        <v>0.87</v>
      </c>
      <c r="V28" s="31">
        <v>0.12</v>
      </c>
      <c r="W28" s="32">
        <v>0.01</v>
      </c>
      <c r="X28" s="33">
        <v>0</v>
      </c>
      <c r="Y28" s="34">
        <v>0</v>
      </c>
      <c r="Z28" s="186">
        <f t="shared" si="6"/>
        <v>130444.18625640954</v>
      </c>
      <c r="AA28" s="186">
        <f t="shared" si="7"/>
        <v>17992.301552608209</v>
      </c>
      <c r="AB28" s="186">
        <f t="shared" si="8"/>
        <v>1499.3584627173509</v>
      </c>
      <c r="AC28" s="186">
        <f t="shared" si="9"/>
        <v>0</v>
      </c>
      <c r="AD28" s="186">
        <f t="shared" si="10"/>
        <v>0</v>
      </c>
      <c r="AE28" s="188">
        <f t="shared" si="11"/>
        <v>1499.3584627173509</v>
      </c>
      <c r="AF28" s="37"/>
    </row>
    <row r="29" spans="1:32" ht="15.75" thickBot="1" x14ac:dyDescent="0.3">
      <c r="A29" s="28">
        <v>0</v>
      </c>
      <c r="B29" s="28" t="s">
        <v>126</v>
      </c>
      <c r="C29" s="158" t="s">
        <v>132</v>
      </c>
      <c r="D29" s="158" t="s">
        <v>133</v>
      </c>
      <c r="E29" s="159" t="s">
        <v>1070</v>
      </c>
      <c r="F29" s="160">
        <v>1428828.9679876231</v>
      </c>
      <c r="G29" s="29" t="s">
        <v>438</v>
      </c>
      <c r="H29" s="161">
        <v>1</v>
      </c>
      <c r="I29" s="30">
        <v>0.87</v>
      </c>
      <c r="J29" s="31">
        <v>0.12</v>
      </c>
      <c r="K29" s="32">
        <v>0.01</v>
      </c>
      <c r="L29" s="33">
        <v>0</v>
      </c>
      <c r="M29" s="34">
        <v>0</v>
      </c>
      <c r="N29" s="186">
        <f t="shared" si="0"/>
        <v>1243081.2021492322</v>
      </c>
      <c r="O29" s="163">
        <f t="shared" si="1"/>
        <v>171459.47615851476</v>
      </c>
      <c r="P29" s="163">
        <f t="shared" si="2"/>
        <v>14288.28967987623</v>
      </c>
      <c r="Q29" s="163">
        <f t="shared" si="3"/>
        <v>0</v>
      </c>
      <c r="R29" s="163">
        <f t="shared" si="4"/>
        <v>0</v>
      </c>
      <c r="S29" s="187">
        <f t="shared" si="5"/>
        <v>14288.28967987623</v>
      </c>
      <c r="T29" s="164">
        <v>1</v>
      </c>
      <c r="U29" s="30">
        <v>0.84</v>
      </c>
      <c r="V29" s="31">
        <v>0.14000000000000001</v>
      </c>
      <c r="W29" s="32">
        <v>0.02</v>
      </c>
      <c r="X29" s="33">
        <v>0</v>
      </c>
      <c r="Y29" s="34">
        <v>0</v>
      </c>
      <c r="Z29" s="186">
        <f t="shared" si="6"/>
        <v>1200216.3331096033</v>
      </c>
      <c r="AA29" s="186">
        <f t="shared" si="7"/>
        <v>200036.05551826724</v>
      </c>
      <c r="AB29" s="186">
        <f t="shared" si="8"/>
        <v>28576.579359752461</v>
      </c>
      <c r="AC29" s="186">
        <f t="shared" si="9"/>
        <v>0</v>
      </c>
      <c r="AD29" s="186">
        <f t="shared" si="10"/>
        <v>0</v>
      </c>
      <c r="AE29" s="188">
        <f t="shared" si="11"/>
        <v>28576.579359752461</v>
      </c>
      <c r="AF29" s="37"/>
    </row>
    <row r="30" spans="1:32" ht="15.75" thickBot="1" x14ac:dyDescent="0.3">
      <c r="A30" s="28" t="s">
        <v>26</v>
      </c>
      <c r="B30" s="28" t="s">
        <v>126</v>
      </c>
      <c r="C30" s="158" t="s">
        <v>134</v>
      </c>
      <c r="D30" s="158" t="s">
        <v>135</v>
      </c>
      <c r="E30" s="159" t="s">
        <v>1070</v>
      </c>
      <c r="F30" s="160">
        <v>347218.91131475137</v>
      </c>
      <c r="G30" s="29" t="s">
        <v>438</v>
      </c>
      <c r="H30" s="161">
        <v>1</v>
      </c>
      <c r="I30" s="30">
        <v>0.86</v>
      </c>
      <c r="J30" s="31">
        <v>0.11</v>
      </c>
      <c r="K30" s="32">
        <v>0.03</v>
      </c>
      <c r="L30" s="33">
        <v>0</v>
      </c>
      <c r="M30" s="34">
        <v>0</v>
      </c>
      <c r="N30" s="186">
        <f t="shared" si="0"/>
        <v>298608.26373068616</v>
      </c>
      <c r="O30" s="163">
        <f t="shared" si="1"/>
        <v>38194.080244622652</v>
      </c>
      <c r="P30" s="163">
        <f t="shared" si="2"/>
        <v>10416.567339442541</v>
      </c>
      <c r="Q30" s="163">
        <f t="shared" si="3"/>
        <v>0</v>
      </c>
      <c r="R30" s="163">
        <f t="shared" si="4"/>
        <v>0</v>
      </c>
      <c r="S30" s="187">
        <f t="shared" si="5"/>
        <v>10416.567339442541</v>
      </c>
      <c r="T30" s="164">
        <v>1</v>
      </c>
      <c r="U30" s="30">
        <v>0.81</v>
      </c>
      <c r="V30" s="31">
        <v>0.15</v>
      </c>
      <c r="W30" s="32">
        <v>0.04</v>
      </c>
      <c r="X30" s="33">
        <v>0</v>
      </c>
      <c r="Y30" s="34">
        <v>0</v>
      </c>
      <c r="Z30" s="186">
        <f t="shared" si="6"/>
        <v>281247.31816494861</v>
      </c>
      <c r="AA30" s="186">
        <f t="shared" si="7"/>
        <v>52082.836697212704</v>
      </c>
      <c r="AB30" s="186">
        <f t="shared" si="8"/>
        <v>13888.756452590054</v>
      </c>
      <c r="AC30" s="186">
        <f t="shared" si="9"/>
        <v>0</v>
      </c>
      <c r="AD30" s="186">
        <f t="shared" si="10"/>
        <v>0</v>
      </c>
      <c r="AE30" s="188">
        <f t="shared" si="11"/>
        <v>13888.756452590054</v>
      </c>
      <c r="AF30" s="37"/>
    </row>
    <row r="31" spans="1:32" ht="15.75" thickBot="1" x14ac:dyDescent="0.3">
      <c r="A31" s="28" t="s">
        <v>26</v>
      </c>
      <c r="B31" s="28" t="s">
        <v>126</v>
      </c>
      <c r="C31" s="158" t="s">
        <v>126</v>
      </c>
      <c r="D31" s="158" t="s">
        <v>136</v>
      </c>
      <c r="E31" s="159" t="s">
        <v>1070</v>
      </c>
      <c r="F31" s="160">
        <v>314529.55755230587</v>
      </c>
      <c r="G31" s="29" t="s">
        <v>438</v>
      </c>
      <c r="H31" s="161">
        <v>1</v>
      </c>
      <c r="I31" s="30">
        <v>0.86</v>
      </c>
      <c r="J31" s="31">
        <v>0.13</v>
      </c>
      <c r="K31" s="32">
        <v>0.01</v>
      </c>
      <c r="L31" s="33">
        <v>0</v>
      </c>
      <c r="M31" s="34">
        <v>0</v>
      </c>
      <c r="N31" s="186">
        <f t="shared" si="0"/>
        <v>270495.41949498304</v>
      </c>
      <c r="O31" s="163">
        <f t="shared" si="1"/>
        <v>40888.842481799766</v>
      </c>
      <c r="P31" s="163">
        <f t="shared" si="2"/>
        <v>3145.2955755230587</v>
      </c>
      <c r="Q31" s="163">
        <f t="shared" si="3"/>
        <v>0</v>
      </c>
      <c r="R31" s="163">
        <f t="shared" si="4"/>
        <v>0</v>
      </c>
      <c r="S31" s="187">
        <f t="shared" si="5"/>
        <v>3145.2955755230587</v>
      </c>
      <c r="T31" s="164">
        <v>1</v>
      </c>
      <c r="U31" s="30">
        <v>0.83000000000000007</v>
      </c>
      <c r="V31" s="31">
        <v>0.15</v>
      </c>
      <c r="W31" s="32">
        <v>0.02</v>
      </c>
      <c r="X31" s="33">
        <v>0</v>
      </c>
      <c r="Y31" s="34">
        <v>0</v>
      </c>
      <c r="Z31" s="186">
        <f t="shared" si="6"/>
        <v>261059.53276841389</v>
      </c>
      <c r="AA31" s="186">
        <f t="shared" si="7"/>
        <v>47179.433632845881</v>
      </c>
      <c r="AB31" s="186">
        <f t="shared" si="8"/>
        <v>6290.5911510461174</v>
      </c>
      <c r="AC31" s="186">
        <f t="shared" si="9"/>
        <v>0</v>
      </c>
      <c r="AD31" s="186">
        <f t="shared" si="10"/>
        <v>0</v>
      </c>
      <c r="AE31" s="188">
        <f t="shared" si="11"/>
        <v>6290.5911510461174</v>
      </c>
      <c r="AF31" s="37"/>
    </row>
    <row r="32" spans="1:32" ht="15.75" thickBot="1" x14ac:dyDescent="0.3">
      <c r="A32" s="28" t="s">
        <v>26</v>
      </c>
      <c r="B32" s="28" t="s">
        <v>126</v>
      </c>
      <c r="C32" s="158" t="s">
        <v>137</v>
      </c>
      <c r="D32" s="158" t="s">
        <v>138</v>
      </c>
      <c r="E32" s="159" t="s">
        <v>1070</v>
      </c>
      <c r="F32" s="160">
        <v>361262.98289326287</v>
      </c>
      <c r="G32" s="29" t="s">
        <v>438</v>
      </c>
      <c r="H32" s="161">
        <v>1</v>
      </c>
      <c r="I32" s="30">
        <v>0.84</v>
      </c>
      <c r="J32" s="31">
        <v>0.12</v>
      </c>
      <c r="K32" s="32">
        <v>0.04</v>
      </c>
      <c r="L32" s="33">
        <v>0</v>
      </c>
      <c r="M32" s="34">
        <v>0</v>
      </c>
      <c r="N32" s="186">
        <f t="shared" si="0"/>
        <v>303460.9056303408</v>
      </c>
      <c r="O32" s="163">
        <f t="shared" si="1"/>
        <v>43351.557947191541</v>
      </c>
      <c r="P32" s="163">
        <f t="shared" si="2"/>
        <v>14450.519315730515</v>
      </c>
      <c r="Q32" s="163">
        <f t="shared" si="3"/>
        <v>0</v>
      </c>
      <c r="R32" s="163">
        <f t="shared" si="4"/>
        <v>0</v>
      </c>
      <c r="S32" s="187">
        <f t="shared" si="5"/>
        <v>14450.519315730515</v>
      </c>
      <c r="T32" s="164">
        <v>2</v>
      </c>
      <c r="U32" s="30">
        <v>0.64999999999999991</v>
      </c>
      <c r="V32" s="31">
        <v>0.28000000000000003</v>
      </c>
      <c r="W32" s="32">
        <v>7.0000000000000007E-2</v>
      </c>
      <c r="X32" s="33">
        <v>0</v>
      </c>
      <c r="Y32" s="34">
        <v>0</v>
      </c>
      <c r="Z32" s="186">
        <f t="shared" si="6"/>
        <v>234820.93888062084</v>
      </c>
      <c r="AA32" s="186">
        <f t="shared" si="7"/>
        <v>101153.63521011361</v>
      </c>
      <c r="AB32" s="186">
        <f t="shared" si="8"/>
        <v>25288.408802528404</v>
      </c>
      <c r="AC32" s="186">
        <f t="shared" si="9"/>
        <v>0</v>
      </c>
      <c r="AD32" s="186">
        <f t="shared" si="10"/>
        <v>0</v>
      </c>
      <c r="AE32" s="188">
        <f t="shared" si="11"/>
        <v>25288.408802528404</v>
      </c>
      <c r="AF32" s="37"/>
    </row>
    <row r="33" spans="1:32" ht="15.75" thickBot="1" x14ac:dyDescent="0.3">
      <c r="A33" s="28" t="s">
        <v>26</v>
      </c>
      <c r="B33" s="28" t="s">
        <v>162</v>
      </c>
      <c r="C33" s="158" t="s">
        <v>163</v>
      </c>
      <c r="D33" s="158" t="s">
        <v>164</v>
      </c>
      <c r="E33" s="159" t="s">
        <v>1070</v>
      </c>
      <c r="F33" s="160">
        <v>468120</v>
      </c>
      <c r="G33" s="29" t="s">
        <v>438</v>
      </c>
      <c r="H33" s="161">
        <v>3</v>
      </c>
      <c r="I33" s="30">
        <v>0.35</v>
      </c>
      <c r="J33" s="31">
        <v>0.4</v>
      </c>
      <c r="K33" s="32">
        <v>0.25</v>
      </c>
      <c r="L33" s="33">
        <v>0</v>
      </c>
      <c r="M33" s="34">
        <v>0</v>
      </c>
      <c r="N33" s="186">
        <f t="shared" si="0"/>
        <v>163842</v>
      </c>
      <c r="O33" s="163">
        <f t="shared" si="1"/>
        <v>187248</v>
      </c>
      <c r="P33" s="163">
        <f t="shared" si="2"/>
        <v>117030</v>
      </c>
      <c r="Q33" s="163">
        <f t="shared" si="3"/>
        <v>0</v>
      </c>
      <c r="R33" s="163">
        <f t="shared" si="4"/>
        <v>0</v>
      </c>
      <c r="S33" s="187">
        <f t="shared" si="5"/>
        <v>117030</v>
      </c>
      <c r="T33" s="164">
        <v>3</v>
      </c>
      <c r="U33" s="30">
        <v>9.9999999999999978E-2</v>
      </c>
      <c r="V33" s="31">
        <v>0.5</v>
      </c>
      <c r="W33" s="32">
        <v>0.3</v>
      </c>
      <c r="X33" s="33">
        <v>0.1</v>
      </c>
      <c r="Y33" s="34">
        <v>0</v>
      </c>
      <c r="Z33" s="186">
        <f t="shared" si="6"/>
        <v>46811.999999999993</v>
      </c>
      <c r="AA33" s="186">
        <f t="shared" si="7"/>
        <v>234060</v>
      </c>
      <c r="AB33" s="186">
        <f t="shared" si="8"/>
        <v>140436</v>
      </c>
      <c r="AC33" s="186">
        <f t="shared" si="9"/>
        <v>46812</v>
      </c>
      <c r="AD33" s="186">
        <f t="shared" si="10"/>
        <v>0</v>
      </c>
      <c r="AE33" s="188">
        <f t="shared" si="11"/>
        <v>187248</v>
      </c>
      <c r="AF33" s="37"/>
    </row>
    <row r="34" spans="1:32" ht="26.25" thickBot="1" x14ac:dyDescent="0.3">
      <c r="A34" s="28" t="s">
        <v>26</v>
      </c>
      <c r="B34" s="28" t="s">
        <v>162</v>
      </c>
      <c r="C34" s="158" t="s">
        <v>165</v>
      </c>
      <c r="D34" s="158" t="s">
        <v>166</v>
      </c>
      <c r="E34" s="159" t="s">
        <v>1070</v>
      </c>
      <c r="F34" s="160">
        <v>395420</v>
      </c>
      <c r="G34" s="29" t="s">
        <v>462</v>
      </c>
      <c r="H34" s="161">
        <v>2</v>
      </c>
      <c r="I34" s="30">
        <v>0.44999999999999996</v>
      </c>
      <c r="J34" s="31">
        <v>0.38</v>
      </c>
      <c r="K34" s="32">
        <v>0.17</v>
      </c>
      <c r="L34" s="33">
        <v>0</v>
      </c>
      <c r="M34" s="34">
        <v>0</v>
      </c>
      <c r="N34" s="186">
        <f t="shared" si="0"/>
        <v>177938.99999999997</v>
      </c>
      <c r="O34" s="163">
        <f t="shared" si="1"/>
        <v>150259.6</v>
      </c>
      <c r="P34" s="163">
        <f t="shared" si="2"/>
        <v>67221.400000000009</v>
      </c>
      <c r="Q34" s="163">
        <f t="shared" si="3"/>
        <v>0</v>
      </c>
      <c r="R34" s="163">
        <f t="shared" si="4"/>
        <v>0</v>
      </c>
      <c r="S34" s="187">
        <f t="shared" si="5"/>
        <v>67221.400000000009</v>
      </c>
      <c r="T34" s="164">
        <v>3</v>
      </c>
      <c r="U34" s="30">
        <v>0.22999999999999998</v>
      </c>
      <c r="V34" s="31">
        <v>0.45</v>
      </c>
      <c r="W34" s="32">
        <v>0.32</v>
      </c>
      <c r="X34" s="33">
        <v>0</v>
      </c>
      <c r="Y34" s="34">
        <v>0</v>
      </c>
      <c r="Z34" s="186">
        <f t="shared" si="6"/>
        <v>90946.599999999991</v>
      </c>
      <c r="AA34" s="186">
        <f t="shared" si="7"/>
        <v>177939</v>
      </c>
      <c r="AB34" s="186">
        <f t="shared" si="8"/>
        <v>126534.40000000001</v>
      </c>
      <c r="AC34" s="186">
        <f t="shared" si="9"/>
        <v>0</v>
      </c>
      <c r="AD34" s="186">
        <f t="shared" si="10"/>
        <v>0</v>
      </c>
      <c r="AE34" s="188">
        <f t="shared" si="11"/>
        <v>126534.40000000001</v>
      </c>
      <c r="AF34" s="37"/>
    </row>
    <row r="35" spans="1:32" ht="26.25" thickBot="1" x14ac:dyDescent="0.3">
      <c r="A35" s="28" t="s">
        <v>26</v>
      </c>
      <c r="B35" s="28" t="s">
        <v>162</v>
      </c>
      <c r="C35" s="158" t="s">
        <v>1391</v>
      </c>
      <c r="D35" s="158" t="s">
        <v>167</v>
      </c>
      <c r="E35" s="159" t="s">
        <v>1070</v>
      </c>
      <c r="F35" s="160">
        <v>311247</v>
      </c>
      <c r="G35" s="29" t="s">
        <v>462</v>
      </c>
      <c r="H35" s="161">
        <v>2</v>
      </c>
      <c r="I35" s="30">
        <v>0.59</v>
      </c>
      <c r="J35" s="31">
        <v>0.27</v>
      </c>
      <c r="K35" s="32">
        <v>0.14000000000000001</v>
      </c>
      <c r="L35" s="33">
        <v>0</v>
      </c>
      <c r="M35" s="34">
        <v>0</v>
      </c>
      <c r="N35" s="186">
        <f t="shared" si="0"/>
        <v>183635.72999999998</v>
      </c>
      <c r="O35" s="163">
        <f t="shared" si="1"/>
        <v>84036.69</v>
      </c>
      <c r="P35" s="163">
        <f t="shared" si="2"/>
        <v>43574.58</v>
      </c>
      <c r="Q35" s="163">
        <f t="shared" si="3"/>
        <v>0</v>
      </c>
      <c r="R35" s="163">
        <f t="shared" si="4"/>
        <v>0</v>
      </c>
      <c r="S35" s="187">
        <f t="shared" si="5"/>
        <v>43574.58</v>
      </c>
      <c r="T35" s="164">
        <v>3</v>
      </c>
      <c r="U35" s="30">
        <v>0.35</v>
      </c>
      <c r="V35" s="31">
        <v>0.42</v>
      </c>
      <c r="W35" s="32">
        <v>0.23</v>
      </c>
      <c r="X35" s="33">
        <v>0</v>
      </c>
      <c r="Y35" s="34">
        <v>0</v>
      </c>
      <c r="Z35" s="186">
        <f t="shared" si="6"/>
        <v>108936.45</v>
      </c>
      <c r="AA35" s="186">
        <f t="shared" si="7"/>
        <v>130723.73999999999</v>
      </c>
      <c r="AB35" s="186">
        <f t="shared" si="8"/>
        <v>71586.81</v>
      </c>
      <c r="AC35" s="186">
        <f t="shared" si="9"/>
        <v>0</v>
      </c>
      <c r="AD35" s="186">
        <f t="shared" si="10"/>
        <v>0</v>
      </c>
      <c r="AE35" s="188">
        <f t="shared" si="11"/>
        <v>71586.81</v>
      </c>
      <c r="AF35" s="37"/>
    </row>
    <row r="36" spans="1:32" ht="15.75" thickBot="1" x14ac:dyDescent="0.3">
      <c r="A36" s="28" t="s">
        <v>26</v>
      </c>
      <c r="B36" s="28" t="s">
        <v>162</v>
      </c>
      <c r="C36" s="158" t="s">
        <v>168</v>
      </c>
      <c r="D36" s="158" t="s">
        <v>169</v>
      </c>
      <c r="E36" s="159" t="s">
        <v>1070</v>
      </c>
      <c r="F36" s="160">
        <v>368313</v>
      </c>
      <c r="G36" s="29" t="s">
        <v>438</v>
      </c>
      <c r="H36" s="161">
        <v>3</v>
      </c>
      <c r="I36" s="30">
        <v>0.22000000000000008</v>
      </c>
      <c r="J36" s="31">
        <v>0.38</v>
      </c>
      <c r="K36" s="32">
        <v>0.3</v>
      </c>
      <c r="L36" s="33">
        <v>0.1</v>
      </c>
      <c r="M36" s="34">
        <v>0</v>
      </c>
      <c r="N36" s="186">
        <f t="shared" si="0"/>
        <v>81028.86000000003</v>
      </c>
      <c r="O36" s="163">
        <f t="shared" si="1"/>
        <v>139958.94</v>
      </c>
      <c r="P36" s="163">
        <f t="shared" si="2"/>
        <v>110493.9</v>
      </c>
      <c r="Q36" s="163">
        <f t="shared" si="3"/>
        <v>36831.300000000003</v>
      </c>
      <c r="R36" s="163">
        <f t="shared" si="4"/>
        <v>0</v>
      </c>
      <c r="S36" s="187">
        <f t="shared" si="5"/>
        <v>147325.20000000001</v>
      </c>
      <c r="T36" s="164">
        <v>3</v>
      </c>
      <c r="U36" s="30">
        <v>9.9999999999999978E-2</v>
      </c>
      <c r="V36" s="31">
        <v>0.4</v>
      </c>
      <c r="W36" s="32">
        <v>0.35</v>
      </c>
      <c r="X36" s="33">
        <v>0.15</v>
      </c>
      <c r="Y36" s="34">
        <v>0</v>
      </c>
      <c r="Z36" s="186">
        <f t="shared" si="6"/>
        <v>36831.299999999988</v>
      </c>
      <c r="AA36" s="186">
        <f t="shared" si="7"/>
        <v>147325.20000000001</v>
      </c>
      <c r="AB36" s="186">
        <f t="shared" si="8"/>
        <v>128909.54999999999</v>
      </c>
      <c r="AC36" s="186">
        <f t="shared" si="9"/>
        <v>55246.95</v>
      </c>
      <c r="AD36" s="186">
        <f t="shared" si="10"/>
        <v>0</v>
      </c>
      <c r="AE36" s="188">
        <f t="shared" si="11"/>
        <v>184156.5</v>
      </c>
      <c r="AF36" s="37"/>
    </row>
    <row r="37" spans="1:32" ht="26.25" thickBot="1" x14ac:dyDescent="0.3">
      <c r="A37" s="28" t="s">
        <v>26</v>
      </c>
      <c r="B37" s="28" t="s">
        <v>162</v>
      </c>
      <c r="C37" s="158" t="s">
        <v>958</v>
      </c>
      <c r="D37" s="158" t="s">
        <v>1392</v>
      </c>
      <c r="E37" s="159" t="s">
        <v>1070</v>
      </c>
      <c r="F37" s="160">
        <v>541493</v>
      </c>
      <c r="G37" s="29" t="s">
        <v>462</v>
      </c>
      <c r="H37" s="161">
        <v>3</v>
      </c>
      <c r="I37" s="30">
        <v>0.35</v>
      </c>
      <c r="J37" s="31">
        <v>0.38</v>
      </c>
      <c r="K37" s="32">
        <v>0.27</v>
      </c>
      <c r="L37" s="33">
        <v>0</v>
      </c>
      <c r="M37" s="34">
        <v>0</v>
      </c>
      <c r="N37" s="186">
        <f t="shared" si="0"/>
        <v>189522.55</v>
      </c>
      <c r="O37" s="163">
        <f t="shared" si="1"/>
        <v>205767.34</v>
      </c>
      <c r="P37" s="163">
        <f t="shared" si="2"/>
        <v>146203.11000000002</v>
      </c>
      <c r="Q37" s="163">
        <f t="shared" si="3"/>
        <v>0</v>
      </c>
      <c r="R37" s="163">
        <f t="shared" si="4"/>
        <v>0</v>
      </c>
      <c r="S37" s="187">
        <f t="shared" si="5"/>
        <v>146203.11000000002</v>
      </c>
      <c r="T37" s="164">
        <v>3</v>
      </c>
      <c r="U37" s="30">
        <v>0.21999999999999997</v>
      </c>
      <c r="V37" s="31">
        <v>0.42</v>
      </c>
      <c r="W37" s="32">
        <v>0.32</v>
      </c>
      <c r="X37" s="33">
        <v>0.04</v>
      </c>
      <c r="Y37" s="34">
        <v>0</v>
      </c>
      <c r="Z37" s="186">
        <f t="shared" si="6"/>
        <v>119128.45999999999</v>
      </c>
      <c r="AA37" s="186">
        <f t="shared" si="7"/>
        <v>227427.06</v>
      </c>
      <c r="AB37" s="186">
        <f t="shared" si="8"/>
        <v>173277.76</v>
      </c>
      <c r="AC37" s="186">
        <f t="shared" si="9"/>
        <v>21659.72</v>
      </c>
      <c r="AD37" s="186">
        <f t="shared" si="10"/>
        <v>0</v>
      </c>
      <c r="AE37" s="188">
        <f t="shared" si="11"/>
        <v>194937.48</v>
      </c>
      <c r="AF37" s="37"/>
    </row>
    <row r="38" spans="1:32" ht="15.75" thickBot="1" x14ac:dyDescent="0.3">
      <c r="A38" s="28" t="s">
        <v>26</v>
      </c>
      <c r="B38" s="28" t="s">
        <v>162</v>
      </c>
      <c r="C38" s="158" t="s">
        <v>162</v>
      </c>
      <c r="D38" s="158" t="s">
        <v>170</v>
      </c>
      <c r="E38" s="159" t="s">
        <v>1070</v>
      </c>
      <c r="F38" s="160">
        <v>550928</v>
      </c>
      <c r="G38" s="29" t="s">
        <v>438</v>
      </c>
      <c r="H38" s="161">
        <v>1</v>
      </c>
      <c r="I38" s="30">
        <v>0.86</v>
      </c>
      <c r="J38" s="31">
        <v>0.11</v>
      </c>
      <c r="K38" s="32">
        <v>0.03</v>
      </c>
      <c r="L38" s="33">
        <v>0</v>
      </c>
      <c r="M38" s="34">
        <v>0</v>
      </c>
      <c r="N38" s="186">
        <f t="shared" si="0"/>
        <v>473798.08</v>
      </c>
      <c r="O38" s="163">
        <f t="shared" si="1"/>
        <v>60602.080000000002</v>
      </c>
      <c r="P38" s="163">
        <f t="shared" si="2"/>
        <v>16527.84</v>
      </c>
      <c r="Q38" s="163">
        <f t="shared" si="3"/>
        <v>0</v>
      </c>
      <c r="R38" s="163">
        <f t="shared" si="4"/>
        <v>0</v>
      </c>
      <c r="S38" s="187">
        <f t="shared" si="5"/>
        <v>16527.84</v>
      </c>
      <c r="T38" s="164">
        <v>1</v>
      </c>
      <c r="U38" s="30">
        <v>0.82000000000000006</v>
      </c>
      <c r="V38" s="31">
        <v>0.13</v>
      </c>
      <c r="W38" s="32">
        <v>0.05</v>
      </c>
      <c r="X38" s="33">
        <v>0</v>
      </c>
      <c r="Y38" s="34">
        <v>0</v>
      </c>
      <c r="Z38" s="186">
        <f t="shared" si="6"/>
        <v>451760.96</v>
      </c>
      <c r="AA38" s="186">
        <f t="shared" si="7"/>
        <v>71620.639999999999</v>
      </c>
      <c r="AB38" s="186">
        <f t="shared" si="8"/>
        <v>27546.400000000001</v>
      </c>
      <c r="AC38" s="186">
        <f t="shared" si="9"/>
        <v>0</v>
      </c>
      <c r="AD38" s="186">
        <f t="shared" si="10"/>
        <v>0</v>
      </c>
      <c r="AE38" s="188">
        <f t="shared" si="11"/>
        <v>27546.400000000001</v>
      </c>
      <c r="AF38" s="37"/>
    </row>
    <row r="39" spans="1:32" ht="15.75" thickBot="1" x14ac:dyDescent="0.3">
      <c r="A39" s="28" t="s">
        <v>26</v>
      </c>
      <c r="B39" s="28" t="s">
        <v>162</v>
      </c>
      <c r="C39" s="158" t="s">
        <v>171</v>
      </c>
      <c r="D39" s="158" t="s">
        <v>172</v>
      </c>
      <c r="E39" s="159" t="s">
        <v>1070</v>
      </c>
      <c r="F39" s="160">
        <v>243313</v>
      </c>
      <c r="G39" s="29" t="s">
        <v>438</v>
      </c>
      <c r="H39" s="161">
        <v>2</v>
      </c>
      <c r="I39" s="30">
        <v>0.77</v>
      </c>
      <c r="J39" s="31">
        <v>0.18</v>
      </c>
      <c r="K39" s="32">
        <v>0.05</v>
      </c>
      <c r="L39" s="33">
        <v>0</v>
      </c>
      <c r="M39" s="34">
        <v>0</v>
      </c>
      <c r="N39" s="186">
        <f t="shared" si="0"/>
        <v>187351.01</v>
      </c>
      <c r="O39" s="163">
        <f t="shared" si="1"/>
        <v>43796.34</v>
      </c>
      <c r="P39" s="163">
        <f t="shared" si="2"/>
        <v>12165.650000000001</v>
      </c>
      <c r="Q39" s="163">
        <f t="shared" si="3"/>
        <v>0</v>
      </c>
      <c r="R39" s="163">
        <f t="shared" si="4"/>
        <v>0</v>
      </c>
      <c r="S39" s="187">
        <f t="shared" si="5"/>
        <v>12165.650000000001</v>
      </c>
      <c r="T39" s="164">
        <v>2</v>
      </c>
      <c r="U39" s="30">
        <v>0.67</v>
      </c>
      <c r="V39" s="31">
        <v>0.24</v>
      </c>
      <c r="W39" s="32">
        <v>0.09</v>
      </c>
      <c r="X39" s="33">
        <v>0</v>
      </c>
      <c r="Y39" s="34">
        <v>0</v>
      </c>
      <c r="Z39" s="186">
        <f t="shared" si="6"/>
        <v>163019.71000000002</v>
      </c>
      <c r="AA39" s="186">
        <f t="shared" si="7"/>
        <v>58395.119999999995</v>
      </c>
      <c r="AB39" s="186">
        <f t="shared" si="8"/>
        <v>21898.17</v>
      </c>
      <c r="AC39" s="186">
        <f t="shared" si="9"/>
        <v>0</v>
      </c>
      <c r="AD39" s="186">
        <f t="shared" si="10"/>
        <v>0</v>
      </c>
      <c r="AE39" s="188">
        <f t="shared" si="11"/>
        <v>21898.17</v>
      </c>
      <c r="AF39" s="37"/>
    </row>
    <row r="40" spans="1:32" ht="15.75" thickBot="1" x14ac:dyDescent="0.3">
      <c r="A40" s="28" t="s">
        <v>26</v>
      </c>
      <c r="B40" s="28" t="s">
        <v>162</v>
      </c>
      <c r="C40" s="158" t="s">
        <v>173</v>
      </c>
      <c r="D40" s="158" t="s">
        <v>174</v>
      </c>
      <c r="E40" s="159" t="s">
        <v>1070</v>
      </c>
      <c r="F40" s="160">
        <v>162070</v>
      </c>
      <c r="G40" s="29" t="s">
        <v>438</v>
      </c>
      <c r="H40" s="161">
        <v>1</v>
      </c>
      <c r="I40" s="30">
        <v>0.83</v>
      </c>
      <c r="J40" s="31">
        <v>0.13</v>
      </c>
      <c r="K40" s="32">
        <v>0.04</v>
      </c>
      <c r="L40" s="33">
        <v>0</v>
      </c>
      <c r="M40" s="34">
        <v>0</v>
      </c>
      <c r="N40" s="186">
        <f t="shared" si="0"/>
        <v>134518.1</v>
      </c>
      <c r="O40" s="163">
        <f t="shared" si="1"/>
        <v>21069.100000000002</v>
      </c>
      <c r="P40" s="163">
        <f t="shared" si="2"/>
        <v>6482.8</v>
      </c>
      <c r="Q40" s="163">
        <f t="shared" si="3"/>
        <v>0</v>
      </c>
      <c r="R40" s="163">
        <f t="shared" si="4"/>
        <v>0</v>
      </c>
      <c r="S40" s="187">
        <f t="shared" si="5"/>
        <v>6482.8</v>
      </c>
      <c r="T40" s="164">
        <v>2</v>
      </c>
      <c r="U40" s="30">
        <v>0.69</v>
      </c>
      <c r="V40" s="31">
        <v>0.24</v>
      </c>
      <c r="W40" s="32">
        <v>7.0000000000000007E-2</v>
      </c>
      <c r="X40" s="33">
        <v>0</v>
      </c>
      <c r="Y40" s="34">
        <v>0</v>
      </c>
      <c r="Z40" s="186">
        <f t="shared" si="6"/>
        <v>111828.29999999999</v>
      </c>
      <c r="AA40" s="186">
        <f t="shared" si="7"/>
        <v>38896.799999999996</v>
      </c>
      <c r="AB40" s="186">
        <f t="shared" si="8"/>
        <v>11344.900000000001</v>
      </c>
      <c r="AC40" s="186">
        <f t="shared" si="9"/>
        <v>0</v>
      </c>
      <c r="AD40" s="186">
        <f t="shared" si="10"/>
        <v>0</v>
      </c>
      <c r="AE40" s="188">
        <f t="shared" si="11"/>
        <v>11344.900000000001</v>
      </c>
      <c r="AF40" s="37"/>
    </row>
    <row r="41" spans="1:32" ht="15.75" thickBot="1" x14ac:dyDescent="0.3">
      <c r="A41" s="28" t="s">
        <v>26</v>
      </c>
      <c r="B41" s="28" t="s">
        <v>785</v>
      </c>
      <c r="C41" s="158" t="s">
        <v>1393</v>
      </c>
      <c r="D41" s="158" t="s">
        <v>152</v>
      </c>
      <c r="E41" s="159" t="s">
        <v>1070</v>
      </c>
      <c r="F41" s="160">
        <v>302963.06091517571</v>
      </c>
      <c r="G41" s="29" t="s">
        <v>438</v>
      </c>
      <c r="H41" s="161">
        <v>1</v>
      </c>
      <c r="I41" s="30">
        <v>0.83</v>
      </c>
      <c r="J41" s="31">
        <v>0.16</v>
      </c>
      <c r="K41" s="32">
        <v>0.01</v>
      </c>
      <c r="L41" s="33">
        <v>0</v>
      </c>
      <c r="M41" s="34">
        <v>0</v>
      </c>
      <c r="N41" s="186">
        <f t="shared" si="0"/>
        <v>251459.34055959582</v>
      </c>
      <c r="O41" s="163">
        <f t="shared" si="1"/>
        <v>48474.089746428115</v>
      </c>
      <c r="P41" s="163">
        <f t="shared" si="2"/>
        <v>3029.6306091517572</v>
      </c>
      <c r="Q41" s="163">
        <f t="shared" si="3"/>
        <v>0</v>
      </c>
      <c r="R41" s="163">
        <f t="shared" si="4"/>
        <v>0</v>
      </c>
      <c r="S41" s="187">
        <f t="shared" si="5"/>
        <v>3029.6306091517572</v>
      </c>
      <c r="T41" s="164">
        <v>2</v>
      </c>
      <c r="U41" s="30">
        <v>0.72</v>
      </c>
      <c r="V41" s="31">
        <v>0.25</v>
      </c>
      <c r="W41" s="32">
        <v>0.03</v>
      </c>
      <c r="X41" s="33">
        <v>0</v>
      </c>
      <c r="Y41" s="34">
        <v>0</v>
      </c>
      <c r="Z41" s="186">
        <f t="shared" si="6"/>
        <v>218133.4038589265</v>
      </c>
      <c r="AA41" s="186">
        <f t="shared" si="7"/>
        <v>75740.765228793927</v>
      </c>
      <c r="AB41" s="186">
        <f t="shared" si="8"/>
        <v>9088.8918274552707</v>
      </c>
      <c r="AC41" s="186">
        <f t="shared" si="9"/>
        <v>0</v>
      </c>
      <c r="AD41" s="186">
        <f t="shared" si="10"/>
        <v>0</v>
      </c>
      <c r="AE41" s="188">
        <f t="shared" si="11"/>
        <v>9088.8918274552707</v>
      </c>
      <c r="AF41" s="37"/>
    </row>
    <row r="42" spans="1:32" ht="15.75" thickBot="1" x14ac:dyDescent="0.3">
      <c r="A42" s="28" t="s">
        <v>26</v>
      </c>
      <c r="B42" s="28" t="s">
        <v>785</v>
      </c>
      <c r="C42" s="158" t="s">
        <v>153</v>
      </c>
      <c r="D42" s="158" t="s">
        <v>154</v>
      </c>
      <c r="E42" s="159" t="s">
        <v>1070</v>
      </c>
      <c r="F42" s="160">
        <v>423648.88741482166</v>
      </c>
      <c r="G42" s="29" t="s">
        <v>438</v>
      </c>
      <c r="H42" s="161">
        <v>1</v>
      </c>
      <c r="I42" s="30">
        <v>0.84</v>
      </c>
      <c r="J42" s="31">
        <v>0.14000000000000001</v>
      </c>
      <c r="K42" s="32">
        <v>0.02</v>
      </c>
      <c r="L42" s="33">
        <v>0</v>
      </c>
      <c r="M42" s="34">
        <v>0</v>
      </c>
      <c r="N42" s="186">
        <f t="shared" si="0"/>
        <v>355865.06542845018</v>
      </c>
      <c r="O42" s="163">
        <f t="shared" si="1"/>
        <v>59310.844238075035</v>
      </c>
      <c r="P42" s="163">
        <f t="shared" si="2"/>
        <v>8472.9777482964328</v>
      </c>
      <c r="Q42" s="163">
        <f t="shared" si="3"/>
        <v>0</v>
      </c>
      <c r="R42" s="163">
        <f t="shared" si="4"/>
        <v>0</v>
      </c>
      <c r="S42" s="187">
        <f t="shared" si="5"/>
        <v>8472.9777482964328</v>
      </c>
      <c r="T42" s="164">
        <v>1</v>
      </c>
      <c r="U42" s="30">
        <v>0.81</v>
      </c>
      <c r="V42" s="31">
        <v>0.16</v>
      </c>
      <c r="W42" s="32">
        <v>0.03</v>
      </c>
      <c r="X42" s="33">
        <v>0</v>
      </c>
      <c r="Y42" s="34">
        <v>0</v>
      </c>
      <c r="Z42" s="186">
        <f t="shared" si="6"/>
        <v>343155.59880600555</v>
      </c>
      <c r="AA42" s="186">
        <f t="shared" si="7"/>
        <v>67783.821986371462</v>
      </c>
      <c r="AB42" s="186">
        <f t="shared" si="8"/>
        <v>12709.46662244465</v>
      </c>
      <c r="AC42" s="186">
        <f t="shared" si="9"/>
        <v>0</v>
      </c>
      <c r="AD42" s="186">
        <f t="shared" si="10"/>
        <v>0</v>
      </c>
      <c r="AE42" s="188">
        <f t="shared" si="11"/>
        <v>12709.46662244465</v>
      </c>
      <c r="AF42" s="37"/>
    </row>
    <row r="43" spans="1:32" ht="15.75" thickBot="1" x14ac:dyDescent="0.3">
      <c r="A43" s="28" t="s">
        <v>26</v>
      </c>
      <c r="B43" s="28" t="s">
        <v>785</v>
      </c>
      <c r="C43" s="158" t="s">
        <v>155</v>
      </c>
      <c r="D43" s="158" t="s">
        <v>1394</v>
      </c>
      <c r="E43" s="159" t="s">
        <v>1070</v>
      </c>
      <c r="F43" s="160">
        <v>352561</v>
      </c>
      <c r="G43" s="29" t="s">
        <v>438</v>
      </c>
      <c r="H43" s="161">
        <v>1</v>
      </c>
      <c r="I43" s="30">
        <v>0.84</v>
      </c>
      <c r="J43" s="31">
        <v>0.16</v>
      </c>
      <c r="K43" s="32">
        <v>0</v>
      </c>
      <c r="L43" s="33">
        <v>0</v>
      </c>
      <c r="M43" s="34">
        <v>0</v>
      </c>
      <c r="N43" s="186">
        <f t="shared" si="0"/>
        <v>296151.24</v>
      </c>
      <c r="O43" s="163">
        <f t="shared" si="1"/>
        <v>56409.760000000002</v>
      </c>
      <c r="P43" s="163">
        <f t="shared" si="2"/>
        <v>0</v>
      </c>
      <c r="Q43" s="163">
        <f t="shared" si="3"/>
        <v>0</v>
      </c>
      <c r="R43" s="163">
        <f t="shared" si="4"/>
        <v>0</v>
      </c>
      <c r="S43" s="187">
        <f t="shared" si="5"/>
        <v>0</v>
      </c>
      <c r="T43" s="164">
        <v>2</v>
      </c>
      <c r="U43" s="30">
        <v>0.74</v>
      </c>
      <c r="V43" s="31">
        <v>0.23</v>
      </c>
      <c r="W43" s="32">
        <v>0.03</v>
      </c>
      <c r="X43" s="33">
        <v>0</v>
      </c>
      <c r="Y43" s="34">
        <v>0</v>
      </c>
      <c r="Z43" s="186">
        <f t="shared" si="6"/>
        <v>260895.13999999998</v>
      </c>
      <c r="AA43" s="186">
        <f t="shared" si="7"/>
        <v>81089.03</v>
      </c>
      <c r="AB43" s="186">
        <f t="shared" si="8"/>
        <v>10576.83</v>
      </c>
      <c r="AC43" s="186">
        <f t="shared" si="9"/>
        <v>0</v>
      </c>
      <c r="AD43" s="186">
        <f t="shared" si="10"/>
        <v>0</v>
      </c>
      <c r="AE43" s="188">
        <f t="shared" si="11"/>
        <v>10576.83</v>
      </c>
      <c r="AF43" s="37"/>
    </row>
    <row r="44" spans="1:32" ht="15.75" thickBot="1" x14ac:dyDescent="0.3">
      <c r="A44" s="28" t="s">
        <v>26</v>
      </c>
      <c r="B44" s="28" t="s">
        <v>785</v>
      </c>
      <c r="C44" s="158" t="s">
        <v>156</v>
      </c>
      <c r="D44" s="158" t="s">
        <v>1395</v>
      </c>
      <c r="E44" s="159" t="s">
        <v>1070</v>
      </c>
      <c r="F44" s="160">
        <v>544904</v>
      </c>
      <c r="G44" s="29" t="s">
        <v>438</v>
      </c>
      <c r="H44" s="161">
        <v>3</v>
      </c>
      <c r="I44" s="30">
        <v>0.42000000000000004</v>
      </c>
      <c r="J44" s="31">
        <v>0.35</v>
      </c>
      <c r="K44" s="32">
        <v>0.22</v>
      </c>
      <c r="L44" s="33">
        <v>0.01</v>
      </c>
      <c r="M44" s="34">
        <v>0</v>
      </c>
      <c r="N44" s="186">
        <f t="shared" si="0"/>
        <v>228859.68000000002</v>
      </c>
      <c r="O44" s="163">
        <f t="shared" si="1"/>
        <v>190716.4</v>
      </c>
      <c r="P44" s="163">
        <f t="shared" si="2"/>
        <v>119878.88</v>
      </c>
      <c r="Q44" s="163">
        <f t="shared" si="3"/>
        <v>5449.04</v>
      </c>
      <c r="R44" s="163">
        <f t="shared" si="4"/>
        <v>0</v>
      </c>
      <c r="S44" s="187">
        <f t="shared" si="5"/>
        <v>125327.92</v>
      </c>
      <c r="T44" s="164">
        <v>3</v>
      </c>
      <c r="U44" s="30">
        <v>0.39999999999999991</v>
      </c>
      <c r="V44" s="31">
        <v>0.33</v>
      </c>
      <c r="W44" s="32">
        <v>0.25</v>
      </c>
      <c r="X44" s="33">
        <v>0.02</v>
      </c>
      <c r="Y44" s="34">
        <v>0</v>
      </c>
      <c r="Z44" s="186">
        <f t="shared" si="6"/>
        <v>217961.59999999995</v>
      </c>
      <c r="AA44" s="186">
        <f t="shared" si="7"/>
        <v>179818.32</v>
      </c>
      <c r="AB44" s="186">
        <f t="shared" si="8"/>
        <v>136226</v>
      </c>
      <c r="AC44" s="186">
        <f t="shared" si="9"/>
        <v>10898.08</v>
      </c>
      <c r="AD44" s="186">
        <f t="shared" si="10"/>
        <v>0</v>
      </c>
      <c r="AE44" s="188">
        <f t="shared" si="11"/>
        <v>147124.07999999999</v>
      </c>
      <c r="AF44" s="37"/>
    </row>
    <row r="45" spans="1:32" ht="15.75" thickBot="1" x14ac:dyDescent="0.3">
      <c r="A45" s="28" t="s">
        <v>26</v>
      </c>
      <c r="B45" s="28" t="s">
        <v>785</v>
      </c>
      <c r="C45" s="158" t="s">
        <v>157</v>
      </c>
      <c r="D45" s="158" t="s">
        <v>158</v>
      </c>
      <c r="E45" s="159" t="s">
        <v>1070</v>
      </c>
      <c r="F45" s="160">
        <v>498223</v>
      </c>
      <c r="G45" s="29" t="s">
        <v>438</v>
      </c>
      <c r="H45" s="161">
        <v>1</v>
      </c>
      <c r="I45" s="30">
        <v>0.9</v>
      </c>
      <c r="J45" s="31">
        <v>0.08</v>
      </c>
      <c r="K45" s="32">
        <v>0.02</v>
      </c>
      <c r="L45" s="33">
        <v>0</v>
      </c>
      <c r="M45" s="34">
        <v>0</v>
      </c>
      <c r="N45" s="186">
        <f t="shared" si="0"/>
        <v>448400.7</v>
      </c>
      <c r="O45" s="163">
        <f t="shared" si="1"/>
        <v>39857.840000000004</v>
      </c>
      <c r="P45" s="163">
        <f t="shared" si="2"/>
        <v>9964.4600000000009</v>
      </c>
      <c r="Q45" s="163">
        <f t="shared" si="3"/>
        <v>0</v>
      </c>
      <c r="R45" s="163">
        <f t="shared" si="4"/>
        <v>0</v>
      </c>
      <c r="S45" s="187">
        <f t="shared" si="5"/>
        <v>9964.4600000000009</v>
      </c>
      <c r="T45" s="164">
        <v>1</v>
      </c>
      <c r="U45" s="30">
        <v>0.87</v>
      </c>
      <c r="V45" s="31">
        <v>0.1</v>
      </c>
      <c r="W45" s="32">
        <v>0.03</v>
      </c>
      <c r="X45" s="33">
        <v>0</v>
      </c>
      <c r="Y45" s="34">
        <v>0</v>
      </c>
      <c r="Z45" s="186">
        <f t="shared" si="6"/>
        <v>433454.01</v>
      </c>
      <c r="AA45" s="186">
        <f t="shared" si="7"/>
        <v>49822.3</v>
      </c>
      <c r="AB45" s="186">
        <f t="shared" si="8"/>
        <v>14946.689999999999</v>
      </c>
      <c r="AC45" s="186">
        <f t="shared" si="9"/>
        <v>0</v>
      </c>
      <c r="AD45" s="186">
        <f t="shared" si="10"/>
        <v>0</v>
      </c>
      <c r="AE45" s="188">
        <f t="shared" si="11"/>
        <v>14946.689999999999</v>
      </c>
      <c r="AF45" s="37"/>
    </row>
    <row r="46" spans="1:32" ht="15.75" thickBot="1" x14ac:dyDescent="0.3">
      <c r="A46" s="28" t="s">
        <v>26</v>
      </c>
      <c r="B46" s="28" t="s">
        <v>785</v>
      </c>
      <c r="C46" s="158" t="s">
        <v>785</v>
      </c>
      <c r="D46" s="158" t="s">
        <v>159</v>
      </c>
      <c r="E46" s="159" t="s">
        <v>1070</v>
      </c>
      <c r="F46" s="160">
        <v>1039588</v>
      </c>
      <c r="G46" s="29" t="s">
        <v>438</v>
      </c>
      <c r="H46" s="161">
        <v>1</v>
      </c>
      <c r="I46" s="30">
        <v>0.81</v>
      </c>
      <c r="J46" s="31">
        <v>0.17</v>
      </c>
      <c r="K46" s="32">
        <v>0.02</v>
      </c>
      <c r="L46" s="33">
        <v>0</v>
      </c>
      <c r="M46" s="34">
        <v>0</v>
      </c>
      <c r="N46" s="186">
        <f t="shared" si="0"/>
        <v>842066.28</v>
      </c>
      <c r="O46" s="163">
        <f t="shared" si="1"/>
        <v>176729.96000000002</v>
      </c>
      <c r="P46" s="163">
        <f t="shared" si="2"/>
        <v>20791.760000000002</v>
      </c>
      <c r="Q46" s="163">
        <f t="shared" si="3"/>
        <v>0</v>
      </c>
      <c r="R46" s="163">
        <f t="shared" si="4"/>
        <v>0</v>
      </c>
      <c r="S46" s="187">
        <f>SUM(P46:R46)</f>
        <v>20791.760000000002</v>
      </c>
      <c r="T46" s="164">
        <v>2</v>
      </c>
      <c r="U46" s="30">
        <v>0.75</v>
      </c>
      <c r="V46" s="31">
        <v>0.21</v>
      </c>
      <c r="W46" s="32">
        <v>0.04</v>
      </c>
      <c r="X46" s="33">
        <v>0</v>
      </c>
      <c r="Y46" s="34">
        <v>0</v>
      </c>
      <c r="Z46" s="186">
        <f t="shared" si="6"/>
        <v>779691</v>
      </c>
      <c r="AA46" s="186">
        <f t="shared" si="7"/>
        <v>218313.47999999998</v>
      </c>
      <c r="AB46" s="186">
        <f t="shared" si="8"/>
        <v>41583.520000000004</v>
      </c>
      <c r="AC46" s="186">
        <f t="shared" si="9"/>
        <v>0</v>
      </c>
      <c r="AD46" s="186">
        <f t="shared" si="10"/>
        <v>0</v>
      </c>
      <c r="AE46" s="188">
        <f>SUM(AB46:AD46)</f>
        <v>41583.520000000004</v>
      </c>
      <c r="AF46" s="37"/>
    </row>
    <row r="47" spans="1:32" ht="15.75" thickBot="1" x14ac:dyDescent="0.3">
      <c r="A47" s="28" t="s">
        <v>26</v>
      </c>
      <c r="B47" s="28" t="s">
        <v>785</v>
      </c>
      <c r="C47" s="158" t="s">
        <v>160</v>
      </c>
      <c r="D47" s="158" t="s">
        <v>161</v>
      </c>
      <c r="E47" s="159" t="s">
        <v>1070</v>
      </c>
      <c r="F47" s="160">
        <v>330237</v>
      </c>
      <c r="G47" s="29" t="s">
        <v>438</v>
      </c>
      <c r="H47" s="161">
        <v>1</v>
      </c>
      <c r="I47" s="30">
        <v>0.85</v>
      </c>
      <c r="J47" s="31">
        <v>0.14000000000000001</v>
      </c>
      <c r="K47" s="32">
        <v>0.01</v>
      </c>
      <c r="L47" s="33">
        <v>0</v>
      </c>
      <c r="M47" s="34">
        <v>0</v>
      </c>
      <c r="N47" s="186">
        <f t="shared" si="0"/>
        <v>280701.45</v>
      </c>
      <c r="O47" s="163">
        <f t="shared" si="1"/>
        <v>46233.180000000008</v>
      </c>
      <c r="P47" s="163">
        <f t="shared" si="2"/>
        <v>3302.37</v>
      </c>
      <c r="Q47" s="163">
        <f t="shared" si="3"/>
        <v>0</v>
      </c>
      <c r="R47" s="163">
        <f t="shared" si="4"/>
        <v>0</v>
      </c>
      <c r="S47" s="187">
        <f t="shared" ref="S47:S57" si="12">SUM(P47:R47)</f>
        <v>3302.37</v>
      </c>
      <c r="T47" s="164">
        <v>2</v>
      </c>
      <c r="U47" s="30">
        <v>0.73</v>
      </c>
      <c r="V47" s="31">
        <v>0.23</v>
      </c>
      <c r="W47" s="32">
        <v>0.04</v>
      </c>
      <c r="X47" s="33">
        <v>0</v>
      </c>
      <c r="Y47" s="34">
        <v>0</v>
      </c>
      <c r="Z47" s="186">
        <f t="shared" si="6"/>
        <v>241073.00999999998</v>
      </c>
      <c r="AA47" s="186">
        <f t="shared" si="7"/>
        <v>75954.510000000009</v>
      </c>
      <c r="AB47" s="186">
        <f t="shared" si="8"/>
        <v>13209.48</v>
      </c>
      <c r="AC47" s="186">
        <f t="shared" si="9"/>
        <v>0</v>
      </c>
      <c r="AD47" s="186">
        <f t="shared" si="10"/>
        <v>0</v>
      </c>
      <c r="AE47" s="188">
        <f t="shared" ref="AE47:AE57" si="13">SUM(AB47:AD47)</f>
        <v>13209.48</v>
      </c>
      <c r="AF47" s="37"/>
    </row>
    <row r="48" spans="1:32" ht="15.75" thickBot="1" x14ac:dyDescent="0.3">
      <c r="A48" s="28" t="s">
        <v>26</v>
      </c>
      <c r="B48" s="28" t="s">
        <v>139</v>
      </c>
      <c r="C48" s="158" t="s">
        <v>140</v>
      </c>
      <c r="D48" s="158" t="s">
        <v>141</v>
      </c>
      <c r="E48" s="159" t="s">
        <v>1070</v>
      </c>
      <c r="F48" s="160">
        <v>684799.3243343397</v>
      </c>
      <c r="G48" s="29" t="s">
        <v>438</v>
      </c>
      <c r="H48" s="161">
        <v>1</v>
      </c>
      <c r="I48" s="30">
        <v>0.9</v>
      </c>
      <c r="J48" s="31">
        <v>0.1</v>
      </c>
      <c r="K48" s="32">
        <v>0</v>
      </c>
      <c r="L48" s="33">
        <v>0</v>
      </c>
      <c r="M48" s="34">
        <v>0</v>
      </c>
      <c r="N48" s="186">
        <f t="shared" si="0"/>
        <v>616319.39190090576</v>
      </c>
      <c r="O48" s="163">
        <f t="shared" si="1"/>
        <v>68479.932433433976</v>
      </c>
      <c r="P48" s="163">
        <f t="shared" si="2"/>
        <v>0</v>
      </c>
      <c r="Q48" s="163">
        <f t="shared" si="3"/>
        <v>0</v>
      </c>
      <c r="R48" s="163">
        <f t="shared" si="4"/>
        <v>0</v>
      </c>
      <c r="S48" s="187">
        <f t="shared" si="12"/>
        <v>0</v>
      </c>
      <c r="T48" s="164">
        <v>1</v>
      </c>
      <c r="U48" s="30">
        <v>0.87</v>
      </c>
      <c r="V48" s="31">
        <v>0.12</v>
      </c>
      <c r="W48" s="32">
        <v>0.01</v>
      </c>
      <c r="X48" s="33">
        <v>0</v>
      </c>
      <c r="Y48" s="34">
        <v>0</v>
      </c>
      <c r="Z48" s="186">
        <f t="shared" si="6"/>
        <v>595775.41217087558</v>
      </c>
      <c r="AA48" s="186">
        <f t="shared" si="7"/>
        <v>82175.918920120763</v>
      </c>
      <c r="AB48" s="186">
        <f t="shared" si="8"/>
        <v>6847.9932433433969</v>
      </c>
      <c r="AC48" s="186">
        <f t="shared" si="9"/>
        <v>0</v>
      </c>
      <c r="AD48" s="186">
        <f t="shared" si="10"/>
        <v>0</v>
      </c>
      <c r="AE48" s="188">
        <f t="shared" si="13"/>
        <v>6847.9932433433969</v>
      </c>
      <c r="AF48" s="37"/>
    </row>
    <row r="49" spans="1:32" ht="15.75" thickBot="1" x14ac:dyDescent="0.3">
      <c r="A49" s="28" t="s">
        <v>26</v>
      </c>
      <c r="B49" s="28" t="s">
        <v>139</v>
      </c>
      <c r="C49" s="158" t="s">
        <v>142</v>
      </c>
      <c r="D49" s="158" t="s">
        <v>143</v>
      </c>
      <c r="E49" s="159" t="s">
        <v>1070</v>
      </c>
      <c r="F49" s="160">
        <v>363513.55880445137</v>
      </c>
      <c r="G49" s="29" t="s">
        <v>438</v>
      </c>
      <c r="H49" s="161">
        <v>1</v>
      </c>
      <c r="I49" s="30">
        <v>0.9</v>
      </c>
      <c r="J49" s="31">
        <v>0.1</v>
      </c>
      <c r="K49" s="32">
        <v>0</v>
      </c>
      <c r="L49" s="33">
        <v>0</v>
      </c>
      <c r="M49" s="34">
        <v>0</v>
      </c>
      <c r="N49" s="186">
        <f t="shared" si="0"/>
        <v>327162.20292400627</v>
      </c>
      <c r="O49" s="163">
        <f t="shared" si="1"/>
        <v>36351.355880445139</v>
      </c>
      <c r="P49" s="163">
        <f t="shared" si="2"/>
        <v>0</v>
      </c>
      <c r="Q49" s="163">
        <f t="shared" si="3"/>
        <v>0</v>
      </c>
      <c r="R49" s="163">
        <f t="shared" si="4"/>
        <v>0</v>
      </c>
      <c r="S49" s="187">
        <f t="shared" si="12"/>
        <v>0</v>
      </c>
      <c r="T49" s="164">
        <v>1</v>
      </c>
      <c r="U49" s="30">
        <v>0.87</v>
      </c>
      <c r="V49" s="31">
        <v>0.12</v>
      </c>
      <c r="W49" s="32">
        <v>0.01</v>
      </c>
      <c r="X49" s="33">
        <v>0</v>
      </c>
      <c r="Y49" s="34">
        <v>0</v>
      </c>
      <c r="Z49" s="186">
        <f t="shared" si="6"/>
        <v>316256.79615987267</v>
      </c>
      <c r="AA49" s="186">
        <f t="shared" si="7"/>
        <v>43621.627056534162</v>
      </c>
      <c r="AB49" s="186">
        <f t="shared" si="8"/>
        <v>3635.135588044514</v>
      </c>
      <c r="AC49" s="186">
        <f t="shared" si="9"/>
        <v>0</v>
      </c>
      <c r="AD49" s="186">
        <f t="shared" si="10"/>
        <v>0</v>
      </c>
      <c r="AE49" s="188">
        <f t="shared" si="13"/>
        <v>3635.135588044514</v>
      </c>
      <c r="AF49" s="37"/>
    </row>
    <row r="50" spans="1:32" ht="15.75" thickBot="1" x14ac:dyDescent="0.3">
      <c r="A50" s="28" t="s">
        <v>26</v>
      </c>
      <c r="B50" s="28" t="s">
        <v>139</v>
      </c>
      <c r="C50" s="158" t="s">
        <v>1396</v>
      </c>
      <c r="D50" s="158" t="s">
        <v>144</v>
      </c>
      <c r="E50" s="159" t="s">
        <v>1070</v>
      </c>
      <c r="F50" s="160">
        <v>300866.30671523634</v>
      </c>
      <c r="G50" s="29" t="s">
        <v>438</v>
      </c>
      <c r="H50" s="161">
        <v>1</v>
      </c>
      <c r="I50" s="30">
        <v>0.9</v>
      </c>
      <c r="J50" s="31">
        <v>0.1</v>
      </c>
      <c r="K50" s="32">
        <v>0</v>
      </c>
      <c r="L50" s="33">
        <v>0</v>
      </c>
      <c r="M50" s="34">
        <v>0</v>
      </c>
      <c r="N50" s="186">
        <f t="shared" si="0"/>
        <v>270779.67604371271</v>
      </c>
      <c r="O50" s="163">
        <f t="shared" si="1"/>
        <v>30086.630671523635</v>
      </c>
      <c r="P50" s="163">
        <f t="shared" si="2"/>
        <v>0</v>
      </c>
      <c r="Q50" s="163">
        <f t="shared" si="3"/>
        <v>0</v>
      </c>
      <c r="R50" s="163">
        <f t="shared" si="4"/>
        <v>0</v>
      </c>
      <c r="S50" s="187">
        <f t="shared" si="12"/>
        <v>0</v>
      </c>
      <c r="T50" s="164">
        <v>1</v>
      </c>
      <c r="U50" s="30">
        <v>0.87</v>
      </c>
      <c r="V50" s="31">
        <v>0.12</v>
      </c>
      <c r="W50" s="32">
        <v>0.01</v>
      </c>
      <c r="X50" s="33">
        <v>0</v>
      </c>
      <c r="Y50" s="34">
        <v>0</v>
      </c>
      <c r="Z50" s="186">
        <f t="shared" si="6"/>
        <v>261753.68684225561</v>
      </c>
      <c r="AA50" s="186">
        <f t="shared" si="7"/>
        <v>36103.956805828362</v>
      </c>
      <c r="AB50" s="186">
        <f t="shared" si="8"/>
        <v>3008.6630671523635</v>
      </c>
      <c r="AC50" s="186">
        <f t="shared" si="9"/>
        <v>0</v>
      </c>
      <c r="AD50" s="186">
        <f t="shared" si="10"/>
        <v>0</v>
      </c>
      <c r="AE50" s="188">
        <f t="shared" si="13"/>
        <v>3008.6630671523635</v>
      </c>
      <c r="AF50" s="37"/>
    </row>
    <row r="51" spans="1:32" ht="15.75" thickBot="1" x14ac:dyDescent="0.3">
      <c r="A51" s="28" t="s">
        <v>26</v>
      </c>
      <c r="B51" s="28" t="s">
        <v>139</v>
      </c>
      <c r="C51" s="158" t="s">
        <v>145</v>
      </c>
      <c r="D51" s="158" t="s">
        <v>146</v>
      </c>
      <c r="E51" s="159" t="s">
        <v>1070</v>
      </c>
      <c r="F51" s="160">
        <v>866857.02679303824</v>
      </c>
      <c r="G51" s="29" t="s">
        <v>438</v>
      </c>
      <c r="H51" s="161">
        <v>1</v>
      </c>
      <c r="I51" s="30">
        <v>0.88</v>
      </c>
      <c r="J51" s="31">
        <v>0.1</v>
      </c>
      <c r="K51" s="32">
        <v>0.02</v>
      </c>
      <c r="L51" s="33">
        <v>0</v>
      </c>
      <c r="M51" s="34">
        <v>0</v>
      </c>
      <c r="N51" s="186">
        <f t="shared" si="0"/>
        <v>762834.18357787363</v>
      </c>
      <c r="O51" s="163">
        <f t="shared" si="1"/>
        <v>86685.702679303824</v>
      </c>
      <c r="P51" s="163">
        <f t="shared" si="2"/>
        <v>17337.140535860766</v>
      </c>
      <c r="Q51" s="163">
        <f t="shared" si="3"/>
        <v>0</v>
      </c>
      <c r="R51" s="163">
        <f t="shared" si="4"/>
        <v>0</v>
      </c>
      <c r="S51" s="187">
        <f t="shared" si="12"/>
        <v>17337.140535860766</v>
      </c>
      <c r="T51" s="164">
        <v>1</v>
      </c>
      <c r="U51" s="30">
        <v>0.83</v>
      </c>
      <c r="V51" s="31">
        <v>0.13</v>
      </c>
      <c r="W51" s="32">
        <v>0.04</v>
      </c>
      <c r="X51" s="33">
        <v>0</v>
      </c>
      <c r="Y51" s="34">
        <v>0</v>
      </c>
      <c r="Z51" s="186">
        <f t="shared" si="6"/>
        <v>719491.33223822166</v>
      </c>
      <c r="AA51" s="186">
        <f t="shared" si="7"/>
        <v>112691.41348309498</v>
      </c>
      <c r="AB51" s="186">
        <f t="shared" si="8"/>
        <v>34674.281071721532</v>
      </c>
      <c r="AC51" s="186">
        <f t="shared" si="9"/>
        <v>0</v>
      </c>
      <c r="AD51" s="186">
        <f t="shared" si="10"/>
        <v>0</v>
      </c>
      <c r="AE51" s="188">
        <f t="shared" si="13"/>
        <v>34674.281071721532</v>
      </c>
      <c r="AF51" s="37"/>
    </row>
    <row r="52" spans="1:32" ht="15.75" thickBot="1" x14ac:dyDescent="0.3">
      <c r="A52" s="28" t="s">
        <v>26</v>
      </c>
      <c r="B52" s="28" t="s">
        <v>139</v>
      </c>
      <c r="C52" s="158" t="s">
        <v>139</v>
      </c>
      <c r="D52" s="158" t="s">
        <v>147</v>
      </c>
      <c r="E52" s="159" t="s">
        <v>1070</v>
      </c>
      <c r="F52" s="160">
        <v>1097635.8895215536</v>
      </c>
      <c r="G52" s="29" t="s">
        <v>438</v>
      </c>
      <c r="H52" s="161">
        <v>1</v>
      </c>
      <c r="I52" s="30">
        <v>0.89</v>
      </c>
      <c r="J52" s="31">
        <v>0.1</v>
      </c>
      <c r="K52" s="32">
        <v>0.01</v>
      </c>
      <c r="L52" s="33">
        <v>0</v>
      </c>
      <c r="M52" s="34">
        <v>0</v>
      </c>
      <c r="N52" s="186">
        <f t="shared" si="0"/>
        <v>976895.94167418277</v>
      </c>
      <c r="O52" s="163">
        <f t="shared" si="1"/>
        <v>109763.58895215538</v>
      </c>
      <c r="P52" s="163">
        <f t="shared" si="2"/>
        <v>10976.358895215537</v>
      </c>
      <c r="Q52" s="163">
        <f t="shared" si="3"/>
        <v>0</v>
      </c>
      <c r="R52" s="163">
        <f t="shared" si="4"/>
        <v>0</v>
      </c>
      <c r="S52" s="187">
        <f t="shared" si="12"/>
        <v>10976.358895215537</v>
      </c>
      <c r="T52" s="164">
        <v>1</v>
      </c>
      <c r="U52" s="30">
        <v>0.85</v>
      </c>
      <c r="V52" s="31">
        <v>0.12</v>
      </c>
      <c r="W52" s="32">
        <v>0.03</v>
      </c>
      <c r="X52" s="33">
        <v>0</v>
      </c>
      <c r="Y52" s="34">
        <v>0</v>
      </c>
      <c r="Z52" s="186">
        <f t="shared" si="6"/>
        <v>932990.50609332055</v>
      </c>
      <c r="AA52" s="186">
        <f t="shared" si="7"/>
        <v>131716.30674258643</v>
      </c>
      <c r="AB52" s="186">
        <f t="shared" si="8"/>
        <v>32929.076685646607</v>
      </c>
      <c r="AC52" s="186">
        <f t="shared" si="9"/>
        <v>0</v>
      </c>
      <c r="AD52" s="186">
        <f t="shared" si="10"/>
        <v>0</v>
      </c>
      <c r="AE52" s="188">
        <f t="shared" si="13"/>
        <v>32929.076685646607</v>
      </c>
      <c r="AF52" s="37"/>
    </row>
    <row r="53" spans="1:32" ht="15.75" thickBot="1" x14ac:dyDescent="0.3">
      <c r="A53" s="28" t="s">
        <v>26</v>
      </c>
      <c r="B53" s="28" t="s">
        <v>139</v>
      </c>
      <c r="C53" s="158" t="s">
        <v>148</v>
      </c>
      <c r="D53" s="158" t="s">
        <v>149</v>
      </c>
      <c r="E53" s="159" t="s">
        <v>1070</v>
      </c>
      <c r="F53" s="160">
        <v>317674.68885221495</v>
      </c>
      <c r="G53" s="29" t="s">
        <v>438</v>
      </c>
      <c r="H53" s="161">
        <v>1</v>
      </c>
      <c r="I53" s="30">
        <v>0.9</v>
      </c>
      <c r="J53" s="31">
        <v>0.1</v>
      </c>
      <c r="K53" s="32">
        <v>0</v>
      </c>
      <c r="L53" s="33">
        <v>0</v>
      </c>
      <c r="M53" s="34">
        <v>0</v>
      </c>
      <c r="N53" s="186">
        <f t="shared" si="0"/>
        <v>285907.21996699349</v>
      </c>
      <c r="O53" s="163">
        <f t="shared" si="1"/>
        <v>31767.468885221497</v>
      </c>
      <c r="P53" s="163">
        <f t="shared" si="2"/>
        <v>0</v>
      </c>
      <c r="Q53" s="163">
        <f t="shared" si="3"/>
        <v>0</v>
      </c>
      <c r="R53" s="163">
        <f t="shared" si="4"/>
        <v>0</v>
      </c>
      <c r="S53" s="187">
        <f t="shared" si="12"/>
        <v>0</v>
      </c>
      <c r="T53" s="164">
        <v>1</v>
      </c>
      <c r="U53" s="30">
        <v>0.87</v>
      </c>
      <c r="V53" s="31">
        <v>0.12</v>
      </c>
      <c r="W53" s="32">
        <v>0.01</v>
      </c>
      <c r="X53" s="33">
        <v>0</v>
      </c>
      <c r="Y53" s="34">
        <v>0</v>
      </c>
      <c r="Z53" s="186">
        <f t="shared" si="6"/>
        <v>276376.97930142703</v>
      </c>
      <c r="AA53" s="186">
        <f t="shared" si="7"/>
        <v>38120.962662265796</v>
      </c>
      <c r="AB53" s="186">
        <f t="shared" si="8"/>
        <v>3176.7468885221497</v>
      </c>
      <c r="AC53" s="186">
        <f t="shared" si="9"/>
        <v>0</v>
      </c>
      <c r="AD53" s="186">
        <f t="shared" si="10"/>
        <v>0</v>
      </c>
      <c r="AE53" s="188">
        <f t="shared" si="13"/>
        <v>3176.7468885221497</v>
      </c>
      <c r="AF53" s="37"/>
    </row>
    <row r="54" spans="1:32" ht="15.75" thickBot="1" x14ac:dyDescent="0.3">
      <c r="A54" s="28" t="s">
        <v>26</v>
      </c>
      <c r="B54" s="28" t="s">
        <v>139</v>
      </c>
      <c r="C54" s="158" t="s">
        <v>150</v>
      </c>
      <c r="D54" s="158" t="s">
        <v>151</v>
      </c>
      <c r="E54" s="159" t="s">
        <v>1070</v>
      </c>
      <c r="F54" s="160">
        <v>316015.50515126577</v>
      </c>
      <c r="G54" s="29" t="s">
        <v>438</v>
      </c>
      <c r="H54" s="161">
        <v>1</v>
      </c>
      <c r="I54" s="30">
        <v>0.85</v>
      </c>
      <c r="J54" s="31">
        <v>0.13</v>
      </c>
      <c r="K54" s="32">
        <v>0.02</v>
      </c>
      <c r="L54" s="33">
        <v>0</v>
      </c>
      <c r="M54" s="34">
        <v>0</v>
      </c>
      <c r="N54" s="186">
        <f t="shared" si="0"/>
        <v>268613.17937857588</v>
      </c>
      <c r="O54" s="163">
        <f t="shared" si="1"/>
        <v>41082.01566966455</v>
      </c>
      <c r="P54" s="163">
        <f t="shared" si="2"/>
        <v>6320.3101030253156</v>
      </c>
      <c r="Q54" s="163">
        <f t="shared" si="3"/>
        <v>0</v>
      </c>
      <c r="R54" s="163">
        <f t="shared" si="4"/>
        <v>0</v>
      </c>
      <c r="S54" s="187">
        <f t="shared" si="12"/>
        <v>6320.3101030253156</v>
      </c>
      <c r="T54" s="164">
        <v>2</v>
      </c>
      <c r="U54" s="30">
        <v>0.79</v>
      </c>
      <c r="V54" s="31">
        <v>0.16</v>
      </c>
      <c r="W54" s="32">
        <v>0.05</v>
      </c>
      <c r="X54" s="33">
        <v>0</v>
      </c>
      <c r="Y54" s="34">
        <v>0</v>
      </c>
      <c r="Z54" s="186">
        <f t="shared" si="6"/>
        <v>249652.24906949996</v>
      </c>
      <c r="AA54" s="186">
        <f t="shared" si="7"/>
        <v>50562.480824202525</v>
      </c>
      <c r="AB54" s="186">
        <f t="shared" si="8"/>
        <v>15800.775257563289</v>
      </c>
      <c r="AC54" s="186">
        <f t="shared" si="9"/>
        <v>0</v>
      </c>
      <c r="AD54" s="186">
        <f t="shared" si="10"/>
        <v>0</v>
      </c>
      <c r="AE54" s="188">
        <f t="shared" si="13"/>
        <v>15800.775257563289</v>
      </c>
      <c r="AF54" s="37"/>
    </row>
    <row r="55" spans="1:32" ht="15.75" thickBot="1" x14ac:dyDescent="0.3">
      <c r="A55" s="28" t="s">
        <v>26</v>
      </c>
      <c r="B55" s="28" t="s">
        <v>786</v>
      </c>
      <c r="C55" s="158" t="s">
        <v>786</v>
      </c>
      <c r="D55" s="158"/>
      <c r="E55" s="159" t="s">
        <v>1070</v>
      </c>
      <c r="F55" s="160">
        <v>60378</v>
      </c>
      <c r="G55" s="29" t="s">
        <v>438</v>
      </c>
      <c r="H55" s="161">
        <v>1</v>
      </c>
      <c r="I55" s="30">
        <v>0.83000000000000007</v>
      </c>
      <c r="J55" s="31">
        <v>0.15</v>
      </c>
      <c r="K55" s="32">
        <v>0.02</v>
      </c>
      <c r="L55" s="33">
        <v>0</v>
      </c>
      <c r="M55" s="34">
        <v>0</v>
      </c>
      <c r="N55" s="186">
        <f t="shared" si="0"/>
        <v>50113.740000000005</v>
      </c>
      <c r="O55" s="163">
        <f t="shared" si="1"/>
        <v>9056.6999999999989</v>
      </c>
      <c r="P55" s="163">
        <f t="shared" si="2"/>
        <v>1207.56</v>
      </c>
      <c r="Q55" s="163">
        <f t="shared" si="3"/>
        <v>0</v>
      </c>
      <c r="R55" s="163">
        <f t="shared" si="4"/>
        <v>0</v>
      </c>
      <c r="S55" s="187">
        <f t="shared" si="12"/>
        <v>1207.56</v>
      </c>
      <c r="T55" s="164">
        <v>1</v>
      </c>
      <c r="U55" s="30">
        <v>0.81</v>
      </c>
      <c r="V55" s="31">
        <v>0.16</v>
      </c>
      <c r="W55" s="32">
        <v>0.03</v>
      </c>
      <c r="X55" s="33">
        <v>0</v>
      </c>
      <c r="Y55" s="34">
        <v>0</v>
      </c>
      <c r="Z55" s="186">
        <f t="shared" si="6"/>
        <v>48906.18</v>
      </c>
      <c r="AA55" s="186">
        <f t="shared" si="7"/>
        <v>9660.48</v>
      </c>
      <c r="AB55" s="186">
        <f t="shared" si="8"/>
        <v>1811.34</v>
      </c>
      <c r="AC55" s="186">
        <f t="shared" si="9"/>
        <v>0</v>
      </c>
      <c r="AD55" s="186">
        <f t="shared" si="10"/>
        <v>0</v>
      </c>
      <c r="AE55" s="188">
        <f t="shared" si="13"/>
        <v>1811.34</v>
      </c>
      <c r="AF55" s="37"/>
    </row>
    <row r="56" spans="1:32" ht="15.75" thickBot="1" x14ac:dyDescent="0.3">
      <c r="A56" s="28" t="s">
        <v>26</v>
      </c>
      <c r="B56" s="28" t="s">
        <v>175</v>
      </c>
      <c r="C56" s="158" t="s">
        <v>1397</v>
      </c>
      <c r="D56" s="158" t="s">
        <v>176</v>
      </c>
      <c r="E56" s="159" t="s">
        <v>1070</v>
      </c>
      <c r="F56" s="160">
        <v>163769</v>
      </c>
      <c r="G56" s="29" t="s">
        <v>438</v>
      </c>
      <c r="H56" s="161">
        <v>1</v>
      </c>
      <c r="I56" s="30">
        <v>0.83</v>
      </c>
      <c r="J56" s="31">
        <v>0.14000000000000001</v>
      </c>
      <c r="K56" s="32">
        <v>0.03</v>
      </c>
      <c r="L56" s="33">
        <v>0</v>
      </c>
      <c r="M56" s="34">
        <v>0</v>
      </c>
      <c r="N56" s="186">
        <f t="shared" si="0"/>
        <v>135928.26999999999</v>
      </c>
      <c r="O56" s="163">
        <f t="shared" si="1"/>
        <v>22927.660000000003</v>
      </c>
      <c r="P56" s="163">
        <f t="shared" si="2"/>
        <v>4913.07</v>
      </c>
      <c r="Q56" s="163">
        <f t="shared" si="3"/>
        <v>0</v>
      </c>
      <c r="R56" s="163">
        <f t="shared" si="4"/>
        <v>0</v>
      </c>
      <c r="S56" s="187">
        <f t="shared" si="12"/>
        <v>4913.07</v>
      </c>
      <c r="T56" s="164">
        <v>2</v>
      </c>
      <c r="U56" s="30">
        <v>0.63</v>
      </c>
      <c r="V56" s="31">
        <v>0.3</v>
      </c>
      <c r="W56" s="32">
        <v>7.0000000000000007E-2</v>
      </c>
      <c r="X56" s="33">
        <v>0</v>
      </c>
      <c r="Y56" s="34">
        <v>0</v>
      </c>
      <c r="Z56" s="186">
        <f t="shared" si="6"/>
        <v>103174.47</v>
      </c>
      <c r="AA56" s="186">
        <f t="shared" si="7"/>
        <v>49130.7</v>
      </c>
      <c r="AB56" s="186">
        <f t="shared" si="8"/>
        <v>11463.830000000002</v>
      </c>
      <c r="AC56" s="186">
        <f t="shared" si="9"/>
        <v>0</v>
      </c>
      <c r="AD56" s="186">
        <f t="shared" si="10"/>
        <v>0</v>
      </c>
      <c r="AE56" s="188">
        <f t="shared" si="13"/>
        <v>11463.830000000002</v>
      </c>
      <c r="AF56" s="37"/>
    </row>
    <row r="57" spans="1:32" ht="15.75" thickBot="1" x14ac:dyDescent="0.3">
      <c r="A57" s="28" t="s">
        <v>26</v>
      </c>
      <c r="B57" s="28" t="s">
        <v>175</v>
      </c>
      <c r="C57" s="158" t="s">
        <v>177</v>
      </c>
      <c r="D57" s="158" t="s">
        <v>178</v>
      </c>
      <c r="E57" s="159" t="s">
        <v>1070</v>
      </c>
      <c r="F57" s="160">
        <v>225997</v>
      </c>
      <c r="G57" s="29" t="s">
        <v>438</v>
      </c>
      <c r="H57" s="161">
        <v>2</v>
      </c>
      <c r="I57" s="30">
        <v>0.65</v>
      </c>
      <c r="J57" s="31">
        <v>0.21</v>
      </c>
      <c r="K57" s="32">
        <v>0.14000000000000001</v>
      </c>
      <c r="L57" s="33">
        <v>0</v>
      </c>
      <c r="M57" s="34">
        <v>0</v>
      </c>
      <c r="N57" s="186">
        <f t="shared" si="0"/>
        <v>146898.05000000002</v>
      </c>
      <c r="O57" s="163">
        <f t="shared" si="1"/>
        <v>47459.369999999995</v>
      </c>
      <c r="P57" s="163">
        <f t="shared" si="2"/>
        <v>31639.58</v>
      </c>
      <c r="Q57" s="163">
        <f t="shared" si="3"/>
        <v>0</v>
      </c>
      <c r="R57" s="163">
        <f t="shared" si="4"/>
        <v>0</v>
      </c>
      <c r="S57" s="187">
        <f t="shared" si="12"/>
        <v>31639.58</v>
      </c>
      <c r="T57" s="164">
        <v>2</v>
      </c>
      <c r="U57" s="30">
        <v>0.53</v>
      </c>
      <c r="V57" s="31">
        <v>0.3</v>
      </c>
      <c r="W57" s="32">
        <v>0.17</v>
      </c>
      <c r="X57" s="33">
        <v>0</v>
      </c>
      <c r="Y57" s="34">
        <v>0</v>
      </c>
      <c r="Z57" s="186">
        <f t="shared" si="6"/>
        <v>119778.41</v>
      </c>
      <c r="AA57" s="186">
        <f t="shared" si="7"/>
        <v>67799.099999999991</v>
      </c>
      <c r="AB57" s="186">
        <f t="shared" si="8"/>
        <v>38419.490000000005</v>
      </c>
      <c r="AC57" s="186">
        <f t="shared" si="9"/>
        <v>0</v>
      </c>
      <c r="AD57" s="186">
        <f t="shared" si="10"/>
        <v>0</v>
      </c>
      <c r="AE57" s="188">
        <f t="shared" si="13"/>
        <v>38419.490000000005</v>
      </c>
      <c r="AF57" s="37"/>
    </row>
    <row r="58" spans="1:32" ht="15.75" thickBot="1" x14ac:dyDescent="0.3">
      <c r="A58" s="28" t="s">
        <v>26</v>
      </c>
      <c r="B58" s="28" t="s">
        <v>175</v>
      </c>
      <c r="C58" s="158" t="s">
        <v>1398</v>
      </c>
      <c r="D58" s="158" t="s">
        <v>179</v>
      </c>
      <c r="E58" s="159" t="s">
        <v>1070</v>
      </c>
      <c r="F58" s="160">
        <v>165818</v>
      </c>
      <c r="G58" s="29" t="s">
        <v>438</v>
      </c>
      <c r="H58" s="161">
        <v>2</v>
      </c>
      <c r="I58" s="30">
        <v>0.49</v>
      </c>
      <c r="J58" s="31">
        <v>0.35</v>
      </c>
      <c r="K58" s="32">
        <v>0.16</v>
      </c>
      <c r="L58" s="33">
        <v>0</v>
      </c>
      <c r="M58" s="34">
        <v>0</v>
      </c>
      <c r="N58" s="186">
        <f t="shared" si="0"/>
        <v>81250.819999999992</v>
      </c>
      <c r="O58" s="163">
        <f t="shared" si="1"/>
        <v>58036.299999999996</v>
      </c>
      <c r="P58" s="163">
        <f t="shared" si="2"/>
        <v>26530.880000000001</v>
      </c>
      <c r="Q58" s="163">
        <f t="shared" si="3"/>
        <v>0</v>
      </c>
      <c r="R58" s="163">
        <f t="shared" si="4"/>
        <v>0</v>
      </c>
      <c r="S58" s="187">
        <f>SUM(P58:R58)</f>
        <v>26530.880000000001</v>
      </c>
      <c r="T58" s="164">
        <v>3</v>
      </c>
      <c r="U58" s="30">
        <v>0.32999999999999996</v>
      </c>
      <c r="V58" s="31">
        <v>0.37</v>
      </c>
      <c r="W58" s="32">
        <v>0.25</v>
      </c>
      <c r="X58" s="33">
        <v>0.05</v>
      </c>
      <c r="Y58" s="34">
        <v>0</v>
      </c>
      <c r="Z58" s="186">
        <f t="shared" si="6"/>
        <v>54719.939999999995</v>
      </c>
      <c r="AA58" s="186">
        <f t="shared" si="7"/>
        <v>61352.659999999996</v>
      </c>
      <c r="AB58" s="186">
        <f t="shared" si="8"/>
        <v>41454.5</v>
      </c>
      <c r="AC58" s="186">
        <f t="shared" si="9"/>
        <v>8290.9</v>
      </c>
      <c r="AD58" s="186">
        <f t="shared" si="10"/>
        <v>0</v>
      </c>
      <c r="AE58" s="188">
        <f>SUM(AB58:AD58)</f>
        <v>49745.4</v>
      </c>
      <c r="AF58" s="37"/>
    </row>
    <row r="59" spans="1:32" ht="15.75" thickBot="1" x14ac:dyDescent="0.3">
      <c r="A59" s="28" t="s">
        <v>26</v>
      </c>
      <c r="B59" s="28" t="s">
        <v>175</v>
      </c>
      <c r="C59" s="158" t="s">
        <v>1399</v>
      </c>
      <c r="D59" s="158" t="s">
        <v>180</v>
      </c>
      <c r="E59" s="159" t="s">
        <v>1070</v>
      </c>
      <c r="F59" s="160">
        <v>262005</v>
      </c>
      <c r="G59" s="29" t="s">
        <v>438</v>
      </c>
      <c r="H59" s="161">
        <v>2</v>
      </c>
      <c r="I59" s="30">
        <v>0.67999999999999994</v>
      </c>
      <c r="J59" s="31">
        <v>0.25</v>
      </c>
      <c r="K59" s="32">
        <v>7.0000000000000007E-2</v>
      </c>
      <c r="L59" s="33">
        <v>0</v>
      </c>
      <c r="M59" s="34">
        <v>0</v>
      </c>
      <c r="N59" s="186">
        <f t="shared" si="0"/>
        <v>178163.4</v>
      </c>
      <c r="O59" s="163">
        <f t="shared" si="1"/>
        <v>65501.25</v>
      </c>
      <c r="P59" s="163">
        <f t="shared" si="2"/>
        <v>18340.350000000002</v>
      </c>
      <c r="Q59" s="163">
        <f t="shared" si="3"/>
        <v>0</v>
      </c>
      <c r="R59" s="163">
        <f t="shared" si="4"/>
        <v>0</v>
      </c>
      <c r="S59" s="187">
        <f t="shared" ref="S59:S60" si="14">SUM(P59:R59)</f>
        <v>18340.350000000002</v>
      </c>
      <c r="T59" s="164">
        <v>2</v>
      </c>
      <c r="U59" s="30">
        <v>0.62</v>
      </c>
      <c r="V59" s="31">
        <v>0.28000000000000003</v>
      </c>
      <c r="W59" s="32">
        <v>0.1</v>
      </c>
      <c r="X59" s="33">
        <v>0</v>
      </c>
      <c r="Y59" s="34">
        <v>0</v>
      </c>
      <c r="Z59" s="186">
        <f t="shared" si="6"/>
        <v>162443.1</v>
      </c>
      <c r="AA59" s="186">
        <f t="shared" si="7"/>
        <v>73361.400000000009</v>
      </c>
      <c r="AB59" s="186">
        <f t="shared" si="8"/>
        <v>26200.5</v>
      </c>
      <c r="AC59" s="186">
        <f t="shared" si="9"/>
        <v>0</v>
      </c>
      <c r="AD59" s="186">
        <f t="shared" si="10"/>
        <v>0</v>
      </c>
      <c r="AE59" s="188">
        <f t="shared" ref="AE59:AE60" si="15">SUM(AB59:AD59)</f>
        <v>26200.5</v>
      </c>
      <c r="AF59" s="37"/>
    </row>
    <row r="60" spans="1:32" ht="15.75" thickBot="1" x14ac:dyDescent="0.3">
      <c r="A60" s="28" t="s">
        <v>26</v>
      </c>
      <c r="B60" s="28" t="s">
        <v>175</v>
      </c>
      <c r="C60" s="158" t="s">
        <v>175</v>
      </c>
      <c r="D60" s="158" t="s">
        <v>181</v>
      </c>
      <c r="E60" s="159" t="s">
        <v>1070</v>
      </c>
      <c r="F60" s="160">
        <v>129776</v>
      </c>
      <c r="G60" s="29" t="s">
        <v>438</v>
      </c>
      <c r="H60" s="161">
        <v>2</v>
      </c>
      <c r="I60" s="30">
        <v>0.62</v>
      </c>
      <c r="J60" s="31">
        <v>0.3</v>
      </c>
      <c r="K60" s="32">
        <v>0.08</v>
      </c>
      <c r="L60" s="33">
        <v>0</v>
      </c>
      <c r="M60" s="34">
        <v>0</v>
      </c>
      <c r="N60" s="186">
        <f t="shared" si="0"/>
        <v>80461.119999999995</v>
      </c>
      <c r="O60" s="163">
        <f t="shared" si="1"/>
        <v>38932.799999999996</v>
      </c>
      <c r="P60" s="163">
        <f t="shared" si="2"/>
        <v>10382.08</v>
      </c>
      <c r="Q60" s="163">
        <f t="shared" si="3"/>
        <v>0</v>
      </c>
      <c r="R60" s="163">
        <f t="shared" si="4"/>
        <v>0</v>
      </c>
      <c r="S60" s="187">
        <f t="shared" si="14"/>
        <v>10382.08</v>
      </c>
      <c r="T60" s="164">
        <v>2</v>
      </c>
      <c r="U60" s="30">
        <v>0.49</v>
      </c>
      <c r="V60" s="31">
        <v>0.4</v>
      </c>
      <c r="W60" s="32">
        <v>0.11</v>
      </c>
      <c r="X60" s="33">
        <v>0</v>
      </c>
      <c r="Y60" s="34">
        <v>0</v>
      </c>
      <c r="Z60" s="186">
        <f t="shared" si="6"/>
        <v>63590.239999999998</v>
      </c>
      <c r="AA60" s="186">
        <f t="shared" si="7"/>
        <v>51910.400000000001</v>
      </c>
      <c r="AB60" s="186">
        <f t="shared" si="8"/>
        <v>14275.36</v>
      </c>
      <c r="AC60" s="186">
        <f t="shared" si="9"/>
        <v>0</v>
      </c>
      <c r="AD60" s="186">
        <f t="shared" si="10"/>
        <v>0</v>
      </c>
      <c r="AE60" s="188">
        <f t="shared" si="15"/>
        <v>14275.36</v>
      </c>
      <c r="AF60" s="37"/>
    </row>
    <row r="61" spans="1:32" s="8" customFormat="1" x14ac:dyDescent="0.25">
      <c r="F61" s="7">
        <f>SUM(F5:F60)</f>
        <v>21696913.897673156</v>
      </c>
      <c r="N61" s="7">
        <f>SUM(N5:N60)</f>
        <v>17046826.748268478</v>
      </c>
      <c r="O61" s="7">
        <f t="shared" ref="O61:R61" si="16">SUM(O5:O60)</f>
        <v>3488560.3871003157</v>
      </c>
      <c r="P61" s="7">
        <f t="shared" si="16"/>
        <v>1114366.9223043665</v>
      </c>
      <c r="Q61" s="7">
        <f t="shared" si="16"/>
        <v>47159.840000000004</v>
      </c>
      <c r="R61" s="7">
        <f t="shared" si="16"/>
        <v>0</v>
      </c>
      <c r="S61" s="7">
        <f>SUM(S5:S60)</f>
        <v>1161526.7623043666</v>
      </c>
      <c r="Z61" s="7">
        <f t="shared" ref="Z61:AD61" si="17">SUM(Z5:Z60)</f>
        <v>15444741.974791262</v>
      </c>
      <c r="AA61" s="7">
        <f t="shared" si="17"/>
        <v>4411104.9738365449</v>
      </c>
      <c r="AB61" s="7">
        <f t="shared" si="17"/>
        <v>1684506.7990453555</v>
      </c>
      <c r="AC61" s="7">
        <f t="shared" si="17"/>
        <v>156560.14999999997</v>
      </c>
      <c r="AD61" s="7">
        <f t="shared" si="17"/>
        <v>0</v>
      </c>
      <c r="AE61" s="7">
        <f>SUM(AE5:AE60)</f>
        <v>1841066.9490453554</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614" priority="114" operator="containsText" text="N/A">
      <formula>NOT(ISERROR(SEARCH("N/A",I4)))</formula>
    </cfRule>
  </conditionalFormatting>
  <conditionalFormatting sqref="U4:Y4">
    <cfRule type="containsText" dxfId="613" priority="113" operator="containsText" text="N/A">
      <formula>NOT(ISERROR(SEARCH("N/A",U4)))</formula>
    </cfRule>
  </conditionalFormatting>
  <conditionalFormatting sqref="Y5">
    <cfRule type="containsText" dxfId="612" priority="112" operator="containsText" text="N/A">
      <formula>NOT(ISERROR(SEARCH("N/A",Y5)))</formula>
    </cfRule>
  </conditionalFormatting>
  <conditionalFormatting sqref="M5">
    <cfRule type="containsText" dxfId="611" priority="111" operator="containsText" text="N/A">
      <formula>NOT(ISERROR(SEARCH("N/A",M5)))</formula>
    </cfRule>
  </conditionalFormatting>
  <conditionalFormatting sqref="Y6">
    <cfRule type="containsText" dxfId="610" priority="110" operator="containsText" text="N/A">
      <formula>NOT(ISERROR(SEARCH("N/A",Y6)))</formula>
    </cfRule>
  </conditionalFormatting>
  <conditionalFormatting sqref="M6">
    <cfRule type="containsText" dxfId="609" priority="109" operator="containsText" text="N/A">
      <formula>NOT(ISERROR(SEARCH("N/A",M6)))</formula>
    </cfRule>
  </conditionalFormatting>
  <conditionalFormatting sqref="Y7">
    <cfRule type="containsText" dxfId="608" priority="108" operator="containsText" text="N/A">
      <formula>NOT(ISERROR(SEARCH("N/A",Y7)))</formula>
    </cfRule>
  </conditionalFormatting>
  <conditionalFormatting sqref="M7">
    <cfRule type="containsText" dxfId="607" priority="107" operator="containsText" text="N/A">
      <formula>NOT(ISERROR(SEARCH("N/A",M7)))</formula>
    </cfRule>
  </conditionalFormatting>
  <conditionalFormatting sqref="Y8">
    <cfRule type="containsText" dxfId="606" priority="106" operator="containsText" text="N/A">
      <formula>NOT(ISERROR(SEARCH("N/A",Y8)))</formula>
    </cfRule>
  </conditionalFormatting>
  <conditionalFormatting sqref="M8">
    <cfRule type="containsText" dxfId="605" priority="105" operator="containsText" text="N/A">
      <formula>NOT(ISERROR(SEARCH("N/A",M8)))</formula>
    </cfRule>
  </conditionalFormatting>
  <conditionalFormatting sqref="Y9">
    <cfRule type="containsText" dxfId="604" priority="104" operator="containsText" text="N/A">
      <formula>NOT(ISERROR(SEARCH("N/A",Y9)))</formula>
    </cfRule>
  </conditionalFormatting>
  <conditionalFormatting sqref="M9">
    <cfRule type="containsText" dxfId="603" priority="103" operator="containsText" text="N/A">
      <formula>NOT(ISERROR(SEARCH("N/A",M9)))</formula>
    </cfRule>
  </conditionalFormatting>
  <conditionalFormatting sqref="Y10">
    <cfRule type="containsText" dxfId="602" priority="102" operator="containsText" text="N/A">
      <formula>NOT(ISERROR(SEARCH("N/A",Y10)))</formula>
    </cfRule>
  </conditionalFormatting>
  <conditionalFormatting sqref="M10">
    <cfRule type="containsText" dxfId="601" priority="101" operator="containsText" text="N/A">
      <formula>NOT(ISERROR(SEARCH("N/A",M10)))</formula>
    </cfRule>
  </conditionalFormatting>
  <conditionalFormatting sqref="Y11">
    <cfRule type="containsText" dxfId="600" priority="100" operator="containsText" text="N/A">
      <formula>NOT(ISERROR(SEARCH("N/A",Y11)))</formula>
    </cfRule>
  </conditionalFormatting>
  <conditionalFormatting sqref="M11">
    <cfRule type="containsText" dxfId="599" priority="99" operator="containsText" text="N/A">
      <formula>NOT(ISERROR(SEARCH("N/A",M11)))</formula>
    </cfRule>
  </conditionalFormatting>
  <conditionalFormatting sqref="Y12">
    <cfRule type="containsText" dxfId="598" priority="98" operator="containsText" text="N/A">
      <formula>NOT(ISERROR(SEARCH("N/A",Y12)))</formula>
    </cfRule>
  </conditionalFormatting>
  <conditionalFormatting sqref="M12">
    <cfRule type="containsText" dxfId="597" priority="97" operator="containsText" text="N/A">
      <formula>NOT(ISERROR(SEARCH("N/A",M12)))</formula>
    </cfRule>
  </conditionalFormatting>
  <conditionalFormatting sqref="Y13">
    <cfRule type="containsText" dxfId="596" priority="96" operator="containsText" text="N/A">
      <formula>NOT(ISERROR(SEARCH("N/A",Y13)))</formula>
    </cfRule>
  </conditionalFormatting>
  <conditionalFormatting sqref="M13">
    <cfRule type="containsText" dxfId="595" priority="95" operator="containsText" text="N/A">
      <formula>NOT(ISERROR(SEARCH("N/A",M13)))</formula>
    </cfRule>
  </conditionalFormatting>
  <conditionalFormatting sqref="Y14">
    <cfRule type="containsText" dxfId="594" priority="94" operator="containsText" text="N/A">
      <formula>NOT(ISERROR(SEARCH("N/A",Y14)))</formula>
    </cfRule>
  </conditionalFormatting>
  <conditionalFormatting sqref="M14">
    <cfRule type="containsText" dxfId="593" priority="93" operator="containsText" text="N/A">
      <formula>NOT(ISERROR(SEARCH("N/A",M14)))</formula>
    </cfRule>
  </conditionalFormatting>
  <conditionalFormatting sqref="Y15">
    <cfRule type="containsText" dxfId="592" priority="92" operator="containsText" text="N/A">
      <formula>NOT(ISERROR(SEARCH("N/A",Y15)))</formula>
    </cfRule>
  </conditionalFormatting>
  <conditionalFormatting sqref="M15">
    <cfRule type="containsText" dxfId="591" priority="91" operator="containsText" text="N/A">
      <formula>NOT(ISERROR(SEARCH("N/A",M15)))</formula>
    </cfRule>
  </conditionalFormatting>
  <conditionalFormatting sqref="Y16">
    <cfRule type="containsText" dxfId="590" priority="90" operator="containsText" text="N/A">
      <formula>NOT(ISERROR(SEARCH("N/A",Y16)))</formula>
    </cfRule>
  </conditionalFormatting>
  <conditionalFormatting sqref="M16">
    <cfRule type="containsText" dxfId="589" priority="89" operator="containsText" text="N/A">
      <formula>NOT(ISERROR(SEARCH("N/A",M16)))</formula>
    </cfRule>
  </conditionalFormatting>
  <conditionalFormatting sqref="Y17">
    <cfRule type="containsText" dxfId="588" priority="88" operator="containsText" text="N/A">
      <formula>NOT(ISERROR(SEARCH("N/A",Y17)))</formula>
    </cfRule>
  </conditionalFormatting>
  <conditionalFormatting sqref="M17">
    <cfRule type="containsText" dxfId="587" priority="87" operator="containsText" text="N/A">
      <formula>NOT(ISERROR(SEARCH("N/A",M17)))</formula>
    </cfRule>
  </conditionalFormatting>
  <conditionalFormatting sqref="Y18">
    <cfRule type="containsText" dxfId="586" priority="86" operator="containsText" text="N/A">
      <formula>NOT(ISERROR(SEARCH("N/A",Y18)))</formula>
    </cfRule>
  </conditionalFormatting>
  <conditionalFormatting sqref="M18">
    <cfRule type="containsText" dxfId="585" priority="85" operator="containsText" text="N/A">
      <formula>NOT(ISERROR(SEARCH("N/A",M18)))</formula>
    </cfRule>
  </conditionalFormatting>
  <conditionalFormatting sqref="Y19">
    <cfRule type="containsText" dxfId="584" priority="84" operator="containsText" text="N/A">
      <formula>NOT(ISERROR(SEARCH("N/A",Y19)))</formula>
    </cfRule>
  </conditionalFormatting>
  <conditionalFormatting sqref="M19">
    <cfRule type="containsText" dxfId="583" priority="83" operator="containsText" text="N/A">
      <formula>NOT(ISERROR(SEARCH("N/A",M19)))</formula>
    </cfRule>
  </conditionalFormatting>
  <conditionalFormatting sqref="Y20">
    <cfRule type="containsText" dxfId="582" priority="82" operator="containsText" text="N/A">
      <formula>NOT(ISERROR(SEARCH("N/A",Y20)))</formula>
    </cfRule>
  </conditionalFormatting>
  <conditionalFormatting sqref="M20">
    <cfRule type="containsText" dxfId="581" priority="81" operator="containsText" text="N/A">
      <formula>NOT(ISERROR(SEARCH("N/A",M20)))</formula>
    </cfRule>
  </conditionalFormatting>
  <conditionalFormatting sqref="Y21">
    <cfRule type="containsText" dxfId="580" priority="80" operator="containsText" text="N/A">
      <formula>NOT(ISERROR(SEARCH("N/A",Y21)))</formula>
    </cfRule>
  </conditionalFormatting>
  <conditionalFormatting sqref="M21">
    <cfRule type="containsText" dxfId="579" priority="79" operator="containsText" text="N/A">
      <formula>NOT(ISERROR(SEARCH("N/A",M21)))</formula>
    </cfRule>
  </conditionalFormatting>
  <conditionalFormatting sqref="Y22">
    <cfRule type="containsText" dxfId="578" priority="78" operator="containsText" text="N/A">
      <formula>NOT(ISERROR(SEARCH("N/A",Y22)))</formula>
    </cfRule>
  </conditionalFormatting>
  <conditionalFormatting sqref="M22">
    <cfRule type="containsText" dxfId="577" priority="77" operator="containsText" text="N/A">
      <formula>NOT(ISERROR(SEARCH("N/A",M22)))</formula>
    </cfRule>
  </conditionalFormatting>
  <conditionalFormatting sqref="Y23">
    <cfRule type="containsText" dxfId="576" priority="76" operator="containsText" text="N/A">
      <formula>NOT(ISERROR(SEARCH("N/A",Y23)))</formula>
    </cfRule>
  </conditionalFormatting>
  <conditionalFormatting sqref="M23">
    <cfRule type="containsText" dxfId="575" priority="75" operator="containsText" text="N/A">
      <formula>NOT(ISERROR(SEARCH("N/A",M23)))</formula>
    </cfRule>
  </conditionalFormatting>
  <conditionalFormatting sqref="Y24">
    <cfRule type="containsText" dxfId="574" priority="74" operator="containsText" text="N/A">
      <formula>NOT(ISERROR(SEARCH("N/A",Y24)))</formula>
    </cfRule>
  </conditionalFormatting>
  <conditionalFormatting sqref="M24">
    <cfRule type="containsText" dxfId="573" priority="73" operator="containsText" text="N/A">
      <formula>NOT(ISERROR(SEARCH("N/A",M24)))</formula>
    </cfRule>
  </conditionalFormatting>
  <conditionalFormatting sqref="Y25">
    <cfRule type="containsText" dxfId="572" priority="72" operator="containsText" text="N/A">
      <formula>NOT(ISERROR(SEARCH("N/A",Y25)))</formula>
    </cfRule>
  </conditionalFormatting>
  <conditionalFormatting sqref="M25">
    <cfRule type="containsText" dxfId="571" priority="71" operator="containsText" text="N/A">
      <formula>NOT(ISERROR(SEARCH("N/A",M25)))</formula>
    </cfRule>
  </conditionalFormatting>
  <conditionalFormatting sqref="Y26">
    <cfRule type="containsText" dxfId="570" priority="70" operator="containsText" text="N/A">
      <formula>NOT(ISERROR(SEARCH("N/A",Y26)))</formula>
    </cfRule>
  </conditionalFormatting>
  <conditionalFormatting sqref="M26">
    <cfRule type="containsText" dxfId="569" priority="69" operator="containsText" text="N/A">
      <formula>NOT(ISERROR(SEARCH("N/A",M26)))</formula>
    </cfRule>
  </conditionalFormatting>
  <conditionalFormatting sqref="Y27">
    <cfRule type="containsText" dxfId="568" priority="68" operator="containsText" text="N/A">
      <formula>NOT(ISERROR(SEARCH("N/A",Y27)))</formula>
    </cfRule>
  </conditionalFormatting>
  <conditionalFormatting sqref="M27">
    <cfRule type="containsText" dxfId="567" priority="67" operator="containsText" text="N/A">
      <formula>NOT(ISERROR(SEARCH("N/A",M27)))</formula>
    </cfRule>
  </conditionalFormatting>
  <conditionalFormatting sqref="Y28">
    <cfRule type="containsText" dxfId="566" priority="66" operator="containsText" text="N/A">
      <formula>NOT(ISERROR(SEARCH("N/A",Y28)))</formula>
    </cfRule>
  </conditionalFormatting>
  <conditionalFormatting sqref="M28">
    <cfRule type="containsText" dxfId="565" priority="65" operator="containsText" text="N/A">
      <formula>NOT(ISERROR(SEARCH("N/A",M28)))</formula>
    </cfRule>
  </conditionalFormatting>
  <conditionalFormatting sqref="Y29">
    <cfRule type="containsText" dxfId="564" priority="64" operator="containsText" text="N/A">
      <formula>NOT(ISERROR(SEARCH("N/A",Y29)))</formula>
    </cfRule>
  </conditionalFormatting>
  <conditionalFormatting sqref="M29">
    <cfRule type="containsText" dxfId="563" priority="63" operator="containsText" text="N/A">
      <formula>NOT(ISERROR(SEARCH("N/A",M29)))</formula>
    </cfRule>
  </conditionalFormatting>
  <conditionalFormatting sqref="Y30">
    <cfRule type="containsText" dxfId="562" priority="62" operator="containsText" text="N/A">
      <formula>NOT(ISERROR(SEARCH("N/A",Y30)))</formula>
    </cfRule>
  </conditionalFormatting>
  <conditionalFormatting sqref="M30">
    <cfRule type="containsText" dxfId="561" priority="61" operator="containsText" text="N/A">
      <formula>NOT(ISERROR(SEARCH("N/A",M30)))</formula>
    </cfRule>
  </conditionalFormatting>
  <conditionalFormatting sqref="Y31">
    <cfRule type="containsText" dxfId="560" priority="60" operator="containsText" text="N/A">
      <formula>NOT(ISERROR(SEARCH("N/A",Y31)))</formula>
    </cfRule>
  </conditionalFormatting>
  <conditionalFormatting sqref="M31">
    <cfRule type="containsText" dxfId="559" priority="59" operator="containsText" text="N/A">
      <formula>NOT(ISERROR(SEARCH("N/A",M31)))</formula>
    </cfRule>
  </conditionalFormatting>
  <conditionalFormatting sqref="Y32">
    <cfRule type="containsText" dxfId="558" priority="58" operator="containsText" text="N/A">
      <formula>NOT(ISERROR(SEARCH("N/A",Y32)))</formula>
    </cfRule>
  </conditionalFormatting>
  <conditionalFormatting sqref="M32">
    <cfRule type="containsText" dxfId="557" priority="57" operator="containsText" text="N/A">
      <formula>NOT(ISERROR(SEARCH("N/A",M32)))</formula>
    </cfRule>
  </conditionalFormatting>
  <conditionalFormatting sqref="Y33">
    <cfRule type="containsText" dxfId="556" priority="56" operator="containsText" text="N/A">
      <formula>NOT(ISERROR(SEARCH("N/A",Y33)))</formula>
    </cfRule>
  </conditionalFormatting>
  <conditionalFormatting sqref="M33">
    <cfRule type="containsText" dxfId="555" priority="55" operator="containsText" text="N/A">
      <formula>NOT(ISERROR(SEARCH("N/A",M33)))</formula>
    </cfRule>
  </conditionalFormatting>
  <conditionalFormatting sqref="Y34">
    <cfRule type="containsText" dxfId="554" priority="54" operator="containsText" text="N/A">
      <formula>NOT(ISERROR(SEARCH("N/A",Y34)))</formula>
    </cfRule>
  </conditionalFormatting>
  <conditionalFormatting sqref="M34">
    <cfRule type="containsText" dxfId="553" priority="53" operator="containsText" text="N/A">
      <formula>NOT(ISERROR(SEARCH("N/A",M34)))</formula>
    </cfRule>
  </conditionalFormatting>
  <conditionalFormatting sqref="Y35">
    <cfRule type="containsText" dxfId="552" priority="52" operator="containsText" text="N/A">
      <formula>NOT(ISERROR(SEARCH("N/A",Y35)))</formula>
    </cfRule>
  </conditionalFormatting>
  <conditionalFormatting sqref="M35">
    <cfRule type="containsText" dxfId="551" priority="51" operator="containsText" text="N/A">
      <formula>NOT(ISERROR(SEARCH("N/A",M35)))</formula>
    </cfRule>
  </conditionalFormatting>
  <conditionalFormatting sqref="Y36">
    <cfRule type="containsText" dxfId="550" priority="50" operator="containsText" text="N/A">
      <formula>NOT(ISERROR(SEARCH("N/A",Y36)))</formula>
    </cfRule>
  </conditionalFormatting>
  <conditionalFormatting sqref="M36">
    <cfRule type="containsText" dxfId="549" priority="49" operator="containsText" text="N/A">
      <formula>NOT(ISERROR(SEARCH("N/A",M36)))</formula>
    </cfRule>
  </conditionalFormatting>
  <conditionalFormatting sqref="Y37">
    <cfRule type="containsText" dxfId="548" priority="48" operator="containsText" text="N/A">
      <formula>NOT(ISERROR(SEARCH("N/A",Y37)))</formula>
    </cfRule>
  </conditionalFormatting>
  <conditionalFormatting sqref="M37">
    <cfRule type="containsText" dxfId="547" priority="47" operator="containsText" text="N/A">
      <formula>NOT(ISERROR(SEARCH("N/A",M37)))</formula>
    </cfRule>
  </conditionalFormatting>
  <conditionalFormatting sqref="Y38">
    <cfRule type="containsText" dxfId="546" priority="46" operator="containsText" text="N/A">
      <formula>NOT(ISERROR(SEARCH("N/A",Y38)))</formula>
    </cfRule>
  </conditionalFormatting>
  <conditionalFormatting sqref="M38">
    <cfRule type="containsText" dxfId="545" priority="45" operator="containsText" text="N/A">
      <formula>NOT(ISERROR(SEARCH("N/A",M38)))</formula>
    </cfRule>
  </conditionalFormatting>
  <conditionalFormatting sqref="Y39">
    <cfRule type="containsText" dxfId="544" priority="44" operator="containsText" text="N/A">
      <formula>NOT(ISERROR(SEARCH("N/A",Y39)))</formula>
    </cfRule>
  </conditionalFormatting>
  <conditionalFormatting sqref="M39">
    <cfRule type="containsText" dxfId="543" priority="43" operator="containsText" text="N/A">
      <formula>NOT(ISERROR(SEARCH("N/A",M39)))</formula>
    </cfRule>
  </conditionalFormatting>
  <conditionalFormatting sqref="Y40">
    <cfRule type="containsText" dxfId="542" priority="42" operator="containsText" text="N/A">
      <formula>NOT(ISERROR(SEARCH("N/A",Y40)))</formula>
    </cfRule>
  </conditionalFormatting>
  <conditionalFormatting sqref="M40">
    <cfRule type="containsText" dxfId="541" priority="41" operator="containsText" text="N/A">
      <formula>NOT(ISERROR(SEARCH("N/A",M40)))</formula>
    </cfRule>
  </conditionalFormatting>
  <conditionalFormatting sqref="Y41">
    <cfRule type="containsText" dxfId="540" priority="40" operator="containsText" text="N/A">
      <formula>NOT(ISERROR(SEARCH("N/A",Y41)))</formula>
    </cfRule>
  </conditionalFormatting>
  <conditionalFormatting sqref="M41">
    <cfRule type="containsText" dxfId="539" priority="39" operator="containsText" text="N/A">
      <formula>NOT(ISERROR(SEARCH("N/A",M41)))</formula>
    </cfRule>
  </conditionalFormatting>
  <conditionalFormatting sqref="Y42">
    <cfRule type="containsText" dxfId="538" priority="38" operator="containsText" text="N/A">
      <formula>NOT(ISERROR(SEARCH("N/A",Y42)))</formula>
    </cfRule>
  </conditionalFormatting>
  <conditionalFormatting sqref="M42">
    <cfRule type="containsText" dxfId="537" priority="37" operator="containsText" text="N/A">
      <formula>NOT(ISERROR(SEARCH("N/A",M42)))</formula>
    </cfRule>
  </conditionalFormatting>
  <conditionalFormatting sqref="Y43">
    <cfRule type="containsText" dxfId="536" priority="36" operator="containsText" text="N/A">
      <formula>NOT(ISERROR(SEARCH("N/A",Y43)))</formula>
    </cfRule>
  </conditionalFormatting>
  <conditionalFormatting sqref="M43">
    <cfRule type="containsText" dxfId="535" priority="35" operator="containsText" text="N/A">
      <formula>NOT(ISERROR(SEARCH("N/A",M43)))</formula>
    </cfRule>
  </conditionalFormatting>
  <conditionalFormatting sqref="Y44">
    <cfRule type="containsText" dxfId="534" priority="34" operator="containsText" text="N/A">
      <formula>NOT(ISERROR(SEARCH("N/A",Y44)))</formula>
    </cfRule>
  </conditionalFormatting>
  <conditionalFormatting sqref="M44">
    <cfRule type="containsText" dxfId="533" priority="33" operator="containsText" text="N/A">
      <formula>NOT(ISERROR(SEARCH("N/A",M44)))</formula>
    </cfRule>
  </conditionalFormatting>
  <conditionalFormatting sqref="Y45">
    <cfRule type="containsText" dxfId="532" priority="32" operator="containsText" text="N/A">
      <formula>NOT(ISERROR(SEARCH("N/A",Y45)))</formula>
    </cfRule>
  </conditionalFormatting>
  <conditionalFormatting sqref="M45">
    <cfRule type="containsText" dxfId="531" priority="31" operator="containsText" text="N/A">
      <formula>NOT(ISERROR(SEARCH("N/A",M45)))</formula>
    </cfRule>
  </conditionalFormatting>
  <conditionalFormatting sqref="Y46">
    <cfRule type="containsText" dxfId="530" priority="30" operator="containsText" text="N/A">
      <formula>NOT(ISERROR(SEARCH("N/A",Y46)))</formula>
    </cfRule>
  </conditionalFormatting>
  <conditionalFormatting sqref="M46">
    <cfRule type="containsText" dxfId="529" priority="29" operator="containsText" text="N/A">
      <formula>NOT(ISERROR(SEARCH("N/A",M46)))</formula>
    </cfRule>
  </conditionalFormatting>
  <conditionalFormatting sqref="Y47">
    <cfRule type="containsText" dxfId="528" priority="28" operator="containsText" text="N/A">
      <formula>NOT(ISERROR(SEARCH("N/A",Y47)))</formula>
    </cfRule>
  </conditionalFormatting>
  <conditionalFormatting sqref="M47">
    <cfRule type="containsText" dxfId="527" priority="27" operator="containsText" text="N/A">
      <formula>NOT(ISERROR(SEARCH("N/A",M47)))</formula>
    </cfRule>
  </conditionalFormatting>
  <conditionalFormatting sqref="Y48">
    <cfRule type="containsText" dxfId="526" priority="26" operator="containsText" text="N/A">
      <formula>NOT(ISERROR(SEARCH("N/A",Y48)))</formula>
    </cfRule>
  </conditionalFormatting>
  <conditionalFormatting sqref="M48">
    <cfRule type="containsText" dxfId="525" priority="25" operator="containsText" text="N/A">
      <formula>NOT(ISERROR(SEARCH("N/A",M48)))</formula>
    </cfRule>
  </conditionalFormatting>
  <conditionalFormatting sqref="Y49">
    <cfRule type="containsText" dxfId="524" priority="24" operator="containsText" text="N/A">
      <formula>NOT(ISERROR(SEARCH("N/A",Y49)))</formula>
    </cfRule>
  </conditionalFormatting>
  <conditionalFormatting sqref="M49">
    <cfRule type="containsText" dxfId="523" priority="23" operator="containsText" text="N/A">
      <formula>NOT(ISERROR(SEARCH("N/A",M49)))</formula>
    </cfRule>
  </conditionalFormatting>
  <conditionalFormatting sqref="Y50">
    <cfRule type="containsText" dxfId="522" priority="22" operator="containsText" text="N/A">
      <formula>NOT(ISERROR(SEARCH("N/A",Y50)))</formula>
    </cfRule>
  </conditionalFormatting>
  <conditionalFormatting sqref="M50">
    <cfRule type="containsText" dxfId="521" priority="21" operator="containsText" text="N/A">
      <formula>NOT(ISERROR(SEARCH("N/A",M50)))</formula>
    </cfRule>
  </conditionalFormatting>
  <conditionalFormatting sqref="Y51">
    <cfRule type="containsText" dxfId="520" priority="20" operator="containsText" text="N/A">
      <formula>NOT(ISERROR(SEARCH("N/A",Y51)))</formula>
    </cfRule>
  </conditionalFormatting>
  <conditionalFormatting sqref="M51">
    <cfRule type="containsText" dxfId="519" priority="19" operator="containsText" text="N/A">
      <formula>NOT(ISERROR(SEARCH("N/A",M51)))</formula>
    </cfRule>
  </conditionalFormatting>
  <conditionalFormatting sqref="Y52">
    <cfRule type="containsText" dxfId="518" priority="18" operator="containsText" text="N/A">
      <formula>NOT(ISERROR(SEARCH("N/A",Y52)))</formula>
    </cfRule>
  </conditionalFormatting>
  <conditionalFormatting sqref="M52">
    <cfRule type="containsText" dxfId="517" priority="17" operator="containsText" text="N/A">
      <formula>NOT(ISERROR(SEARCH("N/A",M52)))</formula>
    </cfRule>
  </conditionalFormatting>
  <conditionalFormatting sqref="Y53">
    <cfRule type="containsText" dxfId="516" priority="16" operator="containsText" text="N/A">
      <formula>NOT(ISERROR(SEARCH("N/A",Y53)))</formula>
    </cfRule>
  </conditionalFormatting>
  <conditionalFormatting sqref="M53">
    <cfRule type="containsText" dxfId="515" priority="15" operator="containsText" text="N/A">
      <formula>NOT(ISERROR(SEARCH("N/A",M53)))</formula>
    </cfRule>
  </conditionalFormatting>
  <conditionalFormatting sqref="Y54">
    <cfRule type="containsText" dxfId="514" priority="14" operator="containsText" text="N/A">
      <formula>NOT(ISERROR(SEARCH("N/A",Y54)))</formula>
    </cfRule>
  </conditionalFormatting>
  <conditionalFormatting sqref="M54">
    <cfRule type="containsText" dxfId="513" priority="13" operator="containsText" text="N/A">
      <formula>NOT(ISERROR(SEARCH("N/A",M54)))</formula>
    </cfRule>
  </conditionalFormatting>
  <conditionalFormatting sqref="Y55">
    <cfRule type="containsText" dxfId="512" priority="12" operator="containsText" text="N/A">
      <formula>NOT(ISERROR(SEARCH("N/A",Y55)))</formula>
    </cfRule>
  </conditionalFormatting>
  <conditionalFormatting sqref="M55">
    <cfRule type="containsText" dxfId="511" priority="11" operator="containsText" text="N/A">
      <formula>NOT(ISERROR(SEARCH("N/A",M55)))</formula>
    </cfRule>
  </conditionalFormatting>
  <conditionalFormatting sqref="Y56">
    <cfRule type="containsText" dxfId="510" priority="10" operator="containsText" text="N/A">
      <formula>NOT(ISERROR(SEARCH("N/A",Y56)))</formula>
    </cfRule>
  </conditionalFormatting>
  <conditionalFormatting sqref="M56">
    <cfRule type="containsText" dxfId="509" priority="9" operator="containsText" text="N/A">
      <formula>NOT(ISERROR(SEARCH("N/A",M56)))</formula>
    </cfRule>
  </conditionalFormatting>
  <conditionalFormatting sqref="Y57">
    <cfRule type="containsText" dxfId="508" priority="8" operator="containsText" text="N/A">
      <formula>NOT(ISERROR(SEARCH("N/A",Y57)))</formula>
    </cfRule>
  </conditionalFormatting>
  <conditionalFormatting sqref="M57">
    <cfRule type="containsText" dxfId="507" priority="7" operator="containsText" text="N/A">
      <formula>NOT(ISERROR(SEARCH("N/A",M57)))</formula>
    </cfRule>
  </conditionalFormatting>
  <conditionalFormatting sqref="Y58">
    <cfRule type="containsText" dxfId="506" priority="6" operator="containsText" text="N/A">
      <formula>NOT(ISERROR(SEARCH("N/A",Y58)))</formula>
    </cfRule>
  </conditionalFormatting>
  <conditionalFormatting sqref="M58">
    <cfRule type="containsText" dxfId="505" priority="5" operator="containsText" text="N/A">
      <formula>NOT(ISERROR(SEARCH("N/A",M58)))</formula>
    </cfRule>
  </conditionalFormatting>
  <conditionalFormatting sqref="Y59">
    <cfRule type="containsText" dxfId="504" priority="4" operator="containsText" text="N/A">
      <formula>NOT(ISERROR(SEARCH("N/A",Y59)))</formula>
    </cfRule>
  </conditionalFormatting>
  <conditionalFormatting sqref="M59">
    <cfRule type="containsText" dxfId="503" priority="3" operator="containsText" text="N/A">
      <formula>NOT(ISERROR(SEARCH("N/A",M59)))</formula>
    </cfRule>
  </conditionalFormatting>
  <conditionalFormatting sqref="Y60">
    <cfRule type="containsText" dxfId="502" priority="2" operator="containsText" text="N/A">
      <formula>NOT(ISERROR(SEARCH("N/A",Y60)))</formula>
    </cfRule>
  </conditionalFormatting>
  <conditionalFormatting sqref="M60">
    <cfRule type="containsText" dxfId="501" priority="1" operator="containsText" text="N/A">
      <formula>NOT(ISERROR(SEARCH("N/A",M60)))</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51882-E5C5-4A9F-8694-753BB8660BB4}">
  <sheetPr codeName="Sheet11"/>
  <dimension ref="A1:AF50"/>
  <sheetViews>
    <sheetView zoomScale="150" zoomScaleNormal="150" workbookViewId="0">
      <pane xSplit="2" ySplit="4" topLeftCell="T37" activePane="bottomRight" state="frozen"/>
      <selection pane="topRight" activeCell="C1" sqref="C1"/>
      <selection pane="bottomLeft" activeCell="A5" sqref="A5"/>
      <selection pane="bottomRight" activeCell="K42" sqref="K42"/>
    </sheetView>
  </sheetViews>
  <sheetFormatPr defaultColWidth="9.140625" defaultRowHeight="15" x14ac:dyDescent="0.25"/>
  <cols>
    <col min="1" max="1" width="16.7109375" style="21" hidden="1" customWidth="1"/>
    <col min="2" max="2" width="12" style="21" customWidth="1"/>
    <col min="3" max="3" width="9.140625" style="21"/>
    <col min="4" max="5" width="0" style="21" hidden="1" customWidth="1"/>
    <col min="6" max="6" width="10.5703125" style="21" customWidth="1"/>
    <col min="7" max="7" width="0" style="21" hidden="1" customWidth="1"/>
    <col min="8" max="8" width="5.28515625" style="21" customWidth="1"/>
    <col min="9" max="13" width="6.7109375" style="21" customWidth="1"/>
    <col min="14" max="14" width="14.85546875" style="21" customWidth="1"/>
    <col min="15" max="15" width="13.28515625" style="21" customWidth="1"/>
    <col min="16" max="16" width="11" style="21" customWidth="1"/>
    <col min="17" max="17" width="7.28515625" style="21" customWidth="1"/>
    <col min="18" max="18" width="10" style="21" customWidth="1"/>
    <col min="19" max="19" width="11.28515625" style="21" customWidth="1"/>
    <col min="20" max="20" width="5.85546875" style="21" customWidth="1"/>
    <col min="21" max="24" width="6.42578125" style="21" customWidth="1"/>
    <col min="25" max="25" width="21.5703125" style="21" customWidth="1"/>
    <col min="26" max="26" width="12.85546875" style="21" customWidth="1"/>
    <col min="27" max="28" width="14.28515625" style="21" customWidth="1"/>
    <col min="29" max="29" width="12.5703125" style="21" customWidth="1"/>
    <col min="30" max="30" width="10.42578125" style="21" customWidth="1"/>
    <col min="31" max="31" width="11" style="21" customWidth="1"/>
    <col min="32" max="16384" width="9.140625" style="21"/>
  </cols>
  <sheetData>
    <row r="1" spans="1:32" ht="16.5" customHeight="1" thickBot="1" x14ac:dyDescent="0.3">
      <c r="A1" s="433" t="s">
        <v>435</v>
      </c>
      <c r="B1" s="433" t="s">
        <v>352</v>
      </c>
      <c r="C1" s="433" t="s">
        <v>353</v>
      </c>
      <c r="D1" s="433" t="s">
        <v>53</v>
      </c>
      <c r="E1" s="433" t="s">
        <v>635</v>
      </c>
      <c r="F1" s="445" t="s">
        <v>50</v>
      </c>
      <c r="G1" s="452"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customHeight="1" x14ac:dyDescent="0.25">
      <c r="A2" s="433"/>
      <c r="B2" s="433"/>
      <c r="C2" s="433"/>
      <c r="D2" s="433"/>
      <c r="E2" s="433"/>
      <c r="F2" s="445"/>
      <c r="G2" s="452"/>
      <c r="H2" s="457" t="s">
        <v>54</v>
      </c>
      <c r="I2" s="460" t="s">
        <v>55</v>
      </c>
      <c r="J2" s="461"/>
      <c r="K2" s="461"/>
      <c r="L2" s="461"/>
      <c r="M2" s="462"/>
      <c r="N2" s="440" t="s">
        <v>56</v>
      </c>
      <c r="O2" s="440" t="s">
        <v>57</v>
      </c>
      <c r="P2" s="440" t="s">
        <v>58</v>
      </c>
      <c r="Q2" s="440" t="s">
        <v>59</v>
      </c>
      <c r="R2" s="440" t="s">
        <v>60</v>
      </c>
      <c r="S2" s="440" t="s">
        <v>61</v>
      </c>
      <c r="T2" s="173" t="s">
        <v>54</v>
      </c>
      <c r="U2" s="442" t="s">
        <v>55</v>
      </c>
      <c r="V2" s="443"/>
      <c r="W2" s="443"/>
      <c r="X2" s="443"/>
      <c r="Y2" s="444"/>
      <c r="Z2" s="446" t="s">
        <v>5</v>
      </c>
      <c r="AA2" s="449" t="s">
        <v>6</v>
      </c>
      <c r="AB2" s="449" t="s">
        <v>7</v>
      </c>
      <c r="AC2" s="449" t="s">
        <v>8</v>
      </c>
      <c r="AD2" s="449" t="s">
        <v>9</v>
      </c>
      <c r="AE2" s="464" t="s">
        <v>10</v>
      </c>
    </row>
    <row r="3" spans="1:32" ht="15" customHeight="1" x14ac:dyDescent="0.25">
      <c r="A3" s="433"/>
      <c r="B3" s="433"/>
      <c r="C3" s="433"/>
      <c r="D3" s="433"/>
      <c r="E3" s="433"/>
      <c r="F3" s="445"/>
      <c r="G3" s="452"/>
      <c r="H3" s="458"/>
      <c r="I3" s="434" t="s">
        <v>109</v>
      </c>
      <c r="J3" s="435"/>
      <c r="K3" s="435"/>
      <c r="L3" s="435"/>
      <c r="M3" s="436"/>
      <c r="N3" s="441"/>
      <c r="O3" s="441"/>
      <c r="P3" s="441"/>
      <c r="Q3" s="441"/>
      <c r="R3" s="441"/>
      <c r="S3" s="441"/>
      <c r="T3" s="173" t="s">
        <v>62</v>
      </c>
      <c r="U3" s="437" t="s">
        <v>354</v>
      </c>
      <c r="V3" s="438"/>
      <c r="W3" s="438"/>
      <c r="X3" s="438"/>
      <c r="Y3" s="439"/>
      <c r="Z3" s="447"/>
      <c r="AA3" s="450"/>
      <c r="AB3" s="450"/>
      <c r="AC3" s="450"/>
      <c r="AD3" s="450"/>
      <c r="AE3" s="465"/>
    </row>
    <row r="4" spans="1:32" ht="15.75" thickBot="1" x14ac:dyDescent="0.3">
      <c r="A4" s="433"/>
      <c r="B4" s="433"/>
      <c r="C4" s="433"/>
      <c r="D4" s="433"/>
      <c r="E4" s="433"/>
      <c r="F4" s="445"/>
      <c r="G4" s="452"/>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30.75" thickBot="1" x14ac:dyDescent="0.3">
      <c r="A5" s="28" t="s">
        <v>23</v>
      </c>
      <c r="B5" s="28" t="s">
        <v>715</v>
      </c>
      <c r="C5" s="158" t="s">
        <v>716</v>
      </c>
      <c r="D5" s="158" t="s">
        <v>717</v>
      </c>
      <c r="E5" s="159" t="s">
        <v>1070</v>
      </c>
      <c r="F5" s="160">
        <v>268251</v>
      </c>
      <c r="G5" s="29" t="s">
        <v>438</v>
      </c>
      <c r="H5" s="161">
        <v>2</v>
      </c>
      <c r="I5" s="30">
        <v>0.75</v>
      </c>
      <c r="J5" s="31">
        <v>0.17</v>
      </c>
      <c r="K5" s="32">
        <v>0.08</v>
      </c>
      <c r="L5" s="33">
        <v>0</v>
      </c>
      <c r="M5" s="34">
        <v>0</v>
      </c>
      <c r="N5" s="186">
        <f t="shared" ref="N5:N38" si="0">F5*I5</f>
        <v>201188.25</v>
      </c>
      <c r="O5" s="163">
        <f t="shared" ref="O5:O38" si="1">F5*J5</f>
        <v>45602.670000000006</v>
      </c>
      <c r="P5" s="163">
        <f t="shared" ref="P5:P38" si="2">F5*K5</f>
        <v>21460.080000000002</v>
      </c>
      <c r="Q5" s="163">
        <f t="shared" ref="Q5:Q38" si="3">F5*L5</f>
        <v>0</v>
      </c>
      <c r="R5" s="163">
        <f t="shared" ref="R5:R38" si="4">F5*M5</f>
        <v>0</v>
      </c>
      <c r="S5" s="187">
        <f t="shared" ref="S5:S38" si="5">SUM(P5:R5)</f>
        <v>21460.080000000002</v>
      </c>
      <c r="T5" s="164">
        <v>2</v>
      </c>
      <c r="U5" s="30">
        <v>0.73</v>
      </c>
      <c r="V5" s="31">
        <v>0.18</v>
      </c>
      <c r="W5" s="32">
        <v>0.09</v>
      </c>
      <c r="X5" s="33">
        <v>0</v>
      </c>
      <c r="Y5" s="34">
        <v>0</v>
      </c>
      <c r="Z5" s="186">
        <f t="shared" ref="Z5:Z38" si="6">F5*U5</f>
        <v>195823.22999999998</v>
      </c>
      <c r="AA5" s="186">
        <f t="shared" ref="AA5:AA38" si="7">F5*V5</f>
        <v>48285.18</v>
      </c>
      <c r="AB5" s="186">
        <f t="shared" ref="AB5:AB38" si="8">F5*W5</f>
        <v>24142.59</v>
      </c>
      <c r="AC5" s="186">
        <f t="shared" ref="AC5:AC38" si="9">F5*X5</f>
        <v>0</v>
      </c>
      <c r="AD5" s="186">
        <f t="shared" ref="AD5:AD38" si="10">F5*Y5</f>
        <v>0</v>
      </c>
      <c r="AE5" s="188">
        <f t="shared" ref="AE5:AE38" si="11">SUM(AB5:AD5)</f>
        <v>24142.59</v>
      </c>
      <c r="AF5" s="37"/>
    </row>
    <row r="6" spans="1:32" ht="30.75" thickBot="1" x14ac:dyDescent="0.3">
      <c r="A6" s="28" t="s">
        <v>23</v>
      </c>
      <c r="B6" s="28" t="s">
        <v>715</v>
      </c>
      <c r="C6" s="158" t="s">
        <v>715</v>
      </c>
      <c r="D6" s="158" t="s">
        <v>718</v>
      </c>
      <c r="E6" s="159" t="s">
        <v>1070</v>
      </c>
      <c r="F6" s="160">
        <v>567873</v>
      </c>
      <c r="G6" s="29" t="s">
        <v>438</v>
      </c>
      <c r="H6" s="161">
        <v>1</v>
      </c>
      <c r="I6" s="30">
        <v>0.86</v>
      </c>
      <c r="J6" s="31">
        <v>0.12</v>
      </c>
      <c r="K6" s="32">
        <v>0.02</v>
      </c>
      <c r="L6" s="33">
        <v>0</v>
      </c>
      <c r="M6" s="34">
        <v>0</v>
      </c>
      <c r="N6" s="186">
        <f t="shared" si="0"/>
        <v>488370.77999999997</v>
      </c>
      <c r="O6" s="163">
        <f t="shared" si="1"/>
        <v>68144.759999999995</v>
      </c>
      <c r="P6" s="163">
        <f t="shared" si="2"/>
        <v>11357.460000000001</v>
      </c>
      <c r="Q6" s="163">
        <f t="shared" si="3"/>
        <v>0</v>
      </c>
      <c r="R6" s="163">
        <f t="shared" si="4"/>
        <v>0</v>
      </c>
      <c r="S6" s="187">
        <f t="shared" si="5"/>
        <v>11357.460000000001</v>
      </c>
      <c r="T6" s="164">
        <v>2</v>
      </c>
      <c r="U6" s="30">
        <v>0.75</v>
      </c>
      <c r="V6" s="31">
        <v>0.19</v>
      </c>
      <c r="W6" s="32">
        <v>0.06</v>
      </c>
      <c r="X6" s="33">
        <v>0</v>
      </c>
      <c r="Y6" s="34">
        <v>0</v>
      </c>
      <c r="Z6" s="186">
        <f t="shared" si="6"/>
        <v>425904.75</v>
      </c>
      <c r="AA6" s="186">
        <f t="shared" si="7"/>
        <v>107895.87</v>
      </c>
      <c r="AB6" s="186">
        <f t="shared" si="8"/>
        <v>34072.379999999997</v>
      </c>
      <c r="AC6" s="186">
        <f t="shared" si="9"/>
        <v>0</v>
      </c>
      <c r="AD6" s="186">
        <f t="shared" si="10"/>
        <v>0</v>
      </c>
      <c r="AE6" s="188">
        <f t="shared" si="11"/>
        <v>34072.379999999997</v>
      </c>
      <c r="AF6" s="37"/>
    </row>
    <row r="7" spans="1:32" ht="30.75" thickBot="1" x14ac:dyDescent="0.3">
      <c r="A7" s="28" t="s">
        <v>23</v>
      </c>
      <c r="B7" s="28" t="s">
        <v>715</v>
      </c>
      <c r="C7" s="158" t="s">
        <v>719</v>
      </c>
      <c r="D7" s="158" t="s">
        <v>720</v>
      </c>
      <c r="E7" s="159" t="s">
        <v>1070</v>
      </c>
      <c r="F7" s="160">
        <v>122055</v>
      </c>
      <c r="G7" s="29" t="s">
        <v>438</v>
      </c>
      <c r="H7" s="161">
        <v>2</v>
      </c>
      <c r="I7" s="30">
        <v>0.77</v>
      </c>
      <c r="J7" s="31">
        <v>0.16</v>
      </c>
      <c r="K7" s="32">
        <v>7.0000000000000007E-2</v>
      </c>
      <c r="L7" s="33">
        <v>0</v>
      </c>
      <c r="M7" s="34">
        <v>0</v>
      </c>
      <c r="N7" s="186">
        <f t="shared" si="0"/>
        <v>93982.35</v>
      </c>
      <c r="O7" s="163">
        <f t="shared" si="1"/>
        <v>19528.8</v>
      </c>
      <c r="P7" s="163">
        <f t="shared" si="2"/>
        <v>8543.85</v>
      </c>
      <c r="Q7" s="163">
        <f t="shared" si="3"/>
        <v>0</v>
      </c>
      <c r="R7" s="163">
        <f t="shared" si="4"/>
        <v>0</v>
      </c>
      <c r="S7" s="187">
        <f t="shared" si="5"/>
        <v>8543.85</v>
      </c>
      <c r="T7" s="164">
        <v>2</v>
      </c>
      <c r="U7" s="30">
        <v>0.76</v>
      </c>
      <c r="V7" s="31">
        <v>0.16</v>
      </c>
      <c r="W7" s="32">
        <v>0.08</v>
      </c>
      <c r="X7" s="33">
        <v>0</v>
      </c>
      <c r="Y7" s="34">
        <v>0</v>
      </c>
      <c r="Z7" s="186">
        <f t="shared" si="6"/>
        <v>92761.8</v>
      </c>
      <c r="AA7" s="186">
        <f t="shared" si="7"/>
        <v>19528.8</v>
      </c>
      <c r="AB7" s="186">
        <f t="shared" si="8"/>
        <v>9764.4</v>
      </c>
      <c r="AC7" s="186">
        <f t="shared" si="9"/>
        <v>0</v>
      </c>
      <c r="AD7" s="186">
        <f t="shared" si="10"/>
        <v>0</v>
      </c>
      <c r="AE7" s="188">
        <f t="shared" si="11"/>
        <v>9764.4</v>
      </c>
      <c r="AF7" s="37"/>
    </row>
    <row r="8" spans="1:32" ht="30.75" thickBot="1" x14ac:dyDescent="0.3">
      <c r="A8" s="28" t="s">
        <v>23</v>
      </c>
      <c r="B8" s="28" t="s">
        <v>715</v>
      </c>
      <c r="C8" s="158" t="s">
        <v>721</v>
      </c>
      <c r="D8" s="158" t="s">
        <v>722</v>
      </c>
      <c r="E8" s="159" t="s">
        <v>1070</v>
      </c>
      <c r="F8" s="160">
        <v>244421</v>
      </c>
      <c r="G8" s="29" t="s">
        <v>438</v>
      </c>
      <c r="H8" s="161">
        <v>2</v>
      </c>
      <c r="I8" s="30">
        <v>0.77</v>
      </c>
      <c r="J8" s="31">
        <v>0.15</v>
      </c>
      <c r="K8" s="32">
        <v>0.08</v>
      </c>
      <c r="L8" s="33">
        <v>0</v>
      </c>
      <c r="M8" s="34">
        <v>0</v>
      </c>
      <c r="N8" s="186">
        <f t="shared" si="0"/>
        <v>188204.17</v>
      </c>
      <c r="O8" s="163">
        <f t="shared" si="1"/>
        <v>36663.15</v>
      </c>
      <c r="P8" s="163">
        <f t="shared" si="2"/>
        <v>19553.68</v>
      </c>
      <c r="Q8" s="163">
        <f t="shared" si="3"/>
        <v>0</v>
      </c>
      <c r="R8" s="163">
        <f t="shared" si="4"/>
        <v>0</v>
      </c>
      <c r="S8" s="187">
        <f t="shared" si="5"/>
        <v>19553.68</v>
      </c>
      <c r="T8" s="164">
        <v>2</v>
      </c>
      <c r="U8" s="30">
        <v>0.74</v>
      </c>
      <c r="V8" s="31">
        <v>0.17</v>
      </c>
      <c r="W8" s="32">
        <v>0.09</v>
      </c>
      <c r="X8" s="33">
        <v>0</v>
      </c>
      <c r="Y8" s="34">
        <v>0</v>
      </c>
      <c r="Z8" s="186">
        <f t="shared" si="6"/>
        <v>180871.54</v>
      </c>
      <c r="AA8" s="186">
        <f t="shared" si="7"/>
        <v>41551.57</v>
      </c>
      <c r="AB8" s="186">
        <f t="shared" si="8"/>
        <v>21997.89</v>
      </c>
      <c r="AC8" s="186">
        <f t="shared" si="9"/>
        <v>0</v>
      </c>
      <c r="AD8" s="186">
        <f t="shared" si="10"/>
        <v>0</v>
      </c>
      <c r="AE8" s="188">
        <f t="shared" si="11"/>
        <v>21997.89</v>
      </c>
      <c r="AF8" s="37"/>
    </row>
    <row r="9" spans="1:32" ht="30.75" thickBot="1" x14ac:dyDescent="0.3">
      <c r="A9" s="28" t="s">
        <v>23</v>
      </c>
      <c r="B9" s="28" t="s">
        <v>715</v>
      </c>
      <c r="C9" s="158" t="s">
        <v>723</v>
      </c>
      <c r="D9" s="158" t="s">
        <v>724</v>
      </c>
      <c r="E9" s="159" t="s">
        <v>1070</v>
      </c>
      <c r="F9" s="160">
        <v>163982</v>
      </c>
      <c r="G9" s="29" t="s">
        <v>438</v>
      </c>
      <c r="H9" s="161">
        <v>2</v>
      </c>
      <c r="I9" s="30">
        <v>0.72</v>
      </c>
      <c r="J9" s="31">
        <v>0.22</v>
      </c>
      <c r="K9" s="32">
        <v>0.06</v>
      </c>
      <c r="L9" s="33">
        <v>0</v>
      </c>
      <c r="M9" s="34">
        <v>0</v>
      </c>
      <c r="N9" s="186">
        <f t="shared" si="0"/>
        <v>118067.04</v>
      </c>
      <c r="O9" s="163">
        <f t="shared" si="1"/>
        <v>36076.04</v>
      </c>
      <c r="P9" s="163">
        <f t="shared" si="2"/>
        <v>9838.92</v>
      </c>
      <c r="Q9" s="163">
        <f t="shared" si="3"/>
        <v>0</v>
      </c>
      <c r="R9" s="163">
        <f t="shared" si="4"/>
        <v>0</v>
      </c>
      <c r="S9" s="187">
        <f t="shared" si="5"/>
        <v>9838.92</v>
      </c>
      <c r="T9" s="164">
        <v>2</v>
      </c>
      <c r="U9" s="30">
        <v>0.69</v>
      </c>
      <c r="V9" s="31">
        <v>0.23</v>
      </c>
      <c r="W9" s="32">
        <v>0.08</v>
      </c>
      <c r="X9" s="33">
        <v>0</v>
      </c>
      <c r="Y9" s="34">
        <v>0</v>
      </c>
      <c r="Z9" s="186">
        <f t="shared" si="6"/>
        <v>113147.57999999999</v>
      </c>
      <c r="AA9" s="186">
        <f t="shared" si="7"/>
        <v>37715.86</v>
      </c>
      <c r="AB9" s="186">
        <f t="shared" si="8"/>
        <v>13118.56</v>
      </c>
      <c r="AC9" s="186">
        <f t="shared" si="9"/>
        <v>0</v>
      </c>
      <c r="AD9" s="186">
        <f t="shared" si="10"/>
        <v>0</v>
      </c>
      <c r="AE9" s="188">
        <f t="shared" si="11"/>
        <v>13118.56</v>
      </c>
      <c r="AF9" s="37"/>
    </row>
    <row r="10" spans="1:32" ht="30.75" thickBot="1" x14ac:dyDescent="0.3">
      <c r="A10" s="28" t="s">
        <v>23</v>
      </c>
      <c r="B10" s="28" t="s">
        <v>1384</v>
      </c>
      <c r="C10" s="158" t="s">
        <v>1384</v>
      </c>
      <c r="D10" s="158" t="s">
        <v>1385</v>
      </c>
      <c r="E10" s="159" t="s">
        <v>1070</v>
      </c>
      <c r="F10" s="160">
        <v>0</v>
      </c>
      <c r="G10" s="29">
        <v>0</v>
      </c>
      <c r="H10" s="161">
        <v>0</v>
      </c>
      <c r="I10" s="30">
        <v>0</v>
      </c>
      <c r="J10" s="31">
        <v>0</v>
      </c>
      <c r="K10" s="32">
        <v>0</v>
      </c>
      <c r="L10" s="33">
        <v>0</v>
      </c>
      <c r="M10" s="34">
        <v>0</v>
      </c>
      <c r="N10" s="186">
        <f t="shared" si="0"/>
        <v>0</v>
      </c>
      <c r="O10" s="163">
        <f t="shared" si="1"/>
        <v>0</v>
      </c>
      <c r="P10" s="163">
        <f t="shared" si="2"/>
        <v>0</v>
      </c>
      <c r="Q10" s="163">
        <f t="shared" si="3"/>
        <v>0</v>
      </c>
      <c r="R10" s="163">
        <f t="shared" si="4"/>
        <v>0</v>
      </c>
      <c r="S10" s="187">
        <f t="shared" si="5"/>
        <v>0</v>
      </c>
      <c r="T10" s="164">
        <v>0</v>
      </c>
      <c r="U10" s="30">
        <v>1</v>
      </c>
      <c r="V10" s="31">
        <v>0</v>
      </c>
      <c r="W10" s="32">
        <v>0</v>
      </c>
      <c r="X10" s="33">
        <v>0</v>
      </c>
      <c r="Y10" s="34">
        <v>0</v>
      </c>
      <c r="Z10" s="186">
        <f t="shared" si="6"/>
        <v>0</v>
      </c>
      <c r="AA10" s="186">
        <f t="shared" si="7"/>
        <v>0</v>
      </c>
      <c r="AB10" s="186">
        <f t="shared" si="8"/>
        <v>0</v>
      </c>
      <c r="AC10" s="186">
        <f t="shared" si="9"/>
        <v>0</v>
      </c>
      <c r="AD10" s="186">
        <f t="shared" si="10"/>
        <v>0</v>
      </c>
      <c r="AE10" s="188">
        <f t="shared" si="11"/>
        <v>0</v>
      </c>
      <c r="AF10" s="37"/>
    </row>
    <row r="11" spans="1:32" ht="30.75" thickBot="1" x14ac:dyDescent="0.3">
      <c r="A11" s="28" t="s">
        <v>23</v>
      </c>
      <c r="B11" s="28" t="s">
        <v>725</v>
      </c>
      <c r="C11" s="158" t="s">
        <v>726</v>
      </c>
      <c r="D11" s="158" t="s">
        <v>727</v>
      </c>
      <c r="E11" s="159" t="s">
        <v>1070</v>
      </c>
      <c r="F11" s="160">
        <v>228700</v>
      </c>
      <c r="G11" s="29" t="s">
        <v>438</v>
      </c>
      <c r="H11" s="161">
        <v>2</v>
      </c>
      <c r="I11" s="30">
        <v>0.63</v>
      </c>
      <c r="J11" s="31">
        <v>0.27</v>
      </c>
      <c r="K11" s="32">
        <v>0.1</v>
      </c>
      <c r="L11" s="33">
        <v>0</v>
      </c>
      <c r="M11" s="34">
        <v>0</v>
      </c>
      <c r="N11" s="186">
        <f t="shared" si="0"/>
        <v>144081</v>
      </c>
      <c r="O11" s="163">
        <f t="shared" si="1"/>
        <v>61749.000000000007</v>
      </c>
      <c r="P11" s="163">
        <f t="shared" si="2"/>
        <v>22870</v>
      </c>
      <c r="Q11" s="163">
        <f t="shared" si="3"/>
        <v>0</v>
      </c>
      <c r="R11" s="163">
        <f t="shared" si="4"/>
        <v>0</v>
      </c>
      <c r="S11" s="187">
        <f t="shared" si="5"/>
        <v>22870</v>
      </c>
      <c r="T11" s="164">
        <v>2</v>
      </c>
      <c r="U11" s="30">
        <v>0.67</v>
      </c>
      <c r="V11" s="31">
        <v>0.25</v>
      </c>
      <c r="W11" s="32">
        <v>0.08</v>
      </c>
      <c r="X11" s="33">
        <v>0</v>
      </c>
      <c r="Y11" s="34">
        <v>0</v>
      </c>
      <c r="Z11" s="186">
        <f t="shared" si="6"/>
        <v>153229</v>
      </c>
      <c r="AA11" s="186">
        <f t="shared" si="7"/>
        <v>57175</v>
      </c>
      <c r="AB11" s="186">
        <f t="shared" si="8"/>
        <v>18296</v>
      </c>
      <c r="AC11" s="186">
        <f t="shared" si="9"/>
        <v>0</v>
      </c>
      <c r="AD11" s="186">
        <f t="shared" si="10"/>
        <v>0</v>
      </c>
      <c r="AE11" s="188">
        <f t="shared" si="11"/>
        <v>18296</v>
      </c>
      <c r="AF11" s="37"/>
    </row>
    <row r="12" spans="1:32" ht="30.75" thickBot="1" x14ac:dyDescent="0.3">
      <c r="A12" s="28" t="s">
        <v>23</v>
      </c>
      <c r="B12" s="28" t="s">
        <v>725</v>
      </c>
      <c r="C12" s="158" t="s">
        <v>728</v>
      </c>
      <c r="D12" s="158" t="s">
        <v>729</v>
      </c>
      <c r="E12" s="159" t="s">
        <v>1070</v>
      </c>
      <c r="F12" s="160">
        <v>247975</v>
      </c>
      <c r="G12" s="29" t="s">
        <v>438</v>
      </c>
      <c r="H12" s="161">
        <v>1</v>
      </c>
      <c r="I12" s="30">
        <v>0.91</v>
      </c>
      <c r="J12" s="31">
        <v>0.08</v>
      </c>
      <c r="K12" s="32">
        <v>0.01</v>
      </c>
      <c r="L12" s="33">
        <v>0</v>
      </c>
      <c r="M12" s="34">
        <v>0</v>
      </c>
      <c r="N12" s="186">
        <f t="shared" si="0"/>
        <v>225657.25</v>
      </c>
      <c r="O12" s="163">
        <f t="shared" si="1"/>
        <v>19838</v>
      </c>
      <c r="P12" s="163">
        <f t="shared" si="2"/>
        <v>2479.75</v>
      </c>
      <c r="Q12" s="163">
        <f t="shared" si="3"/>
        <v>0</v>
      </c>
      <c r="R12" s="163">
        <f t="shared" si="4"/>
        <v>0</v>
      </c>
      <c r="S12" s="187">
        <f t="shared" si="5"/>
        <v>2479.75</v>
      </c>
      <c r="T12" s="164">
        <v>1</v>
      </c>
      <c r="U12" s="30">
        <v>0.85</v>
      </c>
      <c r="V12" s="31">
        <v>0.12</v>
      </c>
      <c r="W12" s="32">
        <v>0.03</v>
      </c>
      <c r="X12" s="33">
        <v>0</v>
      </c>
      <c r="Y12" s="34">
        <v>0</v>
      </c>
      <c r="Z12" s="186">
        <f t="shared" si="6"/>
        <v>210778.75</v>
      </c>
      <c r="AA12" s="186">
        <f t="shared" si="7"/>
        <v>29757</v>
      </c>
      <c r="AB12" s="186">
        <f t="shared" si="8"/>
        <v>7439.25</v>
      </c>
      <c r="AC12" s="186">
        <f t="shared" si="9"/>
        <v>0</v>
      </c>
      <c r="AD12" s="186">
        <f t="shared" si="10"/>
        <v>0</v>
      </c>
      <c r="AE12" s="188">
        <f t="shared" si="11"/>
        <v>7439.25</v>
      </c>
      <c r="AF12" s="37"/>
    </row>
    <row r="13" spans="1:32" ht="30.75" thickBot="1" x14ac:dyDescent="0.3">
      <c r="A13" s="28" t="s">
        <v>23</v>
      </c>
      <c r="B13" s="28" t="s">
        <v>725</v>
      </c>
      <c r="C13" s="158" t="s">
        <v>725</v>
      </c>
      <c r="D13" s="158" t="s">
        <v>730</v>
      </c>
      <c r="E13" s="159" t="s">
        <v>1070</v>
      </c>
      <c r="F13" s="160">
        <v>353720</v>
      </c>
      <c r="G13" s="29" t="s">
        <v>438</v>
      </c>
      <c r="H13" s="161">
        <v>1</v>
      </c>
      <c r="I13" s="30">
        <v>0.88</v>
      </c>
      <c r="J13" s="31">
        <v>0.1</v>
      </c>
      <c r="K13" s="32">
        <v>0.02</v>
      </c>
      <c r="L13" s="33">
        <v>0</v>
      </c>
      <c r="M13" s="34">
        <v>0</v>
      </c>
      <c r="N13" s="186">
        <f t="shared" si="0"/>
        <v>311273.59999999998</v>
      </c>
      <c r="O13" s="163">
        <f t="shared" si="1"/>
        <v>35372</v>
      </c>
      <c r="P13" s="163">
        <f t="shared" si="2"/>
        <v>7074.4000000000005</v>
      </c>
      <c r="Q13" s="163">
        <f t="shared" si="3"/>
        <v>0</v>
      </c>
      <c r="R13" s="163">
        <f t="shared" si="4"/>
        <v>0</v>
      </c>
      <c r="S13" s="187">
        <f t="shared" si="5"/>
        <v>7074.4000000000005</v>
      </c>
      <c r="T13" s="164">
        <v>1</v>
      </c>
      <c r="U13" s="30">
        <v>0.86</v>
      </c>
      <c r="V13" s="31">
        <v>0.11</v>
      </c>
      <c r="W13" s="32">
        <v>0.03</v>
      </c>
      <c r="X13" s="33">
        <v>0</v>
      </c>
      <c r="Y13" s="34">
        <v>0</v>
      </c>
      <c r="Z13" s="186">
        <f t="shared" si="6"/>
        <v>304199.2</v>
      </c>
      <c r="AA13" s="186">
        <f t="shared" si="7"/>
        <v>38909.199999999997</v>
      </c>
      <c r="AB13" s="186">
        <f t="shared" si="8"/>
        <v>10611.6</v>
      </c>
      <c r="AC13" s="186">
        <f t="shared" si="9"/>
        <v>0</v>
      </c>
      <c r="AD13" s="186">
        <f t="shared" si="10"/>
        <v>0</v>
      </c>
      <c r="AE13" s="188">
        <f t="shared" si="11"/>
        <v>10611.6</v>
      </c>
      <c r="AF13" s="37"/>
    </row>
    <row r="14" spans="1:32" ht="30.75" thickBot="1" x14ac:dyDescent="0.3">
      <c r="A14" s="28" t="s">
        <v>23</v>
      </c>
      <c r="B14" s="28" t="s">
        <v>725</v>
      </c>
      <c r="C14" s="158" t="s">
        <v>731</v>
      </c>
      <c r="D14" s="158" t="s">
        <v>732</v>
      </c>
      <c r="E14" s="159" t="s">
        <v>1070</v>
      </c>
      <c r="F14" s="160">
        <v>357651</v>
      </c>
      <c r="G14" s="29" t="s">
        <v>438</v>
      </c>
      <c r="H14" s="161">
        <v>1</v>
      </c>
      <c r="I14" s="30">
        <v>0.83</v>
      </c>
      <c r="J14" s="31">
        <v>0.14000000000000001</v>
      </c>
      <c r="K14" s="32">
        <v>0.03</v>
      </c>
      <c r="L14" s="33">
        <v>0</v>
      </c>
      <c r="M14" s="34">
        <v>0</v>
      </c>
      <c r="N14" s="186">
        <f t="shared" si="0"/>
        <v>296850.32999999996</v>
      </c>
      <c r="O14" s="163">
        <f t="shared" si="1"/>
        <v>50071.140000000007</v>
      </c>
      <c r="P14" s="163">
        <f t="shared" si="2"/>
        <v>10729.529999999999</v>
      </c>
      <c r="Q14" s="163">
        <f t="shared" si="3"/>
        <v>0</v>
      </c>
      <c r="R14" s="163">
        <f t="shared" si="4"/>
        <v>0</v>
      </c>
      <c r="S14" s="187">
        <f t="shared" si="5"/>
        <v>10729.529999999999</v>
      </c>
      <c r="T14" s="164">
        <v>2</v>
      </c>
      <c r="U14" s="30">
        <v>0.76</v>
      </c>
      <c r="V14" s="31">
        <v>0.16</v>
      </c>
      <c r="W14" s="32">
        <v>0.08</v>
      </c>
      <c r="X14" s="33">
        <v>0</v>
      </c>
      <c r="Y14" s="34">
        <v>0</v>
      </c>
      <c r="Z14" s="186">
        <f t="shared" si="6"/>
        <v>271814.76</v>
      </c>
      <c r="AA14" s="186">
        <f t="shared" si="7"/>
        <v>57224.160000000003</v>
      </c>
      <c r="AB14" s="186">
        <f t="shared" si="8"/>
        <v>28612.080000000002</v>
      </c>
      <c r="AC14" s="186">
        <f t="shared" si="9"/>
        <v>0</v>
      </c>
      <c r="AD14" s="186">
        <f t="shared" si="10"/>
        <v>0</v>
      </c>
      <c r="AE14" s="188">
        <f t="shared" si="11"/>
        <v>28612.080000000002</v>
      </c>
      <c r="AF14" s="37"/>
    </row>
    <row r="15" spans="1:32" ht="30.75" thickBot="1" x14ac:dyDescent="0.3">
      <c r="A15" s="28" t="s">
        <v>23</v>
      </c>
      <c r="B15" s="28" t="s">
        <v>733</v>
      </c>
      <c r="C15" s="158" t="s">
        <v>733</v>
      </c>
      <c r="D15" s="158" t="s">
        <v>734</v>
      </c>
      <c r="E15" s="159" t="s">
        <v>1070</v>
      </c>
      <c r="F15" s="160">
        <v>595403</v>
      </c>
      <c r="G15" s="29" t="s">
        <v>438</v>
      </c>
      <c r="H15" s="161">
        <v>1</v>
      </c>
      <c r="I15" s="30">
        <v>0.88</v>
      </c>
      <c r="J15" s="31">
        <v>0.11</v>
      </c>
      <c r="K15" s="32">
        <v>0.01</v>
      </c>
      <c r="L15" s="33">
        <v>0</v>
      </c>
      <c r="M15" s="34">
        <v>0</v>
      </c>
      <c r="N15" s="186">
        <f t="shared" si="0"/>
        <v>523954.64</v>
      </c>
      <c r="O15" s="163">
        <f t="shared" si="1"/>
        <v>65494.33</v>
      </c>
      <c r="P15" s="163">
        <f t="shared" si="2"/>
        <v>5954.03</v>
      </c>
      <c r="Q15" s="163">
        <f t="shared" si="3"/>
        <v>0</v>
      </c>
      <c r="R15" s="163">
        <f t="shared" si="4"/>
        <v>0</v>
      </c>
      <c r="S15" s="187">
        <f t="shared" si="5"/>
        <v>5954.03</v>
      </c>
      <c r="T15" s="164">
        <v>1</v>
      </c>
      <c r="U15" s="30">
        <v>0.86</v>
      </c>
      <c r="V15" s="31">
        <v>0.12</v>
      </c>
      <c r="W15" s="32">
        <v>0.02</v>
      </c>
      <c r="X15" s="33">
        <v>0</v>
      </c>
      <c r="Y15" s="34">
        <v>0</v>
      </c>
      <c r="Z15" s="186">
        <f t="shared" si="6"/>
        <v>512046.58</v>
      </c>
      <c r="AA15" s="186">
        <f t="shared" si="7"/>
        <v>71448.36</v>
      </c>
      <c r="AB15" s="186">
        <f t="shared" si="8"/>
        <v>11908.06</v>
      </c>
      <c r="AC15" s="186">
        <f t="shared" si="9"/>
        <v>0</v>
      </c>
      <c r="AD15" s="186">
        <f t="shared" si="10"/>
        <v>0</v>
      </c>
      <c r="AE15" s="188">
        <f t="shared" si="11"/>
        <v>11908.06</v>
      </c>
      <c r="AF15" s="37"/>
    </row>
    <row r="16" spans="1:32" ht="30.75" thickBot="1" x14ac:dyDescent="0.3">
      <c r="A16" s="28" t="s">
        <v>23</v>
      </c>
      <c r="B16" s="28" t="s">
        <v>733</v>
      </c>
      <c r="C16" s="158" t="s">
        <v>735</v>
      </c>
      <c r="D16" s="158" t="s">
        <v>736</v>
      </c>
      <c r="E16" s="159" t="s">
        <v>1070</v>
      </c>
      <c r="F16" s="160">
        <v>262045</v>
      </c>
      <c r="G16" s="29" t="s">
        <v>438</v>
      </c>
      <c r="H16" s="161">
        <v>1</v>
      </c>
      <c r="I16" s="30">
        <v>0.86</v>
      </c>
      <c r="J16" s="31">
        <v>0.12</v>
      </c>
      <c r="K16" s="32">
        <v>0.02</v>
      </c>
      <c r="L16" s="33">
        <v>0</v>
      </c>
      <c r="M16" s="34">
        <v>0</v>
      </c>
      <c r="N16" s="186">
        <f t="shared" si="0"/>
        <v>225358.69999999998</v>
      </c>
      <c r="O16" s="163">
        <f t="shared" si="1"/>
        <v>31445.399999999998</v>
      </c>
      <c r="P16" s="163">
        <f t="shared" si="2"/>
        <v>5240.9000000000005</v>
      </c>
      <c r="Q16" s="163">
        <f t="shared" si="3"/>
        <v>0</v>
      </c>
      <c r="R16" s="163">
        <f t="shared" si="4"/>
        <v>0</v>
      </c>
      <c r="S16" s="187">
        <f t="shared" si="5"/>
        <v>5240.9000000000005</v>
      </c>
      <c r="T16" s="164">
        <v>1</v>
      </c>
      <c r="U16" s="30">
        <v>0.84</v>
      </c>
      <c r="V16" s="31">
        <v>0.13</v>
      </c>
      <c r="W16" s="32">
        <v>0.03</v>
      </c>
      <c r="X16" s="33">
        <v>0</v>
      </c>
      <c r="Y16" s="34">
        <v>0</v>
      </c>
      <c r="Z16" s="186">
        <f t="shared" si="6"/>
        <v>220117.8</v>
      </c>
      <c r="AA16" s="186">
        <f t="shared" si="7"/>
        <v>34065.85</v>
      </c>
      <c r="AB16" s="186">
        <f t="shared" si="8"/>
        <v>7861.3499999999995</v>
      </c>
      <c r="AC16" s="186">
        <f t="shared" si="9"/>
        <v>0</v>
      </c>
      <c r="AD16" s="186">
        <f t="shared" si="10"/>
        <v>0</v>
      </c>
      <c r="AE16" s="188">
        <f t="shared" si="11"/>
        <v>7861.3499999999995</v>
      </c>
      <c r="AF16" s="37"/>
    </row>
    <row r="17" spans="1:32" ht="30.75" thickBot="1" x14ac:dyDescent="0.3">
      <c r="A17" s="28" t="s">
        <v>23</v>
      </c>
      <c r="B17" s="28" t="s">
        <v>733</v>
      </c>
      <c r="C17" s="158" t="s">
        <v>737</v>
      </c>
      <c r="D17" s="158" t="s">
        <v>738</v>
      </c>
      <c r="E17" s="159" t="s">
        <v>1070</v>
      </c>
      <c r="F17" s="160">
        <v>338892</v>
      </c>
      <c r="G17" s="29" t="s">
        <v>438</v>
      </c>
      <c r="H17" s="161">
        <v>2</v>
      </c>
      <c r="I17" s="30">
        <v>0.71</v>
      </c>
      <c r="J17" s="31">
        <v>0.19</v>
      </c>
      <c r="K17" s="32">
        <v>0.1</v>
      </c>
      <c r="L17" s="33">
        <v>0</v>
      </c>
      <c r="M17" s="34">
        <v>0</v>
      </c>
      <c r="N17" s="186">
        <f t="shared" si="0"/>
        <v>240613.31999999998</v>
      </c>
      <c r="O17" s="163">
        <f t="shared" si="1"/>
        <v>64389.48</v>
      </c>
      <c r="P17" s="163">
        <f t="shared" si="2"/>
        <v>33889.200000000004</v>
      </c>
      <c r="Q17" s="163">
        <f t="shared" si="3"/>
        <v>0</v>
      </c>
      <c r="R17" s="163">
        <f t="shared" si="4"/>
        <v>0</v>
      </c>
      <c r="S17" s="187">
        <f t="shared" si="5"/>
        <v>33889.200000000004</v>
      </c>
      <c r="T17" s="164">
        <v>2</v>
      </c>
      <c r="U17" s="30">
        <v>0.66</v>
      </c>
      <c r="V17" s="31">
        <v>0.22</v>
      </c>
      <c r="W17" s="32">
        <v>0.12</v>
      </c>
      <c r="X17" s="33">
        <v>0</v>
      </c>
      <c r="Y17" s="34">
        <v>0</v>
      </c>
      <c r="Z17" s="186">
        <f t="shared" si="6"/>
        <v>223668.72</v>
      </c>
      <c r="AA17" s="186">
        <f t="shared" si="7"/>
        <v>74556.240000000005</v>
      </c>
      <c r="AB17" s="186">
        <f t="shared" si="8"/>
        <v>40667.040000000001</v>
      </c>
      <c r="AC17" s="186">
        <f t="shared" si="9"/>
        <v>0</v>
      </c>
      <c r="AD17" s="186">
        <f t="shared" si="10"/>
        <v>0</v>
      </c>
      <c r="AE17" s="188">
        <f t="shared" si="11"/>
        <v>40667.040000000001</v>
      </c>
      <c r="AF17" s="37"/>
    </row>
    <row r="18" spans="1:32" ht="30.75" thickBot="1" x14ac:dyDescent="0.3">
      <c r="A18" s="28" t="s">
        <v>23</v>
      </c>
      <c r="B18" s="28" t="s">
        <v>733</v>
      </c>
      <c r="C18" s="158" t="s">
        <v>739</v>
      </c>
      <c r="D18" s="158" t="s">
        <v>740</v>
      </c>
      <c r="E18" s="159" t="s">
        <v>1070</v>
      </c>
      <c r="F18" s="160">
        <v>424173</v>
      </c>
      <c r="G18" s="29" t="s">
        <v>438</v>
      </c>
      <c r="H18" s="161">
        <v>1</v>
      </c>
      <c r="I18" s="30">
        <v>0.87</v>
      </c>
      <c r="J18" s="31">
        <v>0.11</v>
      </c>
      <c r="K18" s="32">
        <v>0.02</v>
      </c>
      <c r="L18" s="33">
        <v>0</v>
      </c>
      <c r="M18" s="34">
        <v>0</v>
      </c>
      <c r="N18" s="186">
        <f t="shared" si="0"/>
        <v>369030.51</v>
      </c>
      <c r="O18" s="163">
        <f t="shared" si="1"/>
        <v>46659.03</v>
      </c>
      <c r="P18" s="163">
        <f t="shared" si="2"/>
        <v>8483.4600000000009</v>
      </c>
      <c r="Q18" s="163">
        <f t="shared" si="3"/>
        <v>0</v>
      </c>
      <c r="R18" s="163">
        <f t="shared" si="4"/>
        <v>0</v>
      </c>
      <c r="S18" s="187">
        <f t="shared" si="5"/>
        <v>8483.4600000000009</v>
      </c>
      <c r="T18" s="164">
        <v>2</v>
      </c>
      <c r="U18" s="30">
        <v>0.78</v>
      </c>
      <c r="V18" s="31">
        <v>0.16</v>
      </c>
      <c r="W18" s="32">
        <v>0.06</v>
      </c>
      <c r="X18" s="33">
        <v>0</v>
      </c>
      <c r="Y18" s="34">
        <v>0</v>
      </c>
      <c r="Z18" s="186">
        <f t="shared" si="6"/>
        <v>330854.94</v>
      </c>
      <c r="AA18" s="186">
        <f t="shared" si="7"/>
        <v>67867.680000000008</v>
      </c>
      <c r="AB18" s="186">
        <f t="shared" si="8"/>
        <v>25450.379999999997</v>
      </c>
      <c r="AC18" s="186">
        <f t="shared" si="9"/>
        <v>0</v>
      </c>
      <c r="AD18" s="186">
        <f t="shared" si="10"/>
        <v>0</v>
      </c>
      <c r="AE18" s="188">
        <f t="shared" si="11"/>
        <v>25450.379999999997</v>
      </c>
      <c r="AF18" s="37"/>
    </row>
    <row r="19" spans="1:32" ht="30.75" thickBot="1" x14ac:dyDescent="0.3">
      <c r="A19" s="28" t="s">
        <v>23</v>
      </c>
      <c r="B19" s="28" t="s">
        <v>733</v>
      </c>
      <c r="C19" s="158" t="s">
        <v>741</v>
      </c>
      <c r="D19" s="158" t="s">
        <v>742</v>
      </c>
      <c r="E19" s="159" t="s">
        <v>1070</v>
      </c>
      <c r="F19" s="160">
        <v>855494</v>
      </c>
      <c r="G19" s="29" t="s">
        <v>438</v>
      </c>
      <c r="H19" s="161">
        <v>1</v>
      </c>
      <c r="I19" s="30">
        <v>0.81</v>
      </c>
      <c r="J19" s="31">
        <v>0.13</v>
      </c>
      <c r="K19" s="32">
        <v>0.06</v>
      </c>
      <c r="L19" s="33">
        <v>0</v>
      </c>
      <c r="M19" s="34">
        <v>0</v>
      </c>
      <c r="N19" s="186">
        <f t="shared" si="0"/>
        <v>692950.14</v>
      </c>
      <c r="O19" s="163">
        <f t="shared" si="1"/>
        <v>111214.22</v>
      </c>
      <c r="P19" s="163">
        <f t="shared" si="2"/>
        <v>51329.64</v>
      </c>
      <c r="Q19" s="163">
        <f t="shared" si="3"/>
        <v>0</v>
      </c>
      <c r="R19" s="163">
        <f t="shared" si="4"/>
        <v>0</v>
      </c>
      <c r="S19" s="187">
        <f t="shared" si="5"/>
        <v>51329.64</v>
      </c>
      <c r="T19" s="164">
        <v>2</v>
      </c>
      <c r="U19" s="30">
        <v>0.79</v>
      </c>
      <c r="V19" s="31">
        <v>0.16</v>
      </c>
      <c r="W19" s="32">
        <v>0.05</v>
      </c>
      <c r="X19" s="33">
        <v>0</v>
      </c>
      <c r="Y19" s="34">
        <v>0</v>
      </c>
      <c r="Z19" s="186">
        <f t="shared" si="6"/>
        <v>675840.26</v>
      </c>
      <c r="AA19" s="186">
        <f t="shared" si="7"/>
        <v>136879.04000000001</v>
      </c>
      <c r="AB19" s="186">
        <f t="shared" si="8"/>
        <v>42774.700000000004</v>
      </c>
      <c r="AC19" s="186">
        <f t="shared" si="9"/>
        <v>0</v>
      </c>
      <c r="AD19" s="186">
        <f t="shared" si="10"/>
        <v>0</v>
      </c>
      <c r="AE19" s="188">
        <f t="shared" si="11"/>
        <v>42774.700000000004</v>
      </c>
      <c r="AF19" s="37"/>
    </row>
    <row r="20" spans="1:32" ht="30.75" thickBot="1" x14ac:dyDescent="0.3">
      <c r="A20" s="28" t="s">
        <v>23</v>
      </c>
      <c r="B20" s="28" t="s">
        <v>743</v>
      </c>
      <c r="C20" s="158" t="s">
        <v>744</v>
      </c>
      <c r="D20" s="158" t="s">
        <v>745</v>
      </c>
      <c r="E20" s="159" t="s">
        <v>1070</v>
      </c>
      <c r="F20" s="160">
        <v>332640</v>
      </c>
      <c r="G20" s="29" t="s">
        <v>438</v>
      </c>
      <c r="H20" s="161">
        <v>2</v>
      </c>
      <c r="I20" s="30">
        <v>0.76</v>
      </c>
      <c r="J20" s="31">
        <v>0.18</v>
      </c>
      <c r="K20" s="32">
        <v>0.06</v>
      </c>
      <c r="L20" s="33">
        <v>0</v>
      </c>
      <c r="M20" s="34">
        <v>0</v>
      </c>
      <c r="N20" s="186">
        <f t="shared" si="0"/>
        <v>252806.39999999999</v>
      </c>
      <c r="O20" s="163">
        <f t="shared" si="1"/>
        <v>59875.199999999997</v>
      </c>
      <c r="P20" s="163">
        <f t="shared" si="2"/>
        <v>19958.399999999998</v>
      </c>
      <c r="Q20" s="163">
        <f t="shared" si="3"/>
        <v>0</v>
      </c>
      <c r="R20" s="163">
        <f t="shared" si="4"/>
        <v>0</v>
      </c>
      <c r="S20" s="187">
        <f t="shared" si="5"/>
        <v>19958.399999999998</v>
      </c>
      <c r="T20" s="164">
        <v>2</v>
      </c>
      <c r="U20" s="30">
        <v>0.73</v>
      </c>
      <c r="V20" s="31">
        <v>0.2</v>
      </c>
      <c r="W20" s="32">
        <v>7.0000000000000007E-2</v>
      </c>
      <c r="X20" s="33">
        <v>0</v>
      </c>
      <c r="Y20" s="34">
        <v>0</v>
      </c>
      <c r="Z20" s="186">
        <f t="shared" si="6"/>
        <v>242827.19999999998</v>
      </c>
      <c r="AA20" s="186">
        <f t="shared" si="7"/>
        <v>66528</v>
      </c>
      <c r="AB20" s="186">
        <f t="shared" si="8"/>
        <v>23284.800000000003</v>
      </c>
      <c r="AC20" s="186">
        <f t="shared" si="9"/>
        <v>0</v>
      </c>
      <c r="AD20" s="186">
        <f t="shared" si="10"/>
        <v>0</v>
      </c>
      <c r="AE20" s="188">
        <f t="shared" si="11"/>
        <v>23284.800000000003</v>
      </c>
      <c r="AF20" s="37"/>
    </row>
    <row r="21" spans="1:32" ht="30.75" thickBot="1" x14ac:dyDescent="0.3">
      <c r="A21" s="28" t="s">
        <v>23</v>
      </c>
      <c r="B21" s="28" t="s">
        <v>743</v>
      </c>
      <c r="C21" s="158" t="s">
        <v>746</v>
      </c>
      <c r="D21" s="158" t="s">
        <v>747</v>
      </c>
      <c r="E21" s="159" t="s">
        <v>1070</v>
      </c>
      <c r="F21" s="160">
        <v>416583</v>
      </c>
      <c r="G21" s="29" t="s">
        <v>438</v>
      </c>
      <c r="H21" s="161">
        <v>1</v>
      </c>
      <c r="I21" s="30">
        <v>0.86</v>
      </c>
      <c r="J21" s="31">
        <v>0.1</v>
      </c>
      <c r="K21" s="32">
        <v>0.04</v>
      </c>
      <c r="L21" s="33">
        <v>0</v>
      </c>
      <c r="M21" s="34">
        <v>0</v>
      </c>
      <c r="N21" s="186">
        <f t="shared" si="0"/>
        <v>358261.38</v>
      </c>
      <c r="O21" s="163">
        <f t="shared" si="1"/>
        <v>41658.300000000003</v>
      </c>
      <c r="P21" s="163">
        <f t="shared" si="2"/>
        <v>16663.32</v>
      </c>
      <c r="Q21" s="163">
        <f t="shared" si="3"/>
        <v>0</v>
      </c>
      <c r="R21" s="163">
        <f t="shared" si="4"/>
        <v>0</v>
      </c>
      <c r="S21" s="187">
        <f t="shared" si="5"/>
        <v>16663.32</v>
      </c>
      <c r="T21" s="164">
        <v>2</v>
      </c>
      <c r="U21" s="30">
        <v>0.79</v>
      </c>
      <c r="V21" s="31">
        <v>0.14000000000000001</v>
      </c>
      <c r="W21" s="32">
        <v>7.0000000000000007E-2</v>
      </c>
      <c r="X21" s="33">
        <v>0</v>
      </c>
      <c r="Y21" s="34">
        <v>0</v>
      </c>
      <c r="Z21" s="186">
        <f t="shared" si="6"/>
        <v>329100.57</v>
      </c>
      <c r="AA21" s="186">
        <f t="shared" si="7"/>
        <v>58321.62</v>
      </c>
      <c r="AB21" s="186">
        <f t="shared" si="8"/>
        <v>29160.81</v>
      </c>
      <c r="AC21" s="186">
        <f t="shared" si="9"/>
        <v>0</v>
      </c>
      <c r="AD21" s="186">
        <f t="shared" si="10"/>
        <v>0</v>
      </c>
      <c r="AE21" s="188">
        <f t="shared" si="11"/>
        <v>29160.81</v>
      </c>
      <c r="AF21" s="37"/>
    </row>
    <row r="22" spans="1:32" ht="30.75" thickBot="1" x14ac:dyDescent="0.3">
      <c r="A22" s="28" t="s">
        <v>23</v>
      </c>
      <c r="B22" s="28" t="s">
        <v>743</v>
      </c>
      <c r="C22" s="158" t="s">
        <v>748</v>
      </c>
      <c r="D22" s="158" t="s">
        <v>749</v>
      </c>
      <c r="E22" s="159" t="s">
        <v>1070</v>
      </c>
      <c r="F22" s="160">
        <v>306449</v>
      </c>
      <c r="G22" s="29" t="s">
        <v>438</v>
      </c>
      <c r="H22" s="161">
        <v>1</v>
      </c>
      <c r="I22" s="30">
        <v>0.9</v>
      </c>
      <c r="J22" s="31">
        <v>7.0000000000000007E-2</v>
      </c>
      <c r="K22" s="32">
        <v>0.03</v>
      </c>
      <c r="L22" s="33">
        <v>0</v>
      </c>
      <c r="M22" s="34">
        <v>0</v>
      </c>
      <c r="N22" s="186">
        <f t="shared" si="0"/>
        <v>275804.10000000003</v>
      </c>
      <c r="O22" s="163">
        <f t="shared" si="1"/>
        <v>21451.43</v>
      </c>
      <c r="P22" s="163">
        <f t="shared" si="2"/>
        <v>9193.4699999999993</v>
      </c>
      <c r="Q22" s="163">
        <f t="shared" si="3"/>
        <v>0</v>
      </c>
      <c r="R22" s="163">
        <f t="shared" si="4"/>
        <v>0</v>
      </c>
      <c r="S22" s="187">
        <f t="shared" si="5"/>
        <v>9193.4699999999993</v>
      </c>
      <c r="T22" s="164">
        <v>1</v>
      </c>
      <c r="U22" s="30">
        <v>0.89</v>
      </c>
      <c r="V22" s="31">
        <v>0.08</v>
      </c>
      <c r="W22" s="32">
        <v>0.03</v>
      </c>
      <c r="X22" s="33">
        <v>0</v>
      </c>
      <c r="Y22" s="34">
        <v>0</v>
      </c>
      <c r="Z22" s="186">
        <f t="shared" si="6"/>
        <v>272739.61</v>
      </c>
      <c r="AA22" s="186">
        <f t="shared" si="7"/>
        <v>24515.920000000002</v>
      </c>
      <c r="AB22" s="186">
        <f t="shared" si="8"/>
        <v>9193.4699999999993</v>
      </c>
      <c r="AC22" s="186"/>
      <c r="AD22" s="186">
        <f t="shared" si="10"/>
        <v>0</v>
      </c>
      <c r="AE22" s="188">
        <f t="shared" si="11"/>
        <v>9193.4699999999993</v>
      </c>
      <c r="AF22" s="37"/>
    </row>
    <row r="23" spans="1:32" ht="30.75" thickBot="1" x14ac:dyDescent="0.3">
      <c r="A23" s="28" t="s">
        <v>23</v>
      </c>
      <c r="B23" s="28" t="s">
        <v>743</v>
      </c>
      <c r="C23" s="158" t="s">
        <v>743</v>
      </c>
      <c r="D23" s="158" t="s">
        <v>750</v>
      </c>
      <c r="E23" s="159" t="s">
        <v>1070</v>
      </c>
      <c r="F23" s="160">
        <v>554224</v>
      </c>
      <c r="G23" s="29" t="s">
        <v>438</v>
      </c>
      <c r="H23" s="161">
        <v>1</v>
      </c>
      <c r="I23" s="30">
        <v>0.83</v>
      </c>
      <c r="J23" s="31">
        <v>0.13</v>
      </c>
      <c r="K23" s="32">
        <v>0.04</v>
      </c>
      <c r="L23" s="33">
        <v>0</v>
      </c>
      <c r="M23" s="34">
        <v>0</v>
      </c>
      <c r="N23" s="186">
        <f t="shared" si="0"/>
        <v>460005.92</v>
      </c>
      <c r="O23" s="163">
        <f t="shared" si="1"/>
        <v>72049.119999999995</v>
      </c>
      <c r="P23" s="163">
        <f t="shared" si="2"/>
        <v>22168.959999999999</v>
      </c>
      <c r="Q23" s="163">
        <f t="shared" si="3"/>
        <v>0</v>
      </c>
      <c r="R23" s="163">
        <f t="shared" si="4"/>
        <v>0</v>
      </c>
      <c r="S23" s="187">
        <f t="shared" si="5"/>
        <v>22168.959999999999</v>
      </c>
      <c r="T23" s="164">
        <v>2</v>
      </c>
      <c r="U23" s="30">
        <v>0.77</v>
      </c>
      <c r="V23" s="31">
        <v>0.18</v>
      </c>
      <c r="W23" s="32">
        <v>0.05</v>
      </c>
      <c r="X23" s="33">
        <v>0</v>
      </c>
      <c r="Y23" s="34">
        <v>0</v>
      </c>
      <c r="Z23" s="186">
        <f t="shared" si="6"/>
        <v>426752.48</v>
      </c>
      <c r="AA23" s="186">
        <f t="shared" si="7"/>
        <v>99760.319999999992</v>
      </c>
      <c r="AB23" s="186">
        <f t="shared" si="8"/>
        <v>27711.200000000001</v>
      </c>
      <c r="AC23" s="186">
        <f t="shared" si="9"/>
        <v>0</v>
      </c>
      <c r="AD23" s="186">
        <f t="shared" si="10"/>
        <v>0</v>
      </c>
      <c r="AE23" s="188">
        <f t="shared" si="11"/>
        <v>27711.200000000001</v>
      </c>
      <c r="AF23" s="37"/>
    </row>
    <row r="24" spans="1:32" ht="30.75" thickBot="1" x14ac:dyDescent="0.3">
      <c r="A24" s="28" t="s">
        <v>23</v>
      </c>
      <c r="B24" s="28" t="s">
        <v>743</v>
      </c>
      <c r="C24" s="158" t="s">
        <v>751</v>
      </c>
      <c r="D24" s="158" t="s">
        <v>752</v>
      </c>
      <c r="E24" s="159" t="s">
        <v>1070</v>
      </c>
      <c r="F24" s="160">
        <v>358971</v>
      </c>
      <c r="G24" s="29" t="s">
        <v>438</v>
      </c>
      <c r="H24" s="161">
        <v>1</v>
      </c>
      <c r="I24" s="30">
        <v>0.82</v>
      </c>
      <c r="J24" s="31">
        <v>0.14000000000000001</v>
      </c>
      <c r="K24" s="32">
        <v>0.04</v>
      </c>
      <c r="L24" s="33">
        <v>0</v>
      </c>
      <c r="M24" s="34">
        <v>0</v>
      </c>
      <c r="N24" s="186">
        <f t="shared" si="0"/>
        <v>294356.21999999997</v>
      </c>
      <c r="O24" s="163">
        <f t="shared" si="1"/>
        <v>50255.94</v>
      </c>
      <c r="P24" s="163">
        <f t="shared" si="2"/>
        <v>14358.84</v>
      </c>
      <c r="Q24" s="163">
        <f t="shared" si="3"/>
        <v>0</v>
      </c>
      <c r="R24" s="163">
        <f t="shared" si="4"/>
        <v>0</v>
      </c>
      <c r="S24" s="187">
        <f t="shared" si="5"/>
        <v>14358.84</v>
      </c>
      <c r="T24" s="164">
        <v>2</v>
      </c>
      <c r="U24" s="30">
        <v>0.77</v>
      </c>
      <c r="V24" s="31">
        <v>0.18</v>
      </c>
      <c r="W24" s="32">
        <v>0.05</v>
      </c>
      <c r="X24" s="33">
        <v>0</v>
      </c>
      <c r="Y24" s="34">
        <v>0</v>
      </c>
      <c r="Z24" s="186">
        <f t="shared" si="6"/>
        <v>276407.67</v>
      </c>
      <c r="AA24" s="186">
        <f t="shared" si="7"/>
        <v>64614.78</v>
      </c>
      <c r="AB24" s="186">
        <f t="shared" si="8"/>
        <v>17948.55</v>
      </c>
      <c r="AC24" s="186">
        <f t="shared" si="9"/>
        <v>0</v>
      </c>
      <c r="AD24" s="186">
        <f t="shared" si="10"/>
        <v>0</v>
      </c>
      <c r="AE24" s="188">
        <f t="shared" si="11"/>
        <v>17948.55</v>
      </c>
      <c r="AF24" s="37"/>
    </row>
    <row r="25" spans="1:32" ht="30.75" thickBot="1" x14ac:dyDescent="0.3">
      <c r="A25" s="28" t="s">
        <v>23</v>
      </c>
      <c r="B25" s="28" t="s">
        <v>753</v>
      </c>
      <c r="C25" s="158" t="s">
        <v>754</v>
      </c>
      <c r="D25" s="158" t="s">
        <v>755</v>
      </c>
      <c r="E25" s="159" t="s">
        <v>1070</v>
      </c>
      <c r="F25" s="160">
        <v>125967</v>
      </c>
      <c r="G25" s="29" t="s">
        <v>438</v>
      </c>
      <c r="H25" s="161">
        <v>1</v>
      </c>
      <c r="I25" s="30">
        <v>0.84</v>
      </c>
      <c r="J25" s="31">
        <v>0.12</v>
      </c>
      <c r="K25" s="32">
        <v>0.04</v>
      </c>
      <c r="L25" s="33">
        <v>0</v>
      </c>
      <c r="M25" s="34">
        <v>0</v>
      </c>
      <c r="N25" s="186">
        <f t="shared" si="0"/>
        <v>105812.28</v>
      </c>
      <c r="O25" s="163">
        <f t="shared" si="1"/>
        <v>15116.039999999999</v>
      </c>
      <c r="P25" s="163">
        <f t="shared" si="2"/>
        <v>5038.68</v>
      </c>
      <c r="Q25" s="163">
        <f t="shared" si="3"/>
        <v>0</v>
      </c>
      <c r="R25" s="163">
        <f t="shared" si="4"/>
        <v>0</v>
      </c>
      <c r="S25" s="187">
        <f t="shared" si="5"/>
        <v>5038.68</v>
      </c>
      <c r="T25" s="164">
        <v>2</v>
      </c>
      <c r="U25" s="30">
        <v>0.76</v>
      </c>
      <c r="V25" s="31">
        <v>0.16</v>
      </c>
      <c r="W25" s="32">
        <v>0.08</v>
      </c>
      <c r="X25" s="33">
        <v>0</v>
      </c>
      <c r="Y25" s="34">
        <v>0</v>
      </c>
      <c r="Z25" s="186">
        <f t="shared" si="6"/>
        <v>95734.92</v>
      </c>
      <c r="AA25" s="186">
        <f t="shared" si="7"/>
        <v>20154.72</v>
      </c>
      <c r="AB25" s="186">
        <f t="shared" si="8"/>
        <v>10077.36</v>
      </c>
      <c r="AC25" s="186">
        <f t="shared" si="9"/>
        <v>0</v>
      </c>
      <c r="AD25" s="186">
        <f t="shared" si="10"/>
        <v>0</v>
      </c>
      <c r="AE25" s="188">
        <f t="shared" si="11"/>
        <v>10077.36</v>
      </c>
      <c r="AF25" s="37"/>
    </row>
    <row r="26" spans="1:32" ht="30.75" thickBot="1" x14ac:dyDescent="0.3">
      <c r="A26" s="28" t="s">
        <v>23</v>
      </c>
      <c r="B26" s="28" t="s">
        <v>753</v>
      </c>
      <c r="C26" s="158" t="s">
        <v>753</v>
      </c>
      <c r="D26" s="158" t="s">
        <v>756</v>
      </c>
      <c r="E26" s="159" t="s">
        <v>1070</v>
      </c>
      <c r="F26" s="160">
        <v>401215</v>
      </c>
      <c r="G26" s="29" t="s">
        <v>438</v>
      </c>
      <c r="H26" s="161">
        <v>2</v>
      </c>
      <c r="I26" s="30">
        <v>0.65</v>
      </c>
      <c r="J26" s="31">
        <v>0.25</v>
      </c>
      <c r="K26" s="32">
        <v>0.1</v>
      </c>
      <c r="L26" s="33">
        <v>0</v>
      </c>
      <c r="M26" s="34">
        <v>0</v>
      </c>
      <c r="N26" s="186">
        <f t="shared" si="0"/>
        <v>260789.75</v>
      </c>
      <c r="O26" s="163">
        <f t="shared" si="1"/>
        <v>100303.75</v>
      </c>
      <c r="P26" s="163">
        <f t="shared" si="2"/>
        <v>40121.5</v>
      </c>
      <c r="Q26" s="163">
        <f t="shared" si="3"/>
        <v>0</v>
      </c>
      <c r="R26" s="163">
        <f t="shared" si="4"/>
        <v>0</v>
      </c>
      <c r="S26" s="187">
        <f t="shared" si="5"/>
        <v>40121.5</v>
      </c>
      <c r="T26" s="164">
        <v>2</v>
      </c>
      <c r="U26" s="30">
        <v>0.59</v>
      </c>
      <c r="V26" s="31">
        <v>0.28000000000000003</v>
      </c>
      <c r="W26" s="32">
        <v>0.13</v>
      </c>
      <c r="X26" s="33">
        <v>0</v>
      </c>
      <c r="Y26" s="34">
        <v>0</v>
      </c>
      <c r="Z26" s="186">
        <f t="shared" si="6"/>
        <v>236716.84999999998</v>
      </c>
      <c r="AA26" s="186">
        <f t="shared" si="7"/>
        <v>112340.20000000001</v>
      </c>
      <c r="AB26" s="186">
        <f t="shared" si="8"/>
        <v>52157.950000000004</v>
      </c>
      <c r="AC26" s="186">
        <f t="shared" si="9"/>
        <v>0</v>
      </c>
      <c r="AD26" s="186">
        <f t="shared" si="10"/>
        <v>0</v>
      </c>
      <c r="AE26" s="188">
        <f t="shared" si="11"/>
        <v>52157.950000000004</v>
      </c>
      <c r="AF26" s="37"/>
    </row>
    <row r="27" spans="1:32" ht="30.75" thickBot="1" x14ac:dyDescent="0.3">
      <c r="A27" s="28" t="s">
        <v>23</v>
      </c>
      <c r="B27" s="28" t="s">
        <v>753</v>
      </c>
      <c r="C27" s="158" t="s">
        <v>757</v>
      </c>
      <c r="D27" s="158" t="s">
        <v>758</v>
      </c>
      <c r="E27" s="159" t="s">
        <v>1070</v>
      </c>
      <c r="F27" s="160">
        <v>205661</v>
      </c>
      <c r="G27" s="29" t="s">
        <v>438</v>
      </c>
      <c r="H27" s="161">
        <v>1</v>
      </c>
      <c r="I27" s="30">
        <v>0.83</v>
      </c>
      <c r="J27" s="31">
        <v>0.14000000000000001</v>
      </c>
      <c r="K27" s="32">
        <v>0.03</v>
      </c>
      <c r="L27" s="33">
        <v>0</v>
      </c>
      <c r="M27" s="34">
        <v>0</v>
      </c>
      <c r="N27" s="186">
        <f t="shared" si="0"/>
        <v>170698.63</v>
      </c>
      <c r="O27" s="163">
        <f t="shared" si="1"/>
        <v>28792.540000000005</v>
      </c>
      <c r="P27" s="163">
        <f t="shared" si="2"/>
        <v>6169.83</v>
      </c>
      <c r="Q27" s="163">
        <f t="shared" si="3"/>
        <v>0</v>
      </c>
      <c r="R27" s="163">
        <f t="shared" si="4"/>
        <v>0</v>
      </c>
      <c r="S27" s="187">
        <f t="shared" si="5"/>
        <v>6169.83</v>
      </c>
      <c r="T27" s="164">
        <v>2</v>
      </c>
      <c r="U27" s="30">
        <v>0.77</v>
      </c>
      <c r="V27" s="31">
        <v>0.19</v>
      </c>
      <c r="W27" s="32">
        <v>0.04</v>
      </c>
      <c r="X27" s="33">
        <v>0</v>
      </c>
      <c r="Y27" s="34">
        <v>0</v>
      </c>
      <c r="Z27" s="186">
        <f t="shared" si="6"/>
        <v>158358.97</v>
      </c>
      <c r="AA27" s="186">
        <f t="shared" si="7"/>
        <v>39075.590000000004</v>
      </c>
      <c r="AB27" s="186">
        <f t="shared" si="8"/>
        <v>8226.44</v>
      </c>
      <c r="AC27" s="186">
        <f t="shared" si="9"/>
        <v>0</v>
      </c>
      <c r="AD27" s="186">
        <f t="shared" si="10"/>
        <v>0</v>
      </c>
      <c r="AE27" s="188">
        <f t="shared" si="11"/>
        <v>8226.44</v>
      </c>
      <c r="AF27" s="37"/>
    </row>
    <row r="28" spans="1:32" ht="30.75" thickBot="1" x14ac:dyDescent="0.3">
      <c r="A28" s="28" t="s">
        <v>23</v>
      </c>
      <c r="B28" s="28" t="s">
        <v>753</v>
      </c>
      <c r="C28" s="158" t="s">
        <v>26</v>
      </c>
      <c r="D28" s="158" t="s">
        <v>759</v>
      </c>
      <c r="E28" s="159" t="s">
        <v>1070</v>
      </c>
      <c r="F28" s="160">
        <v>363094</v>
      </c>
      <c r="G28" s="29" t="s">
        <v>438</v>
      </c>
      <c r="H28" s="161">
        <v>2</v>
      </c>
      <c r="I28" s="30">
        <v>0.5</v>
      </c>
      <c r="J28" s="31">
        <v>0.35</v>
      </c>
      <c r="K28" s="32">
        <v>0.15</v>
      </c>
      <c r="L28" s="33">
        <v>0</v>
      </c>
      <c r="M28" s="34">
        <v>0</v>
      </c>
      <c r="N28" s="186">
        <f t="shared" si="0"/>
        <v>181547</v>
      </c>
      <c r="O28" s="163">
        <f t="shared" si="1"/>
        <v>127082.9</v>
      </c>
      <c r="P28" s="163">
        <f t="shared" si="2"/>
        <v>54464.1</v>
      </c>
      <c r="Q28" s="163">
        <f t="shared" si="3"/>
        <v>0</v>
      </c>
      <c r="R28" s="163">
        <f t="shared" si="4"/>
        <v>0</v>
      </c>
      <c r="S28" s="187">
        <f t="shared" si="5"/>
        <v>54464.1</v>
      </c>
      <c r="T28" s="164">
        <v>2</v>
      </c>
      <c r="U28" s="30">
        <v>0.44999999999999996</v>
      </c>
      <c r="V28" s="31">
        <v>0.38</v>
      </c>
      <c r="W28" s="32">
        <v>0.17</v>
      </c>
      <c r="X28" s="33">
        <v>0</v>
      </c>
      <c r="Y28" s="34">
        <v>0</v>
      </c>
      <c r="Z28" s="186">
        <f t="shared" si="6"/>
        <v>163392.29999999999</v>
      </c>
      <c r="AA28" s="186">
        <f t="shared" si="7"/>
        <v>137975.72</v>
      </c>
      <c r="AB28" s="186">
        <f t="shared" si="8"/>
        <v>61725.98</v>
      </c>
      <c r="AC28" s="186">
        <f t="shared" si="9"/>
        <v>0</v>
      </c>
      <c r="AD28" s="186">
        <f t="shared" si="10"/>
        <v>0</v>
      </c>
      <c r="AE28" s="188">
        <f t="shared" si="11"/>
        <v>61725.98</v>
      </c>
      <c r="AF28" s="37"/>
    </row>
    <row r="29" spans="1:32" ht="30.75" thickBot="1" x14ac:dyDescent="0.3">
      <c r="A29" s="28" t="s">
        <v>23</v>
      </c>
      <c r="B29" s="28" t="s">
        <v>753</v>
      </c>
      <c r="C29" s="158" t="s">
        <v>760</v>
      </c>
      <c r="D29" s="158" t="s">
        <v>761</v>
      </c>
      <c r="E29" s="159" t="s">
        <v>1070</v>
      </c>
      <c r="F29" s="160">
        <v>156920</v>
      </c>
      <c r="G29" s="29" t="s">
        <v>438</v>
      </c>
      <c r="H29" s="161">
        <v>2</v>
      </c>
      <c r="I29" s="30">
        <v>0.72</v>
      </c>
      <c r="J29" s="31">
        <v>0.2</v>
      </c>
      <c r="K29" s="32">
        <v>0.08</v>
      </c>
      <c r="L29" s="33">
        <v>0</v>
      </c>
      <c r="M29" s="34">
        <v>0</v>
      </c>
      <c r="N29" s="186">
        <f t="shared" si="0"/>
        <v>112982.39999999999</v>
      </c>
      <c r="O29" s="163">
        <f t="shared" si="1"/>
        <v>31384</v>
      </c>
      <c r="P29" s="163">
        <f t="shared" si="2"/>
        <v>12553.6</v>
      </c>
      <c r="Q29" s="163">
        <f t="shared" si="3"/>
        <v>0</v>
      </c>
      <c r="R29" s="163">
        <f t="shared" si="4"/>
        <v>0</v>
      </c>
      <c r="S29" s="187">
        <f t="shared" si="5"/>
        <v>12553.6</v>
      </c>
      <c r="T29" s="164">
        <v>2</v>
      </c>
      <c r="U29" s="30">
        <v>0.67999999999999994</v>
      </c>
      <c r="V29" s="31">
        <v>0.23</v>
      </c>
      <c r="W29" s="32">
        <v>0.09</v>
      </c>
      <c r="X29" s="33">
        <v>0</v>
      </c>
      <c r="Y29" s="34">
        <v>0</v>
      </c>
      <c r="Z29" s="186">
        <f t="shared" si="6"/>
        <v>106705.59999999999</v>
      </c>
      <c r="AA29" s="186">
        <f t="shared" si="7"/>
        <v>36091.599999999999</v>
      </c>
      <c r="AB29" s="186">
        <f t="shared" si="8"/>
        <v>14122.8</v>
      </c>
      <c r="AC29" s="186">
        <f t="shared" si="9"/>
        <v>0</v>
      </c>
      <c r="AD29" s="186">
        <f t="shared" si="10"/>
        <v>0</v>
      </c>
      <c r="AE29" s="188">
        <f t="shared" si="11"/>
        <v>14122.8</v>
      </c>
      <c r="AF29" s="37"/>
    </row>
    <row r="30" spans="1:32" ht="30.75" thickBot="1" x14ac:dyDescent="0.3">
      <c r="A30" s="28" t="s">
        <v>23</v>
      </c>
      <c r="B30" s="28" t="s">
        <v>762</v>
      </c>
      <c r="C30" s="158" t="s">
        <v>763</v>
      </c>
      <c r="D30" s="158" t="s">
        <v>764</v>
      </c>
      <c r="E30" s="159" t="s">
        <v>1070</v>
      </c>
      <c r="F30" s="160">
        <v>168683</v>
      </c>
      <c r="G30" s="29" t="s">
        <v>438</v>
      </c>
      <c r="H30" s="161">
        <v>2</v>
      </c>
      <c r="I30" s="30">
        <v>0.73</v>
      </c>
      <c r="J30" s="31">
        <v>0.18</v>
      </c>
      <c r="K30" s="32">
        <v>0.09</v>
      </c>
      <c r="L30" s="33">
        <v>0</v>
      </c>
      <c r="M30" s="34">
        <v>0</v>
      </c>
      <c r="N30" s="186">
        <f t="shared" si="0"/>
        <v>123138.59</v>
      </c>
      <c r="O30" s="163">
        <f t="shared" si="1"/>
        <v>30362.94</v>
      </c>
      <c r="P30" s="163">
        <f t="shared" si="2"/>
        <v>15181.47</v>
      </c>
      <c r="Q30" s="163">
        <f t="shared" si="3"/>
        <v>0</v>
      </c>
      <c r="R30" s="163">
        <f t="shared" si="4"/>
        <v>0</v>
      </c>
      <c r="S30" s="187">
        <f t="shared" si="5"/>
        <v>15181.47</v>
      </c>
      <c r="T30" s="164">
        <v>2</v>
      </c>
      <c r="U30" s="30">
        <v>0.72</v>
      </c>
      <c r="V30" s="31">
        <v>0.18</v>
      </c>
      <c r="W30" s="32">
        <v>0.1</v>
      </c>
      <c r="X30" s="33">
        <v>0</v>
      </c>
      <c r="Y30" s="34">
        <v>0</v>
      </c>
      <c r="Z30" s="186">
        <f t="shared" si="6"/>
        <v>121451.76</v>
      </c>
      <c r="AA30" s="186">
        <f t="shared" si="7"/>
        <v>30362.94</v>
      </c>
      <c r="AB30" s="186">
        <f t="shared" si="8"/>
        <v>16868.3</v>
      </c>
      <c r="AC30" s="186">
        <f t="shared" si="9"/>
        <v>0</v>
      </c>
      <c r="AD30" s="186">
        <f t="shared" si="10"/>
        <v>0</v>
      </c>
      <c r="AE30" s="188">
        <f t="shared" si="11"/>
        <v>16868.3</v>
      </c>
      <c r="AF30" s="37"/>
    </row>
    <row r="31" spans="1:32" ht="30.75" thickBot="1" x14ac:dyDescent="0.3">
      <c r="A31" s="28" t="s">
        <v>23</v>
      </c>
      <c r="B31" s="28" t="s">
        <v>762</v>
      </c>
      <c r="C31" s="158" t="s">
        <v>762</v>
      </c>
      <c r="D31" s="158" t="s">
        <v>765</v>
      </c>
      <c r="E31" s="159" t="s">
        <v>1070</v>
      </c>
      <c r="F31" s="160">
        <v>402530</v>
      </c>
      <c r="G31" s="29" t="s">
        <v>438</v>
      </c>
      <c r="H31" s="161">
        <v>2</v>
      </c>
      <c r="I31" s="30">
        <v>0.67</v>
      </c>
      <c r="J31" s="31">
        <v>0.21</v>
      </c>
      <c r="K31" s="32">
        <v>0.12</v>
      </c>
      <c r="L31" s="33">
        <v>0</v>
      </c>
      <c r="M31" s="34">
        <v>0</v>
      </c>
      <c r="N31" s="186">
        <f t="shared" si="0"/>
        <v>269695.10000000003</v>
      </c>
      <c r="O31" s="163">
        <f t="shared" si="1"/>
        <v>84531.3</v>
      </c>
      <c r="P31" s="163">
        <f t="shared" si="2"/>
        <v>48303.6</v>
      </c>
      <c r="Q31" s="163">
        <f t="shared" si="3"/>
        <v>0</v>
      </c>
      <c r="R31" s="163">
        <f t="shared" si="4"/>
        <v>0</v>
      </c>
      <c r="S31" s="187">
        <f t="shared" si="5"/>
        <v>48303.6</v>
      </c>
      <c r="T31" s="164">
        <v>2</v>
      </c>
      <c r="U31" s="30">
        <v>0.6</v>
      </c>
      <c r="V31" s="31">
        <v>0.25</v>
      </c>
      <c r="W31" s="32">
        <v>0.15</v>
      </c>
      <c r="X31" s="33">
        <v>0</v>
      </c>
      <c r="Y31" s="34">
        <v>0</v>
      </c>
      <c r="Z31" s="186">
        <f t="shared" si="6"/>
        <v>241518</v>
      </c>
      <c r="AA31" s="186">
        <f t="shared" si="7"/>
        <v>100632.5</v>
      </c>
      <c r="AB31" s="186">
        <f t="shared" si="8"/>
        <v>60379.5</v>
      </c>
      <c r="AC31" s="186">
        <f t="shared" si="9"/>
        <v>0</v>
      </c>
      <c r="AD31" s="186">
        <f t="shared" si="10"/>
        <v>0</v>
      </c>
      <c r="AE31" s="188">
        <f t="shared" si="11"/>
        <v>60379.5</v>
      </c>
      <c r="AF31" s="37"/>
    </row>
    <row r="32" spans="1:32" ht="30.75" thickBot="1" x14ac:dyDescent="0.3">
      <c r="A32" s="28" t="s">
        <v>23</v>
      </c>
      <c r="B32" s="28" t="s">
        <v>762</v>
      </c>
      <c r="C32" s="158" t="s">
        <v>766</v>
      </c>
      <c r="D32" s="158" t="s">
        <v>767</v>
      </c>
      <c r="E32" s="159" t="s">
        <v>1070</v>
      </c>
      <c r="F32" s="160">
        <v>350937</v>
      </c>
      <c r="G32" s="29" t="s">
        <v>438</v>
      </c>
      <c r="H32" s="161">
        <v>2</v>
      </c>
      <c r="I32" s="30">
        <v>0.73</v>
      </c>
      <c r="J32" s="31">
        <v>0.25</v>
      </c>
      <c r="K32" s="32">
        <v>0.02</v>
      </c>
      <c r="L32" s="33">
        <v>0</v>
      </c>
      <c r="M32" s="34">
        <v>0</v>
      </c>
      <c r="N32" s="186">
        <f t="shared" si="0"/>
        <v>256184.00999999998</v>
      </c>
      <c r="O32" s="163">
        <f t="shared" si="1"/>
        <v>87734.25</v>
      </c>
      <c r="P32" s="163">
        <f t="shared" si="2"/>
        <v>7018.74</v>
      </c>
      <c r="Q32" s="163">
        <f t="shared" si="3"/>
        <v>0</v>
      </c>
      <c r="R32" s="163">
        <f t="shared" si="4"/>
        <v>0</v>
      </c>
      <c r="S32" s="187">
        <f t="shared" si="5"/>
        <v>7018.74</v>
      </c>
      <c r="T32" s="164">
        <v>2</v>
      </c>
      <c r="U32" s="30">
        <v>0.7</v>
      </c>
      <c r="V32" s="31">
        <v>0.27</v>
      </c>
      <c r="W32" s="32">
        <v>0.03</v>
      </c>
      <c r="X32" s="33">
        <v>0</v>
      </c>
      <c r="Y32" s="34">
        <v>0</v>
      </c>
      <c r="Z32" s="186">
        <f t="shared" si="6"/>
        <v>245655.9</v>
      </c>
      <c r="AA32" s="186">
        <f t="shared" si="7"/>
        <v>94752.99</v>
      </c>
      <c r="AB32" s="186">
        <f t="shared" si="8"/>
        <v>10528.109999999999</v>
      </c>
      <c r="AC32" s="186">
        <f t="shared" si="9"/>
        <v>0</v>
      </c>
      <c r="AD32" s="186">
        <f t="shared" si="10"/>
        <v>0</v>
      </c>
      <c r="AE32" s="188">
        <f t="shared" si="11"/>
        <v>10528.109999999999</v>
      </c>
      <c r="AF32" s="37"/>
    </row>
    <row r="33" spans="1:32" ht="30.75" thickBot="1" x14ac:dyDescent="0.3">
      <c r="A33" s="28" t="s">
        <v>23</v>
      </c>
      <c r="B33" s="28" t="s">
        <v>768</v>
      </c>
      <c r="C33" s="158" t="s">
        <v>769</v>
      </c>
      <c r="D33" s="158" t="s">
        <v>770</v>
      </c>
      <c r="E33" s="159" t="s">
        <v>1070</v>
      </c>
      <c r="F33" s="160">
        <v>411727</v>
      </c>
      <c r="G33" s="29" t="s">
        <v>438</v>
      </c>
      <c r="H33" s="161">
        <v>1</v>
      </c>
      <c r="I33" s="30">
        <v>0.84</v>
      </c>
      <c r="J33" s="31">
        <v>0.14000000000000001</v>
      </c>
      <c r="K33" s="32">
        <v>0.02</v>
      </c>
      <c r="L33" s="33">
        <v>0</v>
      </c>
      <c r="M33" s="34">
        <v>0</v>
      </c>
      <c r="N33" s="186">
        <f t="shared" si="0"/>
        <v>345850.68</v>
      </c>
      <c r="O33" s="163">
        <f t="shared" si="1"/>
        <v>57641.780000000006</v>
      </c>
      <c r="P33" s="163">
        <f t="shared" si="2"/>
        <v>8234.5400000000009</v>
      </c>
      <c r="Q33" s="163">
        <f t="shared" si="3"/>
        <v>0</v>
      </c>
      <c r="R33" s="163">
        <f t="shared" si="4"/>
        <v>0</v>
      </c>
      <c r="S33" s="187">
        <f t="shared" si="5"/>
        <v>8234.5400000000009</v>
      </c>
      <c r="T33" s="164">
        <v>2</v>
      </c>
      <c r="U33" s="30">
        <v>0.78</v>
      </c>
      <c r="V33" s="31">
        <v>0.18</v>
      </c>
      <c r="W33" s="32">
        <v>0.04</v>
      </c>
      <c r="X33" s="33">
        <v>0</v>
      </c>
      <c r="Y33" s="34">
        <v>0</v>
      </c>
      <c r="Z33" s="186">
        <f t="shared" si="6"/>
        <v>321147.06</v>
      </c>
      <c r="AA33" s="186">
        <f t="shared" si="7"/>
        <v>74110.86</v>
      </c>
      <c r="AB33" s="186">
        <f t="shared" si="8"/>
        <v>16469.080000000002</v>
      </c>
      <c r="AC33" s="186">
        <f t="shared" si="9"/>
        <v>0</v>
      </c>
      <c r="AD33" s="186">
        <f t="shared" si="10"/>
        <v>0</v>
      </c>
      <c r="AE33" s="188">
        <f t="shared" si="11"/>
        <v>16469.080000000002</v>
      </c>
      <c r="AF33" s="37"/>
    </row>
    <row r="34" spans="1:32" ht="30.75" thickBot="1" x14ac:dyDescent="0.3">
      <c r="A34" s="28" t="s">
        <v>23</v>
      </c>
      <c r="B34" s="28" t="s">
        <v>768</v>
      </c>
      <c r="C34" s="158" t="s">
        <v>771</v>
      </c>
      <c r="D34" s="158" t="s">
        <v>772</v>
      </c>
      <c r="E34" s="159" t="s">
        <v>1070</v>
      </c>
      <c r="F34" s="160">
        <v>366695</v>
      </c>
      <c r="G34" s="29" t="s">
        <v>438</v>
      </c>
      <c r="H34" s="161">
        <v>1</v>
      </c>
      <c r="I34" s="30">
        <v>0.87</v>
      </c>
      <c r="J34" s="31">
        <v>0.1</v>
      </c>
      <c r="K34" s="32">
        <v>0.03</v>
      </c>
      <c r="L34" s="33">
        <v>0</v>
      </c>
      <c r="M34" s="34">
        <v>0</v>
      </c>
      <c r="N34" s="186">
        <f t="shared" si="0"/>
        <v>319024.65000000002</v>
      </c>
      <c r="O34" s="163">
        <f t="shared" si="1"/>
        <v>36669.5</v>
      </c>
      <c r="P34" s="163">
        <f t="shared" si="2"/>
        <v>11000.85</v>
      </c>
      <c r="Q34" s="163">
        <f t="shared" si="3"/>
        <v>0</v>
      </c>
      <c r="R34" s="163">
        <f t="shared" si="4"/>
        <v>0</v>
      </c>
      <c r="S34" s="187">
        <f t="shared" si="5"/>
        <v>11000.85</v>
      </c>
      <c r="T34" s="164">
        <v>1</v>
      </c>
      <c r="U34" s="30">
        <v>0.84</v>
      </c>
      <c r="V34" s="31">
        <v>0.12</v>
      </c>
      <c r="W34" s="32">
        <v>0.04</v>
      </c>
      <c r="X34" s="33">
        <v>0</v>
      </c>
      <c r="Y34" s="34">
        <v>0</v>
      </c>
      <c r="Z34" s="186">
        <f t="shared" si="6"/>
        <v>308023.8</v>
      </c>
      <c r="AA34" s="186">
        <f t="shared" si="7"/>
        <v>44003.4</v>
      </c>
      <c r="AB34" s="186">
        <f t="shared" si="8"/>
        <v>14667.800000000001</v>
      </c>
      <c r="AC34" s="186">
        <f t="shared" si="9"/>
        <v>0</v>
      </c>
      <c r="AD34" s="186">
        <f t="shared" si="10"/>
        <v>0</v>
      </c>
      <c r="AE34" s="188">
        <f t="shared" si="11"/>
        <v>14667.800000000001</v>
      </c>
      <c r="AF34" s="37"/>
    </row>
    <row r="35" spans="1:32" ht="30.75" thickBot="1" x14ac:dyDescent="0.3">
      <c r="A35" s="28" t="s">
        <v>23</v>
      </c>
      <c r="B35" s="28" t="s">
        <v>768</v>
      </c>
      <c r="C35" s="158" t="s">
        <v>773</v>
      </c>
      <c r="D35" s="158" t="s">
        <v>774</v>
      </c>
      <c r="E35" s="159" t="s">
        <v>1070</v>
      </c>
      <c r="F35" s="160">
        <v>216619</v>
      </c>
      <c r="G35" s="29" t="s">
        <v>438</v>
      </c>
      <c r="H35" s="161">
        <v>1</v>
      </c>
      <c r="I35" s="30">
        <v>0.89</v>
      </c>
      <c r="J35" s="31">
        <v>0.1</v>
      </c>
      <c r="K35" s="32">
        <v>0.01</v>
      </c>
      <c r="L35" s="33">
        <v>0</v>
      </c>
      <c r="M35" s="34">
        <v>0</v>
      </c>
      <c r="N35" s="186">
        <f t="shared" si="0"/>
        <v>192790.91</v>
      </c>
      <c r="O35" s="163">
        <f t="shared" si="1"/>
        <v>21661.9</v>
      </c>
      <c r="P35" s="163">
        <f t="shared" si="2"/>
        <v>2166.19</v>
      </c>
      <c r="Q35" s="163">
        <f t="shared" si="3"/>
        <v>0</v>
      </c>
      <c r="R35" s="163">
        <f t="shared" si="4"/>
        <v>0</v>
      </c>
      <c r="S35" s="187">
        <f t="shared" si="5"/>
        <v>2166.19</v>
      </c>
      <c r="T35" s="164">
        <v>1</v>
      </c>
      <c r="U35" s="30">
        <v>0.86</v>
      </c>
      <c r="V35" s="31">
        <v>0.13</v>
      </c>
      <c r="W35" s="32">
        <v>0.01</v>
      </c>
      <c r="X35" s="33">
        <v>0</v>
      </c>
      <c r="Y35" s="34">
        <v>0</v>
      </c>
      <c r="Z35" s="186">
        <f t="shared" si="6"/>
        <v>186292.34</v>
      </c>
      <c r="AA35" s="186">
        <f t="shared" si="7"/>
        <v>28160.47</v>
      </c>
      <c r="AB35" s="186">
        <f t="shared" si="8"/>
        <v>2166.19</v>
      </c>
      <c r="AC35" s="186">
        <f t="shared" si="9"/>
        <v>0</v>
      </c>
      <c r="AD35" s="186">
        <f t="shared" si="10"/>
        <v>0</v>
      </c>
      <c r="AE35" s="188">
        <f t="shared" si="11"/>
        <v>2166.19</v>
      </c>
      <c r="AF35" s="37"/>
    </row>
    <row r="36" spans="1:32" ht="30.75" thickBot="1" x14ac:dyDescent="0.3">
      <c r="A36" s="28" t="s">
        <v>23</v>
      </c>
      <c r="B36" s="28" t="s">
        <v>768</v>
      </c>
      <c r="C36" s="158" t="s">
        <v>775</v>
      </c>
      <c r="D36" s="158" t="s">
        <v>776</v>
      </c>
      <c r="E36" s="159" t="s">
        <v>1070</v>
      </c>
      <c r="F36" s="160">
        <v>351556</v>
      </c>
      <c r="G36" s="29" t="s">
        <v>438</v>
      </c>
      <c r="H36" s="161">
        <v>2</v>
      </c>
      <c r="I36" s="30">
        <v>0.63</v>
      </c>
      <c r="J36" s="31">
        <v>0.27</v>
      </c>
      <c r="K36" s="32">
        <v>0.1</v>
      </c>
      <c r="L36" s="33">
        <v>0</v>
      </c>
      <c r="M36" s="34">
        <v>0</v>
      </c>
      <c r="N36" s="186">
        <f t="shared" si="0"/>
        <v>221480.28</v>
      </c>
      <c r="O36" s="163">
        <f t="shared" si="1"/>
        <v>94920.12000000001</v>
      </c>
      <c r="P36" s="163">
        <f t="shared" si="2"/>
        <v>35155.599999999999</v>
      </c>
      <c r="Q36" s="163">
        <f t="shared" si="3"/>
        <v>0</v>
      </c>
      <c r="R36" s="163">
        <f t="shared" si="4"/>
        <v>0</v>
      </c>
      <c r="S36" s="187">
        <f t="shared" si="5"/>
        <v>35155.599999999999</v>
      </c>
      <c r="T36" s="164">
        <v>2</v>
      </c>
      <c r="U36" s="30">
        <v>0.59000000000000008</v>
      </c>
      <c r="V36" s="31">
        <v>0.28999999999999998</v>
      </c>
      <c r="W36" s="32">
        <v>0.12</v>
      </c>
      <c r="X36" s="33">
        <v>0</v>
      </c>
      <c r="Y36" s="34">
        <v>0</v>
      </c>
      <c r="Z36" s="186">
        <f t="shared" si="6"/>
        <v>207418.04000000004</v>
      </c>
      <c r="AA36" s="186">
        <f t="shared" si="7"/>
        <v>101951.23999999999</v>
      </c>
      <c r="AB36" s="186">
        <f t="shared" si="8"/>
        <v>42186.720000000001</v>
      </c>
      <c r="AC36" s="186">
        <f t="shared" si="9"/>
        <v>0</v>
      </c>
      <c r="AD36" s="186">
        <f t="shared" si="10"/>
        <v>0</v>
      </c>
      <c r="AE36" s="188">
        <f t="shared" si="11"/>
        <v>42186.720000000001</v>
      </c>
      <c r="AF36" s="37"/>
    </row>
    <row r="37" spans="1:32" ht="30.75" thickBot="1" x14ac:dyDescent="0.3">
      <c r="A37" s="28" t="s">
        <v>23</v>
      </c>
      <c r="B37" s="28" t="s">
        <v>768</v>
      </c>
      <c r="C37" s="158" t="s">
        <v>768</v>
      </c>
      <c r="D37" s="158" t="s">
        <v>777</v>
      </c>
      <c r="E37" s="159" t="s">
        <v>1070</v>
      </c>
      <c r="F37" s="160">
        <v>500513</v>
      </c>
      <c r="G37" s="29" t="s">
        <v>438</v>
      </c>
      <c r="H37" s="161">
        <v>2</v>
      </c>
      <c r="I37" s="30">
        <v>0.75</v>
      </c>
      <c r="J37" s="31">
        <v>0.22</v>
      </c>
      <c r="K37" s="32">
        <v>0.03</v>
      </c>
      <c r="L37" s="33">
        <v>0</v>
      </c>
      <c r="M37" s="34">
        <v>0</v>
      </c>
      <c r="N37" s="186">
        <f t="shared" si="0"/>
        <v>375384.75</v>
      </c>
      <c r="O37" s="163">
        <f t="shared" si="1"/>
        <v>110112.86</v>
      </c>
      <c r="P37" s="163">
        <f t="shared" si="2"/>
        <v>15015.39</v>
      </c>
      <c r="Q37" s="163">
        <f t="shared" si="3"/>
        <v>0</v>
      </c>
      <c r="R37" s="163">
        <f t="shared" si="4"/>
        <v>0</v>
      </c>
      <c r="S37" s="187">
        <f t="shared" si="5"/>
        <v>15015.39</v>
      </c>
      <c r="T37" s="164">
        <v>2</v>
      </c>
      <c r="U37" s="30">
        <v>0.73</v>
      </c>
      <c r="V37" s="31">
        <v>0.23</v>
      </c>
      <c r="W37" s="32">
        <v>0.04</v>
      </c>
      <c r="X37" s="33">
        <v>0</v>
      </c>
      <c r="Y37" s="34">
        <v>0</v>
      </c>
      <c r="Z37" s="186">
        <f t="shared" si="6"/>
        <v>365374.49</v>
      </c>
      <c r="AA37" s="186">
        <f t="shared" si="7"/>
        <v>115117.99</v>
      </c>
      <c r="AB37" s="186">
        <f t="shared" si="8"/>
        <v>20020.52</v>
      </c>
      <c r="AC37" s="186">
        <f t="shared" si="9"/>
        <v>0</v>
      </c>
      <c r="AD37" s="186">
        <f t="shared" si="10"/>
        <v>0</v>
      </c>
      <c r="AE37" s="188">
        <f t="shared" si="11"/>
        <v>20020.52</v>
      </c>
      <c r="AF37" s="37"/>
    </row>
    <row r="38" spans="1:32" ht="30.75" thickBot="1" x14ac:dyDescent="0.3">
      <c r="A38" s="28" t="s">
        <v>23</v>
      </c>
      <c r="B38" s="28" t="s">
        <v>768</v>
      </c>
      <c r="C38" s="158" t="s">
        <v>778</v>
      </c>
      <c r="D38" s="158" t="s">
        <v>779</v>
      </c>
      <c r="E38" s="159" t="s">
        <v>1070</v>
      </c>
      <c r="F38" s="291">
        <v>144312</v>
      </c>
      <c r="G38" s="29" t="s">
        <v>438</v>
      </c>
      <c r="H38" s="161">
        <v>1</v>
      </c>
      <c r="I38" s="30">
        <v>0.85</v>
      </c>
      <c r="J38" s="31">
        <v>0.13</v>
      </c>
      <c r="K38" s="32">
        <v>0.02</v>
      </c>
      <c r="L38" s="33">
        <v>0</v>
      </c>
      <c r="M38" s="34">
        <v>0</v>
      </c>
      <c r="N38" s="292">
        <f t="shared" si="0"/>
        <v>122665.2</v>
      </c>
      <c r="O38" s="260">
        <f t="shared" si="1"/>
        <v>18760.560000000001</v>
      </c>
      <c r="P38" s="260">
        <f t="shared" si="2"/>
        <v>2886.2400000000002</v>
      </c>
      <c r="Q38" s="260">
        <f t="shared" si="3"/>
        <v>0</v>
      </c>
      <c r="R38" s="260">
        <f t="shared" si="4"/>
        <v>0</v>
      </c>
      <c r="S38" s="293">
        <f t="shared" si="5"/>
        <v>2886.2400000000002</v>
      </c>
      <c r="T38" s="164">
        <v>1</v>
      </c>
      <c r="U38" s="30">
        <v>0.82</v>
      </c>
      <c r="V38" s="31">
        <v>0.14000000000000001</v>
      </c>
      <c r="W38" s="32">
        <v>0.04</v>
      </c>
      <c r="X38" s="33">
        <v>0</v>
      </c>
      <c r="Y38" s="34">
        <v>0</v>
      </c>
      <c r="Z38" s="292">
        <f t="shared" si="6"/>
        <v>118335.84</v>
      </c>
      <c r="AA38" s="292">
        <f t="shared" si="7"/>
        <v>20203.68</v>
      </c>
      <c r="AB38" s="292">
        <f t="shared" si="8"/>
        <v>5772.4800000000005</v>
      </c>
      <c r="AC38" s="292">
        <f t="shared" si="9"/>
        <v>0</v>
      </c>
      <c r="AD38" s="292">
        <f t="shared" si="10"/>
        <v>0</v>
      </c>
      <c r="AE38" s="294">
        <f t="shared" si="11"/>
        <v>5772.4800000000005</v>
      </c>
      <c r="AF38" s="37"/>
    </row>
    <row r="39" spans="1:32" s="295" customFormat="1" ht="16.5" thickBot="1" x14ac:dyDescent="0.3">
      <c r="F39" s="296">
        <f>SUM(F5:F38)</f>
        <v>11165931</v>
      </c>
      <c r="N39" s="297">
        <f>SUM(N5:N38)</f>
        <v>8818860.3299999982</v>
      </c>
      <c r="O39" s="298">
        <f t="shared" ref="O39:S39" si="12">SUM(O5:O38)</f>
        <v>1782612.4500000002</v>
      </c>
      <c r="P39" s="298">
        <f t="shared" si="12"/>
        <v>564458.21999999986</v>
      </c>
      <c r="Q39" s="298">
        <f t="shared" si="12"/>
        <v>0</v>
      </c>
      <c r="R39" s="298">
        <f t="shared" si="12"/>
        <v>0</v>
      </c>
      <c r="S39" s="299">
        <f t="shared" si="12"/>
        <v>564458.21999999986</v>
      </c>
      <c r="Z39" s="300">
        <f>SUM(Z5:Z38)</f>
        <v>8335012.3099999996</v>
      </c>
      <c r="AA39" s="301">
        <f t="shared" ref="AA39:AE39" si="13">SUM(AA5:AA38)</f>
        <v>2091534.35</v>
      </c>
      <c r="AB39" s="301">
        <f t="shared" si="13"/>
        <v>739384.34</v>
      </c>
      <c r="AC39" s="298">
        <f t="shared" si="13"/>
        <v>0</v>
      </c>
      <c r="AD39" s="298">
        <f t="shared" si="13"/>
        <v>0</v>
      </c>
      <c r="AE39" s="299">
        <f t="shared" si="13"/>
        <v>739384.34</v>
      </c>
    </row>
    <row r="40" spans="1:32" x14ac:dyDescent="0.25">
      <c r="I40" s="302">
        <f>COUNTIF($H$5:$H$62,1)</f>
        <v>18</v>
      </c>
      <c r="J40" s="303">
        <f>COUNTIF($H$5:$H$62,2)</f>
        <v>15</v>
      </c>
      <c r="K40" s="304">
        <v>0</v>
      </c>
      <c r="L40" s="305">
        <v>0</v>
      </c>
      <c r="M40" s="21">
        <v>0</v>
      </c>
      <c r="S40" s="306">
        <f>S39/F39</f>
        <v>5.0551827698021766E-2</v>
      </c>
      <c r="U40" s="307">
        <f>COUNTIF($T$5:$T$62,1)</f>
        <v>8</v>
      </c>
      <c r="V40" s="308">
        <f>COUNTIF($T$5:$T$62,2)</f>
        <v>25</v>
      </c>
      <c r="W40" s="304">
        <v>0</v>
      </c>
      <c r="X40" s="305">
        <v>0</v>
      </c>
      <c r="Y40" s="21">
        <v>0</v>
      </c>
      <c r="AE40" s="309">
        <f>AE39/F39</f>
        <v>6.6217885458901726E-2</v>
      </c>
    </row>
    <row r="41" spans="1:32" x14ac:dyDescent="0.25">
      <c r="S41" s="310">
        <v>416577.54</v>
      </c>
      <c r="AE41" s="310">
        <v>568715.06000000006</v>
      </c>
    </row>
    <row r="44" spans="1:32" ht="15.75" thickBot="1" x14ac:dyDescent="0.3"/>
    <row r="45" spans="1:32" s="295" customFormat="1" ht="16.5" thickBot="1" x14ac:dyDescent="0.3">
      <c r="F45" s="311">
        <f>F39/F39</f>
        <v>1</v>
      </c>
      <c r="N45" s="312">
        <f>N39/F39</f>
        <v>0.78980071881153469</v>
      </c>
      <c r="O45" s="313">
        <f>O39/F39</f>
        <v>0.1596474534904434</v>
      </c>
      <c r="P45" s="314">
        <f>P39/F39</f>
        <v>5.0551827698021766E-2</v>
      </c>
      <c r="Z45" s="312">
        <f>Z39/F39</f>
        <v>0.74646819060587066</v>
      </c>
      <c r="AA45" s="313">
        <f>AA39/F39</f>
        <v>0.18731392393522761</v>
      </c>
      <c r="AB45" s="314">
        <f>AB39/F39</f>
        <v>6.6217885458901726E-2</v>
      </c>
    </row>
    <row r="47" spans="1:32" ht="15.75" thickBot="1" x14ac:dyDescent="0.3"/>
    <row r="48" spans="1:32" x14ac:dyDescent="0.25">
      <c r="L48" s="315" t="s">
        <v>1258</v>
      </c>
      <c r="M48" s="316">
        <f>N45</f>
        <v>0.78980071881153469</v>
      </c>
      <c r="Y48" s="315" t="s">
        <v>1258</v>
      </c>
      <c r="Z48" s="316">
        <f>Z45</f>
        <v>0.74646819060587066</v>
      </c>
    </row>
    <row r="49" spans="12:26" x14ac:dyDescent="0.25">
      <c r="L49" s="317" t="s">
        <v>1259</v>
      </c>
      <c r="M49" s="318">
        <f>O45</f>
        <v>0.1596474534904434</v>
      </c>
      <c r="Y49" s="317" t="s">
        <v>1259</v>
      </c>
      <c r="Z49" s="318">
        <f>AA45</f>
        <v>0.18731392393522761</v>
      </c>
    </row>
    <row r="50" spans="12:26" ht="15.75" thickBot="1" x14ac:dyDescent="0.3">
      <c r="L50" s="319" t="s">
        <v>1260</v>
      </c>
      <c r="M50" s="320">
        <f>P45</f>
        <v>5.0551827698021766E-2</v>
      </c>
      <c r="Y50" s="319" t="s">
        <v>1260</v>
      </c>
      <c r="Z50" s="320">
        <f>AB45</f>
        <v>6.6217885458901726E-2</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500" priority="73" operator="containsText" text="N/A">
      <formula>NOT(ISERROR(SEARCH("N/A",I4)))</formula>
    </cfRule>
  </conditionalFormatting>
  <conditionalFormatting sqref="U4:Y4">
    <cfRule type="containsText" dxfId="499" priority="72" operator="containsText" text="N/A">
      <formula>NOT(ISERROR(SEARCH("N/A",U4)))</formula>
    </cfRule>
  </conditionalFormatting>
  <conditionalFormatting sqref="Y5">
    <cfRule type="containsText" dxfId="498" priority="71" operator="containsText" text="N/A">
      <formula>NOT(ISERROR(SEARCH("N/A",Y5)))</formula>
    </cfRule>
  </conditionalFormatting>
  <conditionalFormatting sqref="M5">
    <cfRule type="containsText" dxfId="497" priority="70" operator="containsText" text="N/A">
      <formula>NOT(ISERROR(SEARCH("N/A",M5)))</formula>
    </cfRule>
  </conditionalFormatting>
  <conditionalFormatting sqref="Y6">
    <cfRule type="containsText" dxfId="496" priority="69" operator="containsText" text="N/A">
      <formula>NOT(ISERROR(SEARCH("N/A",Y6)))</formula>
    </cfRule>
  </conditionalFormatting>
  <conditionalFormatting sqref="M6">
    <cfRule type="containsText" dxfId="495" priority="68" operator="containsText" text="N/A">
      <formula>NOT(ISERROR(SEARCH("N/A",M6)))</formula>
    </cfRule>
  </conditionalFormatting>
  <conditionalFormatting sqref="Y7">
    <cfRule type="containsText" dxfId="494" priority="67" operator="containsText" text="N/A">
      <formula>NOT(ISERROR(SEARCH("N/A",Y7)))</formula>
    </cfRule>
  </conditionalFormatting>
  <conditionalFormatting sqref="M7">
    <cfRule type="containsText" dxfId="493" priority="66" operator="containsText" text="N/A">
      <formula>NOT(ISERROR(SEARCH("N/A",M7)))</formula>
    </cfRule>
  </conditionalFormatting>
  <conditionalFormatting sqref="Y8">
    <cfRule type="containsText" dxfId="492" priority="65" operator="containsText" text="N/A">
      <formula>NOT(ISERROR(SEARCH("N/A",Y8)))</formula>
    </cfRule>
  </conditionalFormatting>
  <conditionalFormatting sqref="M8">
    <cfRule type="containsText" dxfId="491" priority="64" operator="containsText" text="N/A">
      <formula>NOT(ISERROR(SEARCH("N/A",M8)))</formula>
    </cfRule>
  </conditionalFormatting>
  <conditionalFormatting sqref="Y9">
    <cfRule type="containsText" dxfId="490" priority="63" operator="containsText" text="N/A">
      <formula>NOT(ISERROR(SEARCH("N/A",Y9)))</formula>
    </cfRule>
  </conditionalFormatting>
  <conditionalFormatting sqref="M9">
    <cfRule type="containsText" dxfId="489" priority="62" operator="containsText" text="N/A">
      <formula>NOT(ISERROR(SEARCH("N/A",M9)))</formula>
    </cfRule>
  </conditionalFormatting>
  <conditionalFormatting sqref="Y10">
    <cfRule type="containsText" dxfId="488" priority="61" operator="containsText" text="N/A">
      <formula>NOT(ISERROR(SEARCH("N/A",Y10)))</formula>
    </cfRule>
  </conditionalFormatting>
  <conditionalFormatting sqref="M10">
    <cfRule type="containsText" dxfId="487" priority="60" operator="containsText" text="N/A">
      <formula>NOT(ISERROR(SEARCH("N/A",M10)))</formula>
    </cfRule>
  </conditionalFormatting>
  <conditionalFormatting sqref="Y11">
    <cfRule type="containsText" dxfId="486" priority="59" operator="containsText" text="N/A">
      <formula>NOT(ISERROR(SEARCH("N/A",Y11)))</formula>
    </cfRule>
  </conditionalFormatting>
  <conditionalFormatting sqref="M11">
    <cfRule type="containsText" dxfId="485" priority="58" operator="containsText" text="N/A">
      <formula>NOT(ISERROR(SEARCH("N/A",M11)))</formula>
    </cfRule>
  </conditionalFormatting>
  <conditionalFormatting sqref="Y12">
    <cfRule type="containsText" dxfId="484" priority="57" operator="containsText" text="N/A">
      <formula>NOT(ISERROR(SEARCH("N/A",Y12)))</formula>
    </cfRule>
  </conditionalFormatting>
  <conditionalFormatting sqref="M12">
    <cfRule type="containsText" dxfId="483" priority="56" operator="containsText" text="N/A">
      <formula>NOT(ISERROR(SEARCH("N/A",M12)))</formula>
    </cfRule>
  </conditionalFormatting>
  <conditionalFormatting sqref="Y13">
    <cfRule type="containsText" dxfId="482" priority="55" operator="containsText" text="N/A">
      <formula>NOT(ISERROR(SEARCH("N/A",Y13)))</formula>
    </cfRule>
  </conditionalFormatting>
  <conditionalFormatting sqref="M13">
    <cfRule type="containsText" dxfId="481" priority="54" operator="containsText" text="N/A">
      <formula>NOT(ISERROR(SEARCH("N/A",M13)))</formula>
    </cfRule>
  </conditionalFormatting>
  <conditionalFormatting sqref="Y14">
    <cfRule type="containsText" dxfId="480" priority="53" operator="containsText" text="N/A">
      <formula>NOT(ISERROR(SEARCH("N/A",Y14)))</formula>
    </cfRule>
  </conditionalFormatting>
  <conditionalFormatting sqref="M14">
    <cfRule type="containsText" dxfId="479" priority="52" operator="containsText" text="N/A">
      <formula>NOT(ISERROR(SEARCH("N/A",M14)))</formula>
    </cfRule>
  </conditionalFormatting>
  <conditionalFormatting sqref="Y15">
    <cfRule type="containsText" dxfId="478" priority="51" operator="containsText" text="N/A">
      <formula>NOT(ISERROR(SEARCH("N/A",Y15)))</formula>
    </cfRule>
  </conditionalFormatting>
  <conditionalFormatting sqref="M15">
    <cfRule type="containsText" dxfId="477" priority="50" operator="containsText" text="N/A">
      <formula>NOT(ISERROR(SEARCH("N/A",M15)))</formula>
    </cfRule>
  </conditionalFormatting>
  <conditionalFormatting sqref="Y16">
    <cfRule type="containsText" dxfId="476" priority="49" operator="containsText" text="N/A">
      <formula>NOT(ISERROR(SEARCH("N/A",Y16)))</formula>
    </cfRule>
  </conditionalFormatting>
  <conditionalFormatting sqref="M16">
    <cfRule type="containsText" dxfId="475" priority="48" operator="containsText" text="N/A">
      <formula>NOT(ISERROR(SEARCH("N/A",M16)))</formula>
    </cfRule>
  </conditionalFormatting>
  <conditionalFormatting sqref="Y17">
    <cfRule type="containsText" dxfId="474" priority="47" operator="containsText" text="N/A">
      <formula>NOT(ISERROR(SEARCH("N/A",Y17)))</formula>
    </cfRule>
  </conditionalFormatting>
  <conditionalFormatting sqref="M17">
    <cfRule type="containsText" dxfId="473" priority="46" operator="containsText" text="N/A">
      <formula>NOT(ISERROR(SEARCH("N/A",M17)))</formula>
    </cfRule>
  </conditionalFormatting>
  <conditionalFormatting sqref="Y18">
    <cfRule type="containsText" dxfId="472" priority="45" operator="containsText" text="N/A">
      <formula>NOT(ISERROR(SEARCH("N/A",Y18)))</formula>
    </cfRule>
  </conditionalFormatting>
  <conditionalFormatting sqref="M18">
    <cfRule type="containsText" dxfId="471" priority="44" operator="containsText" text="N/A">
      <formula>NOT(ISERROR(SEARCH("N/A",M18)))</formula>
    </cfRule>
  </conditionalFormatting>
  <conditionalFormatting sqref="Y19">
    <cfRule type="containsText" dxfId="470" priority="43" operator="containsText" text="N/A">
      <formula>NOT(ISERROR(SEARCH("N/A",Y19)))</formula>
    </cfRule>
  </conditionalFormatting>
  <conditionalFormatting sqref="M19">
    <cfRule type="containsText" dxfId="469" priority="42" operator="containsText" text="N/A">
      <formula>NOT(ISERROR(SEARCH("N/A",M19)))</formula>
    </cfRule>
  </conditionalFormatting>
  <conditionalFormatting sqref="Y20">
    <cfRule type="containsText" dxfId="468" priority="41" operator="containsText" text="N/A">
      <formula>NOT(ISERROR(SEARCH("N/A",Y20)))</formula>
    </cfRule>
  </conditionalFormatting>
  <conditionalFormatting sqref="M20">
    <cfRule type="containsText" dxfId="467" priority="40" operator="containsText" text="N/A">
      <formula>NOT(ISERROR(SEARCH("N/A",M20)))</formula>
    </cfRule>
  </conditionalFormatting>
  <conditionalFormatting sqref="Y21">
    <cfRule type="containsText" dxfId="466" priority="39" operator="containsText" text="N/A">
      <formula>NOT(ISERROR(SEARCH("N/A",Y21)))</formula>
    </cfRule>
  </conditionalFormatting>
  <conditionalFormatting sqref="M21">
    <cfRule type="containsText" dxfId="465" priority="38" operator="containsText" text="N/A">
      <formula>NOT(ISERROR(SEARCH("N/A",M21)))</formula>
    </cfRule>
  </conditionalFormatting>
  <conditionalFormatting sqref="Y22">
    <cfRule type="containsText" dxfId="464" priority="37" operator="containsText" text="N/A">
      <formula>NOT(ISERROR(SEARCH("N/A",Y22)))</formula>
    </cfRule>
  </conditionalFormatting>
  <conditionalFormatting sqref="M22">
    <cfRule type="containsText" dxfId="463" priority="36" operator="containsText" text="N/A">
      <formula>NOT(ISERROR(SEARCH("N/A",M22)))</formula>
    </cfRule>
  </conditionalFormatting>
  <conditionalFormatting sqref="Y23">
    <cfRule type="containsText" dxfId="462" priority="35" operator="containsText" text="N/A">
      <formula>NOT(ISERROR(SEARCH("N/A",Y23)))</formula>
    </cfRule>
  </conditionalFormatting>
  <conditionalFormatting sqref="M23">
    <cfRule type="containsText" dxfId="461" priority="34" operator="containsText" text="N/A">
      <formula>NOT(ISERROR(SEARCH("N/A",M23)))</formula>
    </cfRule>
  </conditionalFormatting>
  <conditionalFormatting sqref="Y24">
    <cfRule type="containsText" dxfId="460" priority="33" operator="containsText" text="N/A">
      <formula>NOT(ISERROR(SEARCH("N/A",Y24)))</formula>
    </cfRule>
  </conditionalFormatting>
  <conditionalFormatting sqref="M24">
    <cfRule type="containsText" dxfId="459" priority="32" operator="containsText" text="N/A">
      <formula>NOT(ISERROR(SEARCH("N/A",M24)))</formula>
    </cfRule>
  </conditionalFormatting>
  <conditionalFormatting sqref="Y25">
    <cfRule type="containsText" dxfId="458" priority="31" operator="containsText" text="N/A">
      <formula>NOT(ISERROR(SEARCH("N/A",Y25)))</formula>
    </cfRule>
  </conditionalFormatting>
  <conditionalFormatting sqref="M25">
    <cfRule type="containsText" dxfId="457" priority="30" operator="containsText" text="N/A">
      <formula>NOT(ISERROR(SEARCH("N/A",M25)))</formula>
    </cfRule>
  </conditionalFormatting>
  <conditionalFormatting sqref="Y26">
    <cfRule type="containsText" dxfId="456" priority="29" operator="containsText" text="N/A">
      <formula>NOT(ISERROR(SEARCH("N/A",Y26)))</formula>
    </cfRule>
  </conditionalFormatting>
  <conditionalFormatting sqref="M26">
    <cfRule type="containsText" dxfId="455" priority="28" operator="containsText" text="N/A">
      <formula>NOT(ISERROR(SEARCH("N/A",M26)))</formula>
    </cfRule>
  </conditionalFormatting>
  <conditionalFormatting sqref="Y27">
    <cfRule type="containsText" dxfId="454" priority="27" operator="containsText" text="N/A">
      <formula>NOT(ISERROR(SEARCH("N/A",Y27)))</formula>
    </cfRule>
  </conditionalFormatting>
  <conditionalFormatting sqref="M27">
    <cfRule type="containsText" dxfId="453" priority="26" operator="containsText" text="N/A">
      <formula>NOT(ISERROR(SEARCH("N/A",M27)))</formula>
    </cfRule>
  </conditionalFormatting>
  <conditionalFormatting sqref="Y28">
    <cfRule type="containsText" dxfId="452" priority="25" operator="containsText" text="N/A">
      <formula>NOT(ISERROR(SEARCH("N/A",Y28)))</formula>
    </cfRule>
  </conditionalFormatting>
  <conditionalFormatting sqref="M28">
    <cfRule type="containsText" dxfId="451" priority="24" operator="containsText" text="N/A">
      <formula>NOT(ISERROR(SEARCH("N/A",M28)))</formula>
    </cfRule>
  </conditionalFormatting>
  <conditionalFormatting sqref="Y29">
    <cfRule type="containsText" dxfId="450" priority="23" operator="containsText" text="N/A">
      <formula>NOT(ISERROR(SEARCH("N/A",Y29)))</formula>
    </cfRule>
  </conditionalFormatting>
  <conditionalFormatting sqref="M29">
    <cfRule type="containsText" dxfId="449" priority="22" operator="containsText" text="N/A">
      <formula>NOT(ISERROR(SEARCH("N/A",M29)))</formula>
    </cfRule>
  </conditionalFormatting>
  <conditionalFormatting sqref="Y30">
    <cfRule type="containsText" dxfId="448" priority="21" operator="containsText" text="N/A">
      <formula>NOT(ISERROR(SEARCH("N/A",Y30)))</formula>
    </cfRule>
  </conditionalFormatting>
  <conditionalFormatting sqref="M30">
    <cfRule type="containsText" dxfId="447" priority="20" operator="containsText" text="N/A">
      <formula>NOT(ISERROR(SEARCH("N/A",M30)))</formula>
    </cfRule>
  </conditionalFormatting>
  <conditionalFormatting sqref="Y31">
    <cfRule type="containsText" dxfId="446" priority="19" operator="containsText" text="N/A">
      <formula>NOT(ISERROR(SEARCH("N/A",Y31)))</formula>
    </cfRule>
  </conditionalFormatting>
  <conditionalFormatting sqref="M31">
    <cfRule type="containsText" dxfId="445" priority="18" operator="containsText" text="N/A">
      <formula>NOT(ISERROR(SEARCH("N/A",M31)))</formula>
    </cfRule>
  </conditionalFormatting>
  <conditionalFormatting sqref="Y32">
    <cfRule type="containsText" dxfId="444" priority="17" operator="containsText" text="N/A">
      <formula>NOT(ISERROR(SEARCH("N/A",Y32)))</formula>
    </cfRule>
  </conditionalFormatting>
  <conditionalFormatting sqref="M32">
    <cfRule type="containsText" dxfId="443" priority="16" operator="containsText" text="N/A">
      <formula>NOT(ISERROR(SEARCH("N/A",M32)))</formula>
    </cfRule>
  </conditionalFormatting>
  <conditionalFormatting sqref="Y33">
    <cfRule type="containsText" dxfId="442" priority="15" operator="containsText" text="N/A">
      <formula>NOT(ISERROR(SEARCH("N/A",Y33)))</formula>
    </cfRule>
  </conditionalFormatting>
  <conditionalFormatting sqref="M33">
    <cfRule type="containsText" dxfId="441" priority="14" operator="containsText" text="N/A">
      <formula>NOT(ISERROR(SEARCH("N/A",M33)))</formula>
    </cfRule>
  </conditionalFormatting>
  <conditionalFormatting sqref="Y34">
    <cfRule type="containsText" dxfId="440" priority="13" operator="containsText" text="N/A">
      <formula>NOT(ISERROR(SEARCH("N/A",Y34)))</formula>
    </cfRule>
  </conditionalFormatting>
  <conditionalFormatting sqref="M34">
    <cfRule type="containsText" dxfId="439" priority="12" operator="containsText" text="N/A">
      <formula>NOT(ISERROR(SEARCH("N/A",M34)))</formula>
    </cfRule>
  </conditionalFormatting>
  <conditionalFormatting sqref="Y35">
    <cfRule type="containsText" dxfId="438" priority="11" operator="containsText" text="N/A">
      <formula>NOT(ISERROR(SEARCH("N/A",Y35)))</formula>
    </cfRule>
  </conditionalFormatting>
  <conditionalFormatting sqref="M35">
    <cfRule type="containsText" dxfId="437" priority="10" operator="containsText" text="N/A">
      <formula>NOT(ISERROR(SEARCH("N/A",M35)))</formula>
    </cfRule>
  </conditionalFormatting>
  <conditionalFormatting sqref="Y36">
    <cfRule type="containsText" dxfId="436" priority="9" operator="containsText" text="N/A">
      <formula>NOT(ISERROR(SEARCH("N/A",Y36)))</formula>
    </cfRule>
  </conditionalFormatting>
  <conditionalFormatting sqref="M36">
    <cfRule type="containsText" dxfId="435" priority="8" operator="containsText" text="N/A">
      <formula>NOT(ISERROR(SEARCH("N/A",M36)))</formula>
    </cfRule>
  </conditionalFormatting>
  <conditionalFormatting sqref="Y37">
    <cfRule type="containsText" dxfId="434" priority="7" operator="containsText" text="N/A">
      <formula>NOT(ISERROR(SEARCH("N/A",Y37)))</formula>
    </cfRule>
  </conditionalFormatting>
  <conditionalFormatting sqref="M37">
    <cfRule type="containsText" dxfId="433" priority="6" operator="containsText" text="N/A">
      <formula>NOT(ISERROR(SEARCH("N/A",M37)))</formula>
    </cfRule>
  </conditionalFormatting>
  <conditionalFormatting sqref="Y38">
    <cfRule type="containsText" dxfId="432" priority="5" operator="containsText" text="N/A">
      <formula>NOT(ISERROR(SEARCH("N/A",Y38)))</formula>
    </cfRule>
  </conditionalFormatting>
  <conditionalFormatting sqref="M38">
    <cfRule type="containsText" dxfId="431" priority="4" operator="containsText" text="N/A">
      <formula>NOT(ISERROR(SEARCH("N/A",M38)))</formula>
    </cfRule>
  </conditionalFormatting>
  <conditionalFormatting sqref="I40">
    <cfRule type="containsText" dxfId="430" priority="3" operator="containsText" text="N/A">
      <formula>NOT(ISERROR(SEARCH("N/A",I40)))</formula>
    </cfRule>
  </conditionalFormatting>
  <conditionalFormatting sqref="U40">
    <cfRule type="containsText" dxfId="429" priority="2" operator="containsText" text="N/A">
      <formula>NOT(ISERROR(SEARCH("N/A",U40)))</formula>
    </cfRule>
  </conditionalFormatting>
  <conditionalFormatting sqref="V40">
    <cfRule type="containsText" dxfId="428" priority="1" operator="containsText" text="N/A">
      <formula>NOT(ISERROR(SEARCH("N/A",V40)))</formula>
    </cfRule>
  </conditionalFormatting>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A400-BBA6-4F59-A088-A201DCA3EF4B}">
  <sheetPr codeName="Sheet10"/>
  <dimension ref="A1:AF14"/>
  <sheetViews>
    <sheetView topLeftCell="S9" zoomScale="130" zoomScaleNormal="130" workbookViewId="0">
      <selection activeCell="W18" sqref="W18"/>
    </sheetView>
  </sheetViews>
  <sheetFormatPr defaultColWidth="9.140625" defaultRowHeight="15" x14ac:dyDescent="0.25"/>
  <cols>
    <col min="1" max="1" width="16.7109375" style="21" customWidth="1"/>
    <col min="2" max="2" width="13" style="21" customWidth="1"/>
    <col min="3" max="5" width="9.140625" style="21"/>
    <col min="6" max="6" width="14.5703125" style="21" customWidth="1"/>
    <col min="7" max="12" width="9.140625" style="21"/>
    <col min="13" max="13" width="9.5703125" style="21" bestFit="1" customWidth="1"/>
    <col min="14" max="14" width="12.28515625" style="21" customWidth="1"/>
    <col min="15" max="15" width="10.7109375" style="21" customWidth="1"/>
    <col min="16" max="16" width="9.140625" style="21"/>
    <col min="17" max="18" width="9.5703125" style="21" bestFit="1" customWidth="1"/>
    <col min="19" max="19" width="12.85546875" style="21" customWidth="1"/>
    <col min="20" max="25" width="9.140625" style="21"/>
    <col min="26" max="26" width="12.85546875" style="21" customWidth="1"/>
    <col min="27" max="27" width="11.85546875" style="21" customWidth="1"/>
    <col min="28" max="30" width="9.140625" style="21"/>
    <col min="31" max="31" width="13.28515625" style="21" customWidth="1"/>
    <col min="32" max="16384" width="9.140625" style="21"/>
  </cols>
  <sheetData>
    <row r="1" spans="1:32" ht="16.5" customHeight="1" thickBot="1" x14ac:dyDescent="0.3">
      <c r="A1" s="433" t="s">
        <v>435</v>
      </c>
      <c r="B1" s="433" t="s">
        <v>352</v>
      </c>
      <c r="C1" s="433" t="s">
        <v>353</v>
      </c>
      <c r="D1" s="433" t="s">
        <v>53</v>
      </c>
      <c r="E1" s="433" t="s">
        <v>635</v>
      </c>
      <c r="F1" s="445" t="s">
        <v>50</v>
      </c>
      <c r="G1" s="452"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customHeight="1" x14ac:dyDescent="0.25">
      <c r="A2" s="433"/>
      <c r="B2" s="433"/>
      <c r="C2" s="433"/>
      <c r="D2" s="433"/>
      <c r="E2" s="433"/>
      <c r="F2" s="445"/>
      <c r="G2" s="452"/>
      <c r="H2" s="457" t="s">
        <v>54</v>
      </c>
      <c r="I2" s="460" t="s">
        <v>55</v>
      </c>
      <c r="J2" s="461"/>
      <c r="K2" s="461"/>
      <c r="L2" s="461"/>
      <c r="M2" s="462"/>
      <c r="N2" s="440" t="s">
        <v>56</v>
      </c>
      <c r="O2" s="440" t="s">
        <v>57</v>
      </c>
      <c r="P2" s="440" t="s">
        <v>58</v>
      </c>
      <c r="Q2" s="440" t="s">
        <v>59</v>
      </c>
      <c r="R2" s="440" t="s">
        <v>60</v>
      </c>
      <c r="S2" s="440" t="s">
        <v>61</v>
      </c>
      <c r="T2" s="173" t="s">
        <v>54</v>
      </c>
      <c r="U2" s="442" t="s">
        <v>55</v>
      </c>
      <c r="V2" s="443"/>
      <c r="W2" s="443"/>
      <c r="X2" s="443"/>
      <c r="Y2" s="444"/>
      <c r="Z2" s="446" t="s">
        <v>5</v>
      </c>
      <c r="AA2" s="449" t="s">
        <v>6</v>
      </c>
      <c r="AB2" s="449" t="s">
        <v>7</v>
      </c>
      <c r="AC2" s="449" t="s">
        <v>8</v>
      </c>
      <c r="AD2" s="449" t="s">
        <v>9</v>
      </c>
      <c r="AE2" s="464" t="s">
        <v>10</v>
      </c>
    </row>
    <row r="3" spans="1:32" ht="15" customHeight="1" x14ac:dyDescent="0.25">
      <c r="A3" s="433"/>
      <c r="B3" s="433"/>
      <c r="C3" s="433"/>
      <c r="D3" s="433"/>
      <c r="E3" s="433"/>
      <c r="F3" s="445"/>
      <c r="G3" s="452"/>
      <c r="H3" s="458"/>
      <c r="I3" s="434" t="s">
        <v>109</v>
      </c>
      <c r="J3" s="435"/>
      <c r="K3" s="435"/>
      <c r="L3" s="435"/>
      <c r="M3" s="436"/>
      <c r="N3" s="441"/>
      <c r="O3" s="441"/>
      <c r="P3" s="441"/>
      <c r="Q3" s="441"/>
      <c r="R3" s="441"/>
      <c r="S3" s="441"/>
      <c r="T3" s="173" t="s">
        <v>62</v>
      </c>
      <c r="U3" s="437" t="s">
        <v>354</v>
      </c>
      <c r="V3" s="438"/>
      <c r="W3" s="438"/>
      <c r="X3" s="438"/>
      <c r="Y3" s="439"/>
      <c r="Z3" s="447"/>
      <c r="AA3" s="450"/>
      <c r="AB3" s="450"/>
      <c r="AC3" s="450"/>
      <c r="AD3" s="450"/>
      <c r="AE3" s="465"/>
    </row>
    <row r="4" spans="1:32" ht="15.75" thickBot="1" x14ac:dyDescent="0.3">
      <c r="A4" s="433"/>
      <c r="B4" s="433"/>
      <c r="C4" s="433"/>
      <c r="D4" s="433"/>
      <c r="E4" s="433"/>
      <c r="F4" s="445"/>
      <c r="G4" s="452"/>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30.75" thickBot="1" x14ac:dyDescent="0.3">
      <c r="A5" s="28" t="s">
        <v>518</v>
      </c>
      <c r="B5" s="28" t="s">
        <v>519</v>
      </c>
      <c r="C5" s="158" t="s">
        <v>519</v>
      </c>
      <c r="D5" s="158"/>
      <c r="E5" s="159" t="s">
        <v>1070</v>
      </c>
      <c r="F5" s="160">
        <v>242372</v>
      </c>
      <c r="G5" s="29" t="s">
        <v>438</v>
      </c>
      <c r="H5" s="161">
        <v>1</v>
      </c>
      <c r="I5" s="30">
        <v>0.82</v>
      </c>
      <c r="J5" s="31">
        <v>0.14000000000000001</v>
      </c>
      <c r="K5" s="32">
        <v>0.04</v>
      </c>
      <c r="L5" s="33">
        <v>0</v>
      </c>
      <c r="M5" s="34">
        <v>0</v>
      </c>
      <c r="N5" s="186">
        <f t="shared" ref="N5:N12" si="0">F5*I5</f>
        <v>198745.03999999998</v>
      </c>
      <c r="O5" s="163">
        <f t="shared" ref="O5:O12" si="1">F5*J5</f>
        <v>33932.080000000002</v>
      </c>
      <c r="P5" s="163">
        <f t="shared" ref="P5:P12" si="2">F5*K5</f>
        <v>9694.880000000001</v>
      </c>
      <c r="Q5" s="163">
        <f t="shared" ref="Q5:Q12" si="3">F5*L5</f>
        <v>0</v>
      </c>
      <c r="R5" s="163">
        <f t="shared" ref="R5:R12" si="4">F5*M5</f>
        <v>0</v>
      </c>
      <c r="S5" s="187">
        <f t="shared" ref="S5:S6" si="5">SUM(P5:R5)</f>
        <v>9694.880000000001</v>
      </c>
      <c r="T5" s="164">
        <v>1</v>
      </c>
      <c r="U5" s="30">
        <v>0.84</v>
      </c>
      <c r="V5" s="31">
        <v>0.13</v>
      </c>
      <c r="W5" s="32">
        <v>0.03</v>
      </c>
      <c r="X5" s="33">
        <v>0</v>
      </c>
      <c r="Y5" s="34">
        <v>0</v>
      </c>
      <c r="Z5" s="186">
        <f t="shared" ref="Z5:Z12" si="6">F5*U5</f>
        <v>203592.47999999998</v>
      </c>
      <c r="AA5" s="186">
        <f t="shared" ref="AA5:AA12" si="7">F5*V5</f>
        <v>31508.36</v>
      </c>
      <c r="AB5" s="186">
        <f t="shared" ref="AB5:AB12" si="8">F5*W5</f>
        <v>7271.16</v>
      </c>
      <c r="AC5" s="186">
        <f t="shared" ref="AC5:AC12" si="9">F5*X5</f>
        <v>0</v>
      </c>
      <c r="AD5" s="186">
        <f t="shared" ref="AD5:AD12" si="10">F5*Y5</f>
        <v>0</v>
      </c>
      <c r="AE5" s="188">
        <f t="shared" ref="AE5:AE6" si="11">SUM(AB5:AD5)</f>
        <v>7271.16</v>
      </c>
      <c r="AF5" s="37"/>
    </row>
    <row r="6" spans="1:32" ht="30.75" thickBot="1" x14ac:dyDescent="0.3">
      <c r="A6" s="28" t="s">
        <v>518</v>
      </c>
      <c r="B6" s="28" t="s">
        <v>110</v>
      </c>
      <c r="C6" s="158" t="s">
        <v>110</v>
      </c>
      <c r="D6" s="158" t="s">
        <v>520</v>
      </c>
      <c r="E6" s="159" t="s">
        <v>1070</v>
      </c>
      <c r="F6" s="160">
        <v>117770</v>
      </c>
      <c r="G6" s="29" t="s">
        <v>438</v>
      </c>
      <c r="H6" s="161">
        <v>1</v>
      </c>
      <c r="I6" s="30">
        <v>0.83</v>
      </c>
      <c r="J6" s="31">
        <v>0.13</v>
      </c>
      <c r="K6" s="32">
        <v>0.04</v>
      </c>
      <c r="L6" s="33">
        <v>0</v>
      </c>
      <c r="M6" s="34">
        <v>0</v>
      </c>
      <c r="N6" s="186">
        <f t="shared" si="0"/>
        <v>97749.099999999991</v>
      </c>
      <c r="O6" s="163">
        <f t="shared" si="1"/>
        <v>15310.1</v>
      </c>
      <c r="P6" s="163">
        <f t="shared" si="2"/>
        <v>4710.8</v>
      </c>
      <c r="Q6" s="163">
        <f t="shared" si="3"/>
        <v>0</v>
      </c>
      <c r="R6" s="163">
        <f t="shared" si="4"/>
        <v>0</v>
      </c>
      <c r="S6" s="187">
        <f t="shared" si="5"/>
        <v>4710.8</v>
      </c>
      <c r="T6" s="164">
        <v>1</v>
      </c>
      <c r="U6" s="30">
        <v>0.86</v>
      </c>
      <c r="V6" s="31">
        <v>0.12</v>
      </c>
      <c r="W6" s="32">
        <v>0.02</v>
      </c>
      <c r="X6" s="33">
        <v>0</v>
      </c>
      <c r="Y6" s="34">
        <v>0</v>
      </c>
      <c r="Z6" s="186">
        <f t="shared" si="6"/>
        <v>101282.2</v>
      </c>
      <c r="AA6" s="186">
        <f t="shared" si="7"/>
        <v>14132.4</v>
      </c>
      <c r="AB6" s="186">
        <f t="shared" si="8"/>
        <v>2355.4</v>
      </c>
      <c r="AC6" s="186">
        <f t="shared" si="9"/>
        <v>0</v>
      </c>
      <c r="AD6" s="186">
        <f t="shared" si="10"/>
        <v>0</v>
      </c>
      <c r="AE6" s="188">
        <f t="shared" si="11"/>
        <v>2355.4</v>
      </c>
      <c r="AF6" s="37"/>
    </row>
    <row r="7" spans="1:32" ht="30.75" thickBot="1" x14ac:dyDescent="0.3">
      <c r="A7" s="28" t="s">
        <v>518</v>
      </c>
      <c r="B7" s="28" t="s">
        <v>111</v>
      </c>
      <c r="C7" s="158" t="s">
        <v>111</v>
      </c>
      <c r="D7" s="158" t="s">
        <v>521</v>
      </c>
      <c r="E7" s="159" t="s">
        <v>1070</v>
      </c>
      <c r="F7" s="160">
        <v>37019</v>
      </c>
      <c r="G7" s="29" t="s">
        <v>438</v>
      </c>
      <c r="H7" s="161">
        <v>2</v>
      </c>
      <c r="I7" s="30">
        <v>0.77</v>
      </c>
      <c r="J7" s="31">
        <v>0.18</v>
      </c>
      <c r="K7" s="32">
        <v>0.05</v>
      </c>
      <c r="L7" s="33">
        <v>0</v>
      </c>
      <c r="M7" s="34">
        <v>0</v>
      </c>
      <c r="N7" s="186">
        <f t="shared" si="0"/>
        <v>28504.63</v>
      </c>
      <c r="O7" s="163">
        <f t="shared" si="1"/>
        <v>6663.42</v>
      </c>
      <c r="P7" s="163">
        <f t="shared" si="2"/>
        <v>1850.95</v>
      </c>
      <c r="Q7" s="163">
        <f t="shared" si="3"/>
        <v>0</v>
      </c>
      <c r="R7" s="163">
        <f t="shared" si="4"/>
        <v>0</v>
      </c>
      <c r="S7" s="187">
        <f>SUM(P7:R7)</f>
        <v>1850.95</v>
      </c>
      <c r="T7" s="164">
        <v>1</v>
      </c>
      <c r="U7" s="30">
        <v>0.86</v>
      </c>
      <c r="V7" s="31">
        <v>0.12</v>
      </c>
      <c r="W7" s="32">
        <v>0.02</v>
      </c>
      <c r="X7" s="33">
        <v>0</v>
      </c>
      <c r="Y7" s="34">
        <v>0</v>
      </c>
      <c r="Z7" s="186">
        <f t="shared" si="6"/>
        <v>31836.34</v>
      </c>
      <c r="AA7" s="186">
        <f t="shared" si="7"/>
        <v>4442.28</v>
      </c>
      <c r="AB7" s="186">
        <f t="shared" si="8"/>
        <v>740.38</v>
      </c>
      <c r="AC7" s="186">
        <f t="shared" si="9"/>
        <v>0</v>
      </c>
      <c r="AD7" s="186">
        <f t="shared" si="10"/>
        <v>0</v>
      </c>
      <c r="AE7" s="188">
        <f>SUM(AB7:AD7)</f>
        <v>740.38</v>
      </c>
      <c r="AF7" s="37"/>
    </row>
    <row r="8" spans="1:32" ht="30.75" thickBot="1" x14ac:dyDescent="0.3">
      <c r="A8" s="28" t="s">
        <v>518</v>
      </c>
      <c r="B8" s="28" t="s">
        <v>112</v>
      </c>
      <c r="C8" s="158" t="s">
        <v>112</v>
      </c>
      <c r="D8" s="158" t="s">
        <v>522</v>
      </c>
      <c r="E8" s="159" t="s">
        <v>1070</v>
      </c>
      <c r="F8" s="160">
        <v>215709</v>
      </c>
      <c r="G8" s="29" t="s">
        <v>438</v>
      </c>
      <c r="H8" s="161">
        <v>1</v>
      </c>
      <c r="I8" s="30">
        <v>0.82000000000000006</v>
      </c>
      <c r="J8" s="31">
        <v>0.16</v>
      </c>
      <c r="K8" s="32">
        <v>0.02</v>
      </c>
      <c r="L8" s="33">
        <v>0</v>
      </c>
      <c r="M8" s="34">
        <v>0</v>
      </c>
      <c r="N8" s="186">
        <f t="shared" si="0"/>
        <v>176881.38</v>
      </c>
      <c r="O8" s="163">
        <f t="shared" si="1"/>
        <v>34513.440000000002</v>
      </c>
      <c r="P8" s="163">
        <f t="shared" si="2"/>
        <v>4314.18</v>
      </c>
      <c r="Q8" s="163">
        <f t="shared" si="3"/>
        <v>0</v>
      </c>
      <c r="R8" s="163">
        <f t="shared" si="4"/>
        <v>0</v>
      </c>
      <c r="S8" s="187">
        <f t="shared" ref="S8:S12" si="12">SUM(P8:R8)</f>
        <v>4314.18</v>
      </c>
      <c r="T8" s="164">
        <v>1</v>
      </c>
      <c r="U8" s="30">
        <v>0.84</v>
      </c>
      <c r="V8" s="31">
        <v>0.15</v>
      </c>
      <c r="W8" s="32">
        <v>0.01</v>
      </c>
      <c r="X8" s="33">
        <v>0</v>
      </c>
      <c r="Y8" s="34">
        <v>0</v>
      </c>
      <c r="Z8" s="186">
        <f t="shared" si="6"/>
        <v>181195.56</v>
      </c>
      <c r="AA8" s="186">
        <f t="shared" si="7"/>
        <v>32356.35</v>
      </c>
      <c r="AB8" s="186">
        <f t="shared" si="8"/>
        <v>2157.09</v>
      </c>
      <c r="AC8" s="186">
        <f t="shared" si="9"/>
        <v>0</v>
      </c>
      <c r="AD8" s="186">
        <f t="shared" si="10"/>
        <v>0</v>
      </c>
      <c r="AE8" s="188">
        <f t="shared" ref="AE8:AE12" si="13">SUM(AB8:AD8)</f>
        <v>2157.09</v>
      </c>
      <c r="AF8" s="37"/>
    </row>
    <row r="9" spans="1:32" ht="30.75" thickBot="1" x14ac:dyDescent="0.3">
      <c r="A9" s="28" t="s">
        <v>518</v>
      </c>
      <c r="B9" s="28" t="s">
        <v>523</v>
      </c>
      <c r="C9" s="158" t="s">
        <v>523</v>
      </c>
      <c r="D9" s="158" t="s">
        <v>524</v>
      </c>
      <c r="E9" s="159" t="s">
        <v>1070</v>
      </c>
      <c r="F9" s="160">
        <v>274316</v>
      </c>
      <c r="G9" s="29" t="s">
        <v>438</v>
      </c>
      <c r="H9" s="161">
        <v>2</v>
      </c>
      <c r="I9" s="30">
        <v>0.75</v>
      </c>
      <c r="J9" s="31">
        <v>0.2</v>
      </c>
      <c r="K9" s="32">
        <v>0.05</v>
      </c>
      <c r="L9" s="33">
        <v>0</v>
      </c>
      <c r="M9" s="34">
        <v>0</v>
      </c>
      <c r="N9" s="186">
        <f t="shared" si="0"/>
        <v>205737</v>
      </c>
      <c r="O9" s="163">
        <f t="shared" si="1"/>
        <v>54863.200000000004</v>
      </c>
      <c r="P9" s="163">
        <f t="shared" si="2"/>
        <v>13715.800000000001</v>
      </c>
      <c r="Q9" s="163">
        <f t="shared" si="3"/>
        <v>0</v>
      </c>
      <c r="R9" s="163">
        <f t="shared" si="4"/>
        <v>0</v>
      </c>
      <c r="S9" s="187">
        <f t="shared" si="12"/>
        <v>13715.800000000001</v>
      </c>
      <c r="T9" s="164">
        <v>1</v>
      </c>
      <c r="U9" s="30">
        <v>0.83</v>
      </c>
      <c r="V9" s="31">
        <v>0.14000000000000001</v>
      </c>
      <c r="W9" s="32">
        <v>0.03</v>
      </c>
      <c r="X9" s="33">
        <v>0</v>
      </c>
      <c r="Y9" s="34">
        <v>0</v>
      </c>
      <c r="Z9" s="186">
        <f t="shared" si="6"/>
        <v>227682.28</v>
      </c>
      <c r="AA9" s="186">
        <f t="shared" si="7"/>
        <v>38404.240000000005</v>
      </c>
      <c r="AB9" s="186">
        <f t="shared" si="8"/>
        <v>8229.48</v>
      </c>
      <c r="AC9" s="186">
        <f t="shared" si="9"/>
        <v>0</v>
      </c>
      <c r="AD9" s="186">
        <f t="shared" si="10"/>
        <v>0</v>
      </c>
      <c r="AE9" s="188">
        <f t="shared" si="13"/>
        <v>8229.48</v>
      </c>
      <c r="AF9" s="37"/>
    </row>
    <row r="10" spans="1:32" ht="30.75" thickBot="1" x14ac:dyDescent="0.3">
      <c r="A10" s="28" t="s">
        <v>518</v>
      </c>
      <c r="B10" s="28" t="s">
        <v>113</v>
      </c>
      <c r="C10" s="158" t="s">
        <v>113</v>
      </c>
      <c r="D10" s="158" t="s">
        <v>525</v>
      </c>
      <c r="E10" s="159" t="s">
        <v>1070</v>
      </c>
      <c r="F10" s="160">
        <v>259715</v>
      </c>
      <c r="G10" s="29" t="s">
        <v>438</v>
      </c>
      <c r="H10" s="161">
        <v>2</v>
      </c>
      <c r="I10" s="30">
        <v>0.65999999999999992</v>
      </c>
      <c r="J10" s="31">
        <v>0.28000000000000003</v>
      </c>
      <c r="K10" s="32">
        <v>0.06</v>
      </c>
      <c r="L10" s="33">
        <v>0</v>
      </c>
      <c r="M10" s="34">
        <v>0</v>
      </c>
      <c r="N10" s="186">
        <f t="shared" si="0"/>
        <v>171411.89999999997</v>
      </c>
      <c r="O10" s="163">
        <f t="shared" si="1"/>
        <v>72720.200000000012</v>
      </c>
      <c r="P10" s="163">
        <f t="shared" si="2"/>
        <v>15582.9</v>
      </c>
      <c r="Q10" s="163">
        <f t="shared" si="3"/>
        <v>0</v>
      </c>
      <c r="R10" s="163">
        <f t="shared" si="4"/>
        <v>0</v>
      </c>
      <c r="S10" s="187">
        <f t="shared" si="12"/>
        <v>15582.9</v>
      </c>
      <c r="T10" s="164">
        <v>2</v>
      </c>
      <c r="U10" s="30">
        <v>0.69</v>
      </c>
      <c r="V10" s="31">
        <v>0.26</v>
      </c>
      <c r="W10" s="32">
        <v>0.05</v>
      </c>
      <c r="X10" s="33">
        <v>0</v>
      </c>
      <c r="Y10" s="34">
        <v>0</v>
      </c>
      <c r="Z10" s="186">
        <f t="shared" si="6"/>
        <v>179203.34999999998</v>
      </c>
      <c r="AA10" s="186">
        <f t="shared" si="7"/>
        <v>67525.900000000009</v>
      </c>
      <c r="AB10" s="186">
        <f t="shared" si="8"/>
        <v>12985.75</v>
      </c>
      <c r="AC10" s="186">
        <f t="shared" si="9"/>
        <v>0</v>
      </c>
      <c r="AD10" s="186">
        <f t="shared" si="10"/>
        <v>0</v>
      </c>
      <c r="AE10" s="188">
        <f t="shared" si="13"/>
        <v>12985.75</v>
      </c>
      <c r="AF10" s="37"/>
    </row>
    <row r="11" spans="1:32" ht="30.75" thickBot="1" x14ac:dyDescent="0.3">
      <c r="A11" s="28" t="s">
        <v>518</v>
      </c>
      <c r="B11" s="28" t="s">
        <v>114</v>
      </c>
      <c r="C11" s="158" t="s">
        <v>114</v>
      </c>
      <c r="D11" s="158" t="s">
        <v>526</v>
      </c>
      <c r="E11" s="159" t="s">
        <v>1070</v>
      </c>
      <c r="F11" s="160">
        <v>74856</v>
      </c>
      <c r="G11" s="29" t="s">
        <v>438</v>
      </c>
      <c r="H11" s="161">
        <v>2</v>
      </c>
      <c r="I11" s="30">
        <v>0.66999999999999993</v>
      </c>
      <c r="J11" s="31">
        <v>0.25</v>
      </c>
      <c r="K11" s="32">
        <v>0.08</v>
      </c>
      <c r="L11" s="33">
        <v>0</v>
      </c>
      <c r="M11" s="34">
        <v>0</v>
      </c>
      <c r="N11" s="186">
        <f t="shared" si="0"/>
        <v>50153.52</v>
      </c>
      <c r="O11" s="163">
        <f t="shared" si="1"/>
        <v>18714</v>
      </c>
      <c r="P11" s="163">
        <f t="shared" si="2"/>
        <v>5988.4800000000005</v>
      </c>
      <c r="Q11" s="163">
        <f t="shared" si="3"/>
        <v>0</v>
      </c>
      <c r="R11" s="163">
        <f t="shared" si="4"/>
        <v>0</v>
      </c>
      <c r="S11" s="187">
        <f t="shared" si="12"/>
        <v>5988.4800000000005</v>
      </c>
      <c r="T11" s="164">
        <v>2</v>
      </c>
      <c r="U11" s="30">
        <v>0.72</v>
      </c>
      <c r="V11" s="31">
        <v>0.23</v>
      </c>
      <c r="W11" s="32">
        <v>0.05</v>
      </c>
      <c r="X11" s="33">
        <v>0</v>
      </c>
      <c r="Y11" s="34">
        <v>0</v>
      </c>
      <c r="Z11" s="186">
        <f t="shared" si="6"/>
        <v>53896.32</v>
      </c>
      <c r="AA11" s="186">
        <f t="shared" si="7"/>
        <v>17216.88</v>
      </c>
      <c r="AB11" s="186">
        <f t="shared" si="8"/>
        <v>3742.8</v>
      </c>
      <c r="AC11" s="186">
        <f t="shared" si="9"/>
        <v>0</v>
      </c>
      <c r="AD11" s="186">
        <f t="shared" si="10"/>
        <v>0</v>
      </c>
      <c r="AE11" s="188">
        <f t="shared" si="13"/>
        <v>3742.8</v>
      </c>
      <c r="AF11" s="37"/>
    </row>
    <row r="12" spans="1:32" ht="30.75" thickBot="1" x14ac:dyDescent="0.3">
      <c r="A12" s="28" t="s">
        <v>518</v>
      </c>
      <c r="B12" s="28" t="s">
        <v>115</v>
      </c>
      <c r="C12" s="158" t="s">
        <v>115</v>
      </c>
      <c r="D12" s="158" t="s">
        <v>527</v>
      </c>
      <c r="E12" s="159" t="s">
        <v>1070</v>
      </c>
      <c r="F12" s="160">
        <v>106912</v>
      </c>
      <c r="G12" s="29" t="s">
        <v>438</v>
      </c>
      <c r="H12" s="161">
        <v>1</v>
      </c>
      <c r="I12" s="30">
        <v>0.87</v>
      </c>
      <c r="J12" s="31">
        <v>0.11</v>
      </c>
      <c r="K12" s="32">
        <v>0.02</v>
      </c>
      <c r="L12" s="33">
        <v>0</v>
      </c>
      <c r="M12" s="34">
        <v>0</v>
      </c>
      <c r="N12" s="186">
        <f t="shared" si="0"/>
        <v>93013.440000000002</v>
      </c>
      <c r="O12" s="163">
        <f t="shared" si="1"/>
        <v>11760.32</v>
      </c>
      <c r="P12" s="163">
        <f t="shared" si="2"/>
        <v>2138.2400000000002</v>
      </c>
      <c r="Q12" s="163">
        <f t="shared" si="3"/>
        <v>0</v>
      </c>
      <c r="R12" s="163">
        <f t="shared" si="4"/>
        <v>0</v>
      </c>
      <c r="S12" s="187">
        <f t="shared" si="12"/>
        <v>2138.2400000000002</v>
      </c>
      <c r="T12" s="164">
        <v>1</v>
      </c>
      <c r="U12" s="30">
        <v>0.82000000000000006</v>
      </c>
      <c r="V12" s="31">
        <v>0.15</v>
      </c>
      <c r="W12" s="32">
        <v>0.03</v>
      </c>
      <c r="X12" s="33">
        <v>0</v>
      </c>
      <c r="Y12" s="34">
        <v>0</v>
      </c>
      <c r="Z12" s="186">
        <f t="shared" si="6"/>
        <v>87667.840000000011</v>
      </c>
      <c r="AA12" s="186">
        <f t="shared" si="7"/>
        <v>16036.8</v>
      </c>
      <c r="AB12" s="186">
        <f t="shared" si="8"/>
        <v>3207.3599999999997</v>
      </c>
      <c r="AC12" s="186">
        <f t="shared" si="9"/>
        <v>0</v>
      </c>
      <c r="AD12" s="186">
        <f t="shared" si="10"/>
        <v>0</v>
      </c>
      <c r="AE12" s="188">
        <f t="shared" si="13"/>
        <v>3207.3599999999997</v>
      </c>
      <c r="AF12" s="37"/>
    </row>
    <row r="13" spans="1:32" x14ac:dyDescent="0.25">
      <c r="F13" s="177">
        <f>SUM(F5:F12)</f>
        <v>1328669</v>
      </c>
      <c r="N13" s="191">
        <f t="shared" ref="N13:R13" si="14">SUM(N5:N12)</f>
        <v>1022196.0099999998</v>
      </c>
      <c r="O13" s="191">
        <f t="shared" si="14"/>
        <v>248476.76000000004</v>
      </c>
      <c r="P13" s="191">
        <f t="shared" si="14"/>
        <v>57996.23</v>
      </c>
      <c r="Q13" s="191">
        <f t="shared" si="14"/>
        <v>0</v>
      </c>
      <c r="R13" s="191">
        <f t="shared" si="14"/>
        <v>0</v>
      </c>
      <c r="S13" s="191">
        <f>SUM(S5:S12)</f>
        <v>57996.23</v>
      </c>
      <c r="Z13" s="191">
        <f t="shared" ref="Z13:AD13" si="15">SUM(Z5:Z12)</f>
        <v>1066356.3699999999</v>
      </c>
      <c r="AA13" s="191">
        <f t="shared" si="15"/>
        <v>221623.21000000002</v>
      </c>
      <c r="AB13" s="191">
        <f t="shared" si="15"/>
        <v>40689.42</v>
      </c>
      <c r="AC13" s="191">
        <f t="shared" si="15"/>
        <v>0</v>
      </c>
      <c r="AD13" s="191">
        <f t="shared" si="15"/>
        <v>0</v>
      </c>
      <c r="AE13" s="191">
        <f>SUM(AE5:AE12)</f>
        <v>40689.42</v>
      </c>
    </row>
    <row r="14" spans="1:32" x14ac:dyDescent="0.25">
      <c r="F14" s="290">
        <v>1328669</v>
      </c>
      <c r="N14" s="191">
        <f>N13/F14*100</f>
        <v>76.933834536667874</v>
      </c>
      <c r="O14" s="191">
        <f>O13/F14*100</f>
        <v>18.701178397328459</v>
      </c>
      <c r="S14" s="191">
        <f>S13/F14*100</f>
        <v>4.3649870660036481</v>
      </c>
      <c r="Z14" s="191">
        <f>Z13/F14*100</f>
        <v>80.257488509177222</v>
      </c>
      <c r="AA14" s="191">
        <f>AA13/F14*100</f>
        <v>16.680091881424193</v>
      </c>
      <c r="AB14" s="191">
        <f>AB13/F14*100</f>
        <v>3.0624196093985785</v>
      </c>
      <c r="AE14" s="191">
        <f>AE13/F13*100</f>
        <v>3.0624196093985785</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427" priority="18" operator="containsText" text="N/A">
      <formula>NOT(ISERROR(SEARCH("N/A",I4)))</formula>
    </cfRule>
  </conditionalFormatting>
  <conditionalFormatting sqref="U4:Y4">
    <cfRule type="containsText" dxfId="426" priority="17" operator="containsText" text="N/A">
      <formula>NOT(ISERROR(SEARCH("N/A",U4)))</formula>
    </cfRule>
  </conditionalFormatting>
  <conditionalFormatting sqref="Y5">
    <cfRule type="containsText" dxfId="425" priority="16" operator="containsText" text="N/A">
      <formula>NOT(ISERROR(SEARCH("N/A",Y5)))</formula>
    </cfRule>
  </conditionalFormatting>
  <conditionalFormatting sqref="M5">
    <cfRule type="containsText" dxfId="424" priority="15" operator="containsText" text="N/A">
      <formula>NOT(ISERROR(SEARCH("N/A",M5)))</formula>
    </cfRule>
  </conditionalFormatting>
  <conditionalFormatting sqref="Y6">
    <cfRule type="containsText" dxfId="423" priority="14" operator="containsText" text="N/A">
      <formula>NOT(ISERROR(SEARCH("N/A",Y6)))</formula>
    </cfRule>
  </conditionalFormatting>
  <conditionalFormatting sqref="M6">
    <cfRule type="containsText" dxfId="422" priority="13" operator="containsText" text="N/A">
      <formula>NOT(ISERROR(SEARCH("N/A",M6)))</formula>
    </cfRule>
  </conditionalFormatting>
  <conditionalFormatting sqref="Y7">
    <cfRule type="containsText" dxfId="421" priority="12" operator="containsText" text="N/A">
      <formula>NOT(ISERROR(SEARCH("N/A",Y7)))</formula>
    </cfRule>
  </conditionalFormatting>
  <conditionalFormatting sqref="M7">
    <cfRule type="containsText" dxfId="420" priority="11" operator="containsText" text="N/A">
      <formula>NOT(ISERROR(SEARCH("N/A",M7)))</formula>
    </cfRule>
  </conditionalFormatting>
  <conditionalFormatting sqref="Y8">
    <cfRule type="containsText" dxfId="419" priority="10" operator="containsText" text="N/A">
      <formula>NOT(ISERROR(SEARCH("N/A",Y8)))</formula>
    </cfRule>
  </conditionalFormatting>
  <conditionalFormatting sqref="M8">
    <cfRule type="containsText" dxfId="418" priority="9" operator="containsText" text="N/A">
      <formula>NOT(ISERROR(SEARCH("N/A",M8)))</formula>
    </cfRule>
  </conditionalFormatting>
  <conditionalFormatting sqref="Y9">
    <cfRule type="containsText" dxfId="417" priority="8" operator="containsText" text="N/A">
      <formula>NOT(ISERROR(SEARCH("N/A",Y9)))</formula>
    </cfRule>
  </conditionalFormatting>
  <conditionalFormatting sqref="M9">
    <cfRule type="containsText" dxfId="416" priority="7" operator="containsText" text="N/A">
      <formula>NOT(ISERROR(SEARCH("N/A",M9)))</formula>
    </cfRule>
  </conditionalFormatting>
  <conditionalFormatting sqref="Y10">
    <cfRule type="containsText" dxfId="415" priority="6" operator="containsText" text="N/A">
      <formula>NOT(ISERROR(SEARCH("N/A",Y10)))</formula>
    </cfRule>
  </conditionalFormatting>
  <conditionalFormatting sqref="M10">
    <cfRule type="containsText" dxfId="414" priority="5" operator="containsText" text="N/A">
      <formula>NOT(ISERROR(SEARCH("N/A",M10)))</formula>
    </cfRule>
  </conditionalFormatting>
  <conditionalFormatting sqref="Y11">
    <cfRule type="containsText" dxfId="413" priority="4" operator="containsText" text="N/A">
      <formula>NOT(ISERROR(SEARCH("N/A",Y11)))</formula>
    </cfRule>
  </conditionalFormatting>
  <conditionalFormatting sqref="M11">
    <cfRule type="containsText" dxfId="412" priority="3" operator="containsText" text="N/A">
      <formula>NOT(ISERROR(SEARCH("N/A",M11)))</formula>
    </cfRule>
  </conditionalFormatting>
  <conditionalFormatting sqref="Y12">
    <cfRule type="containsText" dxfId="411" priority="2" operator="containsText" text="N/A">
      <formula>NOT(ISERROR(SEARCH("N/A",Y12)))</formula>
    </cfRule>
  </conditionalFormatting>
  <conditionalFormatting sqref="M12">
    <cfRule type="containsText" dxfId="410" priority="1" operator="containsText" text="N/A">
      <formula>NOT(ISERROR(SEARCH("N/A",M12)))</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D5842-5D2D-45D8-AF03-5A79A5CA4028}">
  <sheetPr codeName="Sheet9"/>
  <dimension ref="A1:AF66"/>
  <sheetViews>
    <sheetView topLeftCell="T61" zoomScale="130" zoomScaleNormal="130" workbookViewId="0">
      <selection activeCell="AF64" sqref="AF64"/>
    </sheetView>
  </sheetViews>
  <sheetFormatPr defaultColWidth="9.140625" defaultRowHeight="15" x14ac:dyDescent="0.25"/>
  <cols>
    <col min="1" max="1" width="16.7109375" style="21" customWidth="1"/>
    <col min="2" max="2" width="13" style="21" customWidth="1"/>
    <col min="3" max="3" width="9.140625" style="21" customWidth="1"/>
    <col min="4" max="5" width="0" style="21" hidden="1" customWidth="1"/>
    <col min="6" max="6" width="10.85546875" style="21" customWidth="1"/>
    <col min="7" max="7" width="5.5703125" style="21" customWidth="1"/>
    <col min="8" max="12" width="9.140625" style="21"/>
    <col min="13" max="13" width="9.5703125" style="21" bestFit="1" customWidth="1"/>
    <col min="14" max="18" width="10.140625" style="21" customWidth="1"/>
    <col min="19" max="19" width="15.42578125" style="21" customWidth="1"/>
    <col min="20" max="25" width="9.140625" style="21"/>
    <col min="26" max="26" width="11.7109375" style="21" bestFit="1" customWidth="1"/>
    <col min="27" max="27" width="10.7109375" style="21" customWidth="1"/>
    <col min="28" max="28" width="12.7109375" style="21" customWidth="1"/>
    <col min="29" max="30" width="9.140625" style="21"/>
    <col min="31" max="31" width="12.7109375" style="21" customWidth="1"/>
    <col min="32" max="16384" width="9.140625" style="21"/>
  </cols>
  <sheetData>
    <row r="1" spans="1:32" ht="16.5" customHeight="1" thickBot="1" x14ac:dyDescent="0.3">
      <c r="A1" s="433" t="s">
        <v>452</v>
      </c>
      <c r="B1" s="481" t="s">
        <v>1280</v>
      </c>
      <c r="C1" s="481" t="s">
        <v>1281</v>
      </c>
      <c r="D1" s="433" t="s">
        <v>53</v>
      </c>
      <c r="E1" s="433" t="s">
        <v>688</v>
      </c>
      <c r="F1" s="484" t="s">
        <v>84</v>
      </c>
      <c r="G1" s="485" t="s">
        <v>689</v>
      </c>
      <c r="H1" s="486" t="s">
        <v>85</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customHeight="1" x14ac:dyDescent="0.25">
      <c r="A2" s="433"/>
      <c r="B2" s="481"/>
      <c r="C2" s="481"/>
      <c r="D2" s="433"/>
      <c r="E2" s="433"/>
      <c r="F2" s="484"/>
      <c r="G2" s="485"/>
      <c r="H2" s="457" t="s">
        <v>86</v>
      </c>
      <c r="I2" s="460" t="s">
        <v>87</v>
      </c>
      <c r="J2" s="461"/>
      <c r="K2" s="461"/>
      <c r="L2" s="461"/>
      <c r="M2" s="462"/>
      <c r="N2" s="446" t="s">
        <v>88</v>
      </c>
      <c r="O2" s="449" t="s">
        <v>89</v>
      </c>
      <c r="P2" s="449" t="s">
        <v>90</v>
      </c>
      <c r="Q2" s="449" t="s">
        <v>91</v>
      </c>
      <c r="R2" s="449" t="s">
        <v>92</v>
      </c>
      <c r="S2" s="472" t="s">
        <v>93</v>
      </c>
      <c r="T2" s="173" t="s">
        <v>86</v>
      </c>
      <c r="U2" s="442" t="s">
        <v>87</v>
      </c>
      <c r="V2" s="443"/>
      <c r="W2" s="443"/>
      <c r="X2" s="443"/>
      <c r="Y2" s="444"/>
      <c r="Z2" s="446" t="s">
        <v>88</v>
      </c>
      <c r="AA2" s="449" t="s">
        <v>89</v>
      </c>
      <c r="AB2" s="449" t="s">
        <v>90</v>
      </c>
      <c r="AC2" s="449" t="s">
        <v>91</v>
      </c>
      <c r="AD2" s="449" t="s">
        <v>92</v>
      </c>
      <c r="AE2" s="472" t="s">
        <v>93</v>
      </c>
    </row>
    <row r="3" spans="1:32" ht="15" customHeight="1" x14ac:dyDescent="0.25">
      <c r="A3" s="433"/>
      <c r="B3" s="481"/>
      <c r="C3" s="481"/>
      <c r="D3" s="433"/>
      <c r="E3" s="433"/>
      <c r="F3" s="484"/>
      <c r="G3" s="485"/>
      <c r="H3" s="458"/>
      <c r="I3" s="434" t="s">
        <v>243</v>
      </c>
      <c r="J3" s="435"/>
      <c r="K3" s="435"/>
      <c r="L3" s="435"/>
      <c r="M3" s="436"/>
      <c r="N3" s="447"/>
      <c r="O3" s="450"/>
      <c r="P3" s="450"/>
      <c r="Q3" s="450"/>
      <c r="R3" s="450"/>
      <c r="S3" s="473"/>
      <c r="T3" s="173" t="s">
        <v>397</v>
      </c>
      <c r="U3" s="437" t="s">
        <v>244</v>
      </c>
      <c r="V3" s="438"/>
      <c r="W3" s="438"/>
      <c r="X3" s="438"/>
      <c r="Y3" s="439"/>
      <c r="Z3" s="447"/>
      <c r="AA3" s="450"/>
      <c r="AB3" s="450"/>
      <c r="AC3" s="450"/>
      <c r="AD3" s="450"/>
      <c r="AE3" s="473"/>
    </row>
    <row r="4" spans="1:32" ht="15.75" thickBot="1" x14ac:dyDescent="0.3">
      <c r="A4" s="433"/>
      <c r="B4" s="481"/>
      <c r="C4" s="481"/>
      <c r="D4" s="433"/>
      <c r="E4" s="482"/>
      <c r="F4" s="484"/>
      <c r="G4" s="485"/>
      <c r="H4" s="459"/>
      <c r="I4" s="22" t="s">
        <v>63</v>
      </c>
      <c r="J4" s="23" t="s">
        <v>64</v>
      </c>
      <c r="K4" s="24" t="s">
        <v>65</v>
      </c>
      <c r="L4" s="25" t="s">
        <v>66</v>
      </c>
      <c r="M4" s="26" t="s">
        <v>67</v>
      </c>
      <c r="N4" s="448"/>
      <c r="O4" s="451"/>
      <c r="P4" s="451"/>
      <c r="Q4" s="451"/>
      <c r="R4" s="451"/>
      <c r="S4" s="483"/>
      <c r="T4" s="27"/>
      <c r="U4" s="22" t="s">
        <v>63</v>
      </c>
      <c r="V4" s="23" t="s">
        <v>64</v>
      </c>
      <c r="W4" s="24" t="s">
        <v>65</v>
      </c>
      <c r="X4" s="25" t="s">
        <v>66</v>
      </c>
      <c r="Y4" s="26" t="s">
        <v>67</v>
      </c>
      <c r="Z4" s="448"/>
      <c r="AA4" s="451"/>
      <c r="AB4" s="451"/>
      <c r="AC4" s="451"/>
      <c r="AD4" s="451"/>
      <c r="AE4" s="483"/>
    </row>
    <row r="5" spans="1:32" ht="51.75" thickBot="1" x14ac:dyDescent="0.3">
      <c r="A5" s="268" t="s">
        <v>0</v>
      </c>
      <c r="B5" s="268" t="s">
        <v>453</v>
      </c>
      <c r="C5" s="269" t="s">
        <v>692</v>
      </c>
      <c r="D5" s="269" t="s">
        <v>1289</v>
      </c>
      <c r="E5" s="270" t="s">
        <v>1282</v>
      </c>
      <c r="F5" s="271">
        <v>111403</v>
      </c>
      <c r="G5" s="272" t="s">
        <v>454</v>
      </c>
      <c r="H5" s="244">
        <v>1</v>
      </c>
      <c r="I5" s="30">
        <v>0.81</v>
      </c>
      <c r="J5" s="31">
        <v>0.15</v>
      </c>
      <c r="K5" s="32">
        <v>0.04</v>
      </c>
      <c r="L5" s="33">
        <v>0</v>
      </c>
      <c r="M5" s="34">
        <v>0</v>
      </c>
      <c r="N5" s="186">
        <f t="shared" ref="N5:N64" si="0">F5*I5</f>
        <v>90236.430000000008</v>
      </c>
      <c r="O5" s="163">
        <f t="shared" ref="O5:O64" si="1">F5*J5</f>
        <v>16710.45</v>
      </c>
      <c r="P5" s="163">
        <f t="shared" ref="P5:P64" si="2">F5*K5</f>
        <v>4456.12</v>
      </c>
      <c r="Q5" s="163">
        <f t="shared" ref="Q5:Q64" si="3">F5*L5</f>
        <v>0</v>
      </c>
      <c r="R5" s="163">
        <f t="shared" ref="R5:R64" si="4">F5*M5</f>
        <v>0</v>
      </c>
      <c r="S5" s="187">
        <f t="shared" ref="S5:S22" si="5">SUM(P5:R5)</f>
        <v>4456.12</v>
      </c>
      <c r="T5" s="164">
        <v>1</v>
      </c>
      <c r="U5" s="30">
        <v>0.84</v>
      </c>
      <c r="V5" s="31">
        <v>0.13</v>
      </c>
      <c r="W5" s="32">
        <v>0.03</v>
      </c>
      <c r="X5" s="33">
        <v>0</v>
      </c>
      <c r="Y5" s="34">
        <v>0</v>
      </c>
      <c r="Z5" s="186">
        <f t="shared" ref="Z5:Z64" si="6">F5*U5</f>
        <v>93578.51999999999</v>
      </c>
      <c r="AA5" s="186">
        <f t="shared" ref="AA5:AA64" si="7">F5*V5</f>
        <v>14482.390000000001</v>
      </c>
      <c r="AB5" s="186">
        <f t="shared" ref="AB5:AB64" si="8">F5*W5</f>
        <v>3342.0899999999997</v>
      </c>
      <c r="AC5" s="186">
        <f t="shared" ref="AC5:AC64" si="9">F5*X5</f>
        <v>0</v>
      </c>
      <c r="AD5" s="186">
        <f t="shared" ref="AD5:AD64" si="10">F5*Y5</f>
        <v>0</v>
      </c>
      <c r="AE5" s="188">
        <f t="shared" ref="AE5:AE22" si="11">SUM(AB5:AD5)</f>
        <v>3342.0899999999997</v>
      </c>
      <c r="AF5" s="37"/>
    </row>
    <row r="6" spans="1:32" ht="51.75" thickBot="1" x14ac:dyDescent="0.3">
      <c r="A6" s="268" t="s">
        <v>0</v>
      </c>
      <c r="B6" s="268" t="s">
        <v>453</v>
      </c>
      <c r="C6" s="269" t="s">
        <v>693</v>
      </c>
      <c r="D6" s="269" t="s">
        <v>1290</v>
      </c>
      <c r="E6" s="270" t="s">
        <v>1282</v>
      </c>
      <c r="F6" s="271">
        <v>62401</v>
      </c>
      <c r="G6" s="272" t="s">
        <v>454</v>
      </c>
      <c r="H6" s="244">
        <v>1</v>
      </c>
      <c r="I6" s="30">
        <v>0.83</v>
      </c>
      <c r="J6" s="31">
        <v>0.13</v>
      </c>
      <c r="K6" s="32">
        <v>0.04</v>
      </c>
      <c r="L6" s="33">
        <v>0</v>
      </c>
      <c r="M6" s="34">
        <v>0</v>
      </c>
      <c r="N6" s="186">
        <f t="shared" si="0"/>
        <v>51792.829999999994</v>
      </c>
      <c r="O6" s="163">
        <f t="shared" si="1"/>
        <v>8112.13</v>
      </c>
      <c r="P6" s="163">
        <f t="shared" si="2"/>
        <v>2496.04</v>
      </c>
      <c r="Q6" s="163">
        <f t="shared" si="3"/>
        <v>0</v>
      </c>
      <c r="R6" s="163">
        <f t="shared" si="4"/>
        <v>0</v>
      </c>
      <c r="S6" s="187">
        <f t="shared" si="5"/>
        <v>2496.04</v>
      </c>
      <c r="T6" s="164">
        <v>1</v>
      </c>
      <c r="U6" s="30">
        <v>0.85</v>
      </c>
      <c r="V6" s="31">
        <v>0.15</v>
      </c>
      <c r="W6" s="32">
        <v>0</v>
      </c>
      <c r="X6" s="33">
        <v>0</v>
      </c>
      <c r="Y6" s="34">
        <v>0</v>
      </c>
      <c r="Z6" s="186">
        <f t="shared" si="6"/>
        <v>53040.85</v>
      </c>
      <c r="AA6" s="186">
        <f t="shared" si="7"/>
        <v>9360.15</v>
      </c>
      <c r="AB6" s="186">
        <f t="shared" si="8"/>
        <v>0</v>
      </c>
      <c r="AC6" s="186">
        <f t="shared" si="9"/>
        <v>0</v>
      </c>
      <c r="AD6" s="186">
        <f t="shared" si="10"/>
        <v>0</v>
      </c>
      <c r="AE6" s="188">
        <f t="shared" si="11"/>
        <v>0</v>
      </c>
      <c r="AF6" s="37"/>
    </row>
    <row r="7" spans="1:32" ht="51.75" thickBot="1" x14ac:dyDescent="0.3">
      <c r="A7" s="268" t="s">
        <v>0</v>
      </c>
      <c r="B7" s="268" t="s">
        <v>394</v>
      </c>
      <c r="C7" s="269" t="s">
        <v>1291</v>
      </c>
      <c r="D7" s="269" t="s">
        <v>1292</v>
      </c>
      <c r="E7" s="270" t="s">
        <v>1282</v>
      </c>
      <c r="F7" s="271">
        <v>103165</v>
      </c>
      <c r="G7" s="272" t="s">
        <v>454</v>
      </c>
      <c r="H7" s="244">
        <v>2</v>
      </c>
      <c r="I7" s="30">
        <v>0.7</v>
      </c>
      <c r="J7" s="31">
        <v>0.22</v>
      </c>
      <c r="K7" s="32">
        <v>0.08</v>
      </c>
      <c r="L7" s="33">
        <v>0</v>
      </c>
      <c r="M7" s="34">
        <v>0</v>
      </c>
      <c r="N7" s="186">
        <f t="shared" si="0"/>
        <v>72215.5</v>
      </c>
      <c r="O7" s="163">
        <f t="shared" si="1"/>
        <v>22696.3</v>
      </c>
      <c r="P7" s="163">
        <f t="shared" si="2"/>
        <v>8253.2000000000007</v>
      </c>
      <c r="Q7" s="163">
        <f t="shared" si="3"/>
        <v>0</v>
      </c>
      <c r="R7" s="163">
        <f t="shared" si="4"/>
        <v>0</v>
      </c>
      <c r="S7" s="187">
        <f t="shared" si="5"/>
        <v>8253.2000000000007</v>
      </c>
      <c r="T7" s="164">
        <v>1</v>
      </c>
      <c r="U7" s="30">
        <v>0.88</v>
      </c>
      <c r="V7" s="31">
        <v>0.08</v>
      </c>
      <c r="W7" s="32">
        <v>0.04</v>
      </c>
      <c r="X7" s="33">
        <v>0</v>
      </c>
      <c r="Y7" s="34">
        <v>0</v>
      </c>
      <c r="Z7" s="186">
        <f t="shared" si="6"/>
        <v>90785.2</v>
      </c>
      <c r="AA7" s="186">
        <f t="shared" si="7"/>
        <v>8253.2000000000007</v>
      </c>
      <c r="AB7" s="186">
        <f t="shared" si="8"/>
        <v>4126.6000000000004</v>
      </c>
      <c r="AC7" s="186">
        <f t="shared" si="9"/>
        <v>0</v>
      </c>
      <c r="AD7" s="186">
        <f t="shared" si="10"/>
        <v>0</v>
      </c>
      <c r="AE7" s="188">
        <f t="shared" si="11"/>
        <v>4126.6000000000004</v>
      </c>
      <c r="AF7" s="37"/>
    </row>
    <row r="8" spans="1:32" ht="51.75" thickBot="1" x14ac:dyDescent="0.3">
      <c r="A8" s="268" t="s">
        <v>0</v>
      </c>
      <c r="B8" s="268" t="s">
        <v>394</v>
      </c>
      <c r="C8" s="269" t="s">
        <v>1293</v>
      </c>
      <c r="D8" s="269" t="s">
        <v>1294</v>
      </c>
      <c r="E8" s="270" t="s">
        <v>1282</v>
      </c>
      <c r="F8" s="271">
        <v>91905</v>
      </c>
      <c r="G8" s="272" t="s">
        <v>454</v>
      </c>
      <c r="H8" s="244">
        <v>1</v>
      </c>
      <c r="I8" s="30">
        <v>0.95</v>
      </c>
      <c r="J8" s="31">
        <v>0.05</v>
      </c>
      <c r="K8" s="32">
        <v>0</v>
      </c>
      <c r="L8" s="33">
        <v>0</v>
      </c>
      <c r="M8" s="34">
        <v>0</v>
      </c>
      <c r="N8" s="186">
        <f t="shared" si="0"/>
        <v>87309.75</v>
      </c>
      <c r="O8" s="163">
        <f t="shared" si="1"/>
        <v>4595.25</v>
      </c>
      <c r="P8" s="163">
        <f t="shared" si="2"/>
        <v>0</v>
      </c>
      <c r="Q8" s="163">
        <f t="shared" si="3"/>
        <v>0</v>
      </c>
      <c r="R8" s="163">
        <f t="shared" si="4"/>
        <v>0</v>
      </c>
      <c r="S8" s="187">
        <f t="shared" si="5"/>
        <v>0</v>
      </c>
      <c r="T8" s="164">
        <v>1</v>
      </c>
      <c r="U8" s="30">
        <v>0.96</v>
      </c>
      <c r="V8" s="31">
        <v>0.04</v>
      </c>
      <c r="W8" s="32">
        <v>0</v>
      </c>
      <c r="X8" s="33">
        <v>0</v>
      </c>
      <c r="Y8" s="34">
        <v>0</v>
      </c>
      <c r="Z8" s="186">
        <f t="shared" si="6"/>
        <v>88228.800000000003</v>
      </c>
      <c r="AA8" s="186">
        <f t="shared" si="7"/>
        <v>3676.2000000000003</v>
      </c>
      <c r="AB8" s="186">
        <f t="shared" si="8"/>
        <v>0</v>
      </c>
      <c r="AC8" s="186">
        <f t="shared" si="9"/>
        <v>0</v>
      </c>
      <c r="AD8" s="186">
        <f t="shared" si="10"/>
        <v>0</v>
      </c>
      <c r="AE8" s="188">
        <f t="shared" si="11"/>
        <v>0</v>
      </c>
      <c r="AF8" s="37"/>
    </row>
    <row r="9" spans="1:32" ht="51.75" thickBot="1" x14ac:dyDescent="0.3">
      <c r="A9" s="268" t="s">
        <v>0</v>
      </c>
      <c r="B9" s="268" t="s">
        <v>394</v>
      </c>
      <c r="C9" s="269" t="s">
        <v>1295</v>
      </c>
      <c r="D9" s="269" t="s">
        <v>1296</v>
      </c>
      <c r="E9" s="270" t="s">
        <v>1282</v>
      </c>
      <c r="F9" s="271">
        <v>32475</v>
      </c>
      <c r="G9" s="272" t="s">
        <v>454</v>
      </c>
      <c r="H9" s="244">
        <v>1</v>
      </c>
      <c r="I9" s="30">
        <v>0.81</v>
      </c>
      <c r="J9" s="31">
        <v>0.15</v>
      </c>
      <c r="K9" s="32">
        <v>0.04</v>
      </c>
      <c r="L9" s="33">
        <v>0</v>
      </c>
      <c r="M9" s="34">
        <v>0</v>
      </c>
      <c r="N9" s="186">
        <f t="shared" si="0"/>
        <v>26304.75</v>
      </c>
      <c r="O9" s="163">
        <f t="shared" si="1"/>
        <v>4871.25</v>
      </c>
      <c r="P9" s="163">
        <f t="shared" si="2"/>
        <v>1299</v>
      </c>
      <c r="Q9" s="163">
        <f t="shared" si="3"/>
        <v>0</v>
      </c>
      <c r="R9" s="163">
        <f t="shared" si="4"/>
        <v>0</v>
      </c>
      <c r="S9" s="187">
        <f t="shared" si="5"/>
        <v>1299</v>
      </c>
      <c r="T9" s="164">
        <v>1</v>
      </c>
      <c r="U9" s="30">
        <v>0.83</v>
      </c>
      <c r="V9" s="31">
        <v>0.14000000000000001</v>
      </c>
      <c r="W9" s="32">
        <v>0.03</v>
      </c>
      <c r="X9" s="33">
        <v>0</v>
      </c>
      <c r="Y9" s="34">
        <v>0</v>
      </c>
      <c r="Z9" s="186">
        <f t="shared" si="6"/>
        <v>26954.25</v>
      </c>
      <c r="AA9" s="186">
        <f t="shared" si="7"/>
        <v>4546.5</v>
      </c>
      <c r="AB9" s="186">
        <f t="shared" si="8"/>
        <v>974.25</v>
      </c>
      <c r="AC9" s="186">
        <f t="shared" si="9"/>
        <v>0</v>
      </c>
      <c r="AD9" s="186">
        <f t="shared" si="10"/>
        <v>0</v>
      </c>
      <c r="AE9" s="188">
        <f t="shared" si="11"/>
        <v>974.25</v>
      </c>
      <c r="AF9" s="37"/>
    </row>
    <row r="10" spans="1:32" ht="51.75" thickBot="1" x14ac:dyDescent="0.3">
      <c r="A10" s="268" t="s">
        <v>0</v>
      </c>
      <c r="B10" s="268" t="s">
        <v>455</v>
      </c>
      <c r="C10" s="269" t="s">
        <v>1297</v>
      </c>
      <c r="D10" s="269" t="s">
        <v>1298</v>
      </c>
      <c r="E10" s="270" t="s">
        <v>1282</v>
      </c>
      <c r="F10" s="271">
        <v>81198</v>
      </c>
      <c r="G10" s="272" t="s">
        <v>454</v>
      </c>
      <c r="H10" s="244">
        <v>2</v>
      </c>
      <c r="I10" s="30">
        <v>0.6100000000000001</v>
      </c>
      <c r="J10" s="31">
        <v>0.22</v>
      </c>
      <c r="K10" s="32">
        <v>0.12</v>
      </c>
      <c r="L10" s="33">
        <v>0.05</v>
      </c>
      <c r="M10" s="34">
        <v>0</v>
      </c>
      <c r="N10" s="186">
        <f t="shared" si="0"/>
        <v>49530.780000000006</v>
      </c>
      <c r="O10" s="163">
        <f t="shared" si="1"/>
        <v>17863.560000000001</v>
      </c>
      <c r="P10" s="163">
        <f t="shared" si="2"/>
        <v>9743.76</v>
      </c>
      <c r="Q10" s="163">
        <f t="shared" si="3"/>
        <v>4059.9</v>
      </c>
      <c r="R10" s="163">
        <f t="shared" si="4"/>
        <v>0</v>
      </c>
      <c r="S10" s="187">
        <f t="shared" si="5"/>
        <v>13803.66</v>
      </c>
      <c r="T10" s="164">
        <v>2</v>
      </c>
      <c r="U10" s="30">
        <v>0.7</v>
      </c>
      <c r="V10" s="31">
        <v>0.2</v>
      </c>
      <c r="W10" s="32">
        <v>0.1</v>
      </c>
      <c r="X10" s="33">
        <v>0</v>
      </c>
      <c r="Y10" s="34">
        <v>0</v>
      </c>
      <c r="Z10" s="186">
        <f t="shared" si="6"/>
        <v>56838.6</v>
      </c>
      <c r="AA10" s="186">
        <f t="shared" si="7"/>
        <v>16239.6</v>
      </c>
      <c r="AB10" s="186">
        <f t="shared" si="8"/>
        <v>8119.8</v>
      </c>
      <c r="AC10" s="186">
        <f t="shared" si="9"/>
        <v>0</v>
      </c>
      <c r="AD10" s="186">
        <f t="shared" si="10"/>
        <v>0</v>
      </c>
      <c r="AE10" s="188">
        <f t="shared" si="11"/>
        <v>8119.8</v>
      </c>
      <c r="AF10" s="37"/>
    </row>
    <row r="11" spans="1:32" ht="51.75" thickBot="1" x14ac:dyDescent="0.3">
      <c r="A11" s="268" t="s">
        <v>0</v>
      </c>
      <c r="B11" s="268" t="s">
        <v>455</v>
      </c>
      <c r="C11" s="269" t="s">
        <v>1299</v>
      </c>
      <c r="D11" s="269" t="s">
        <v>1300</v>
      </c>
      <c r="E11" s="270" t="s">
        <v>1282</v>
      </c>
      <c r="F11" s="271">
        <v>76823</v>
      </c>
      <c r="G11" s="272" t="s">
        <v>454</v>
      </c>
      <c r="H11" s="244">
        <v>1</v>
      </c>
      <c r="I11" s="30">
        <v>0.86</v>
      </c>
      <c r="J11" s="31">
        <v>0.1</v>
      </c>
      <c r="K11" s="32">
        <v>0.04</v>
      </c>
      <c r="L11" s="33">
        <v>0</v>
      </c>
      <c r="M11" s="34">
        <v>0</v>
      </c>
      <c r="N11" s="186">
        <f t="shared" si="0"/>
        <v>66067.78</v>
      </c>
      <c r="O11" s="163">
        <f t="shared" si="1"/>
        <v>7682.3</v>
      </c>
      <c r="P11" s="163">
        <f t="shared" si="2"/>
        <v>3072.92</v>
      </c>
      <c r="Q11" s="163">
        <f t="shared" si="3"/>
        <v>0</v>
      </c>
      <c r="R11" s="163">
        <f t="shared" si="4"/>
        <v>0</v>
      </c>
      <c r="S11" s="187">
        <f t="shared" si="5"/>
        <v>3072.92</v>
      </c>
      <c r="T11" s="164">
        <v>1</v>
      </c>
      <c r="U11" s="30">
        <v>0.9</v>
      </c>
      <c r="V11" s="31">
        <v>0.08</v>
      </c>
      <c r="W11" s="32">
        <v>0.02</v>
      </c>
      <c r="X11" s="33">
        <v>0</v>
      </c>
      <c r="Y11" s="34">
        <v>0</v>
      </c>
      <c r="Z11" s="186">
        <f t="shared" si="6"/>
        <v>69140.7</v>
      </c>
      <c r="AA11" s="186">
        <f t="shared" si="7"/>
        <v>6145.84</v>
      </c>
      <c r="AB11" s="186">
        <f t="shared" si="8"/>
        <v>1536.46</v>
      </c>
      <c r="AC11" s="186">
        <f t="shared" si="9"/>
        <v>0</v>
      </c>
      <c r="AD11" s="186">
        <f t="shared" si="10"/>
        <v>0</v>
      </c>
      <c r="AE11" s="188">
        <f t="shared" si="11"/>
        <v>1536.46</v>
      </c>
      <c r="AF11" s="37"/>
    </row>
    <row r="12" spans="1:32" ht="51.75" thickBot="1" x14ac:dyDescent="0.3">
      <c r="A12" s="268" t="s">
        <v>0</v>
      </c>
      <c r="B12" s="268" t="s">
        <v>456</v>
      </c>
      <c r="C12" s="269" t="s">
        <v>1301</v>
      </c>
      <c r="D12" s="269" t="s">
        <v>1302</v>
      </c>
      <c r="E12" s="270" t="s">
        <v>1282</v>
      </c>
      <c r="F12" s="271">
        <v>26601</v>
      </c>
      <c r="G12" s="272" t="s">
        <v>454</v>
      </c>
      <c r="H12" s="244">
        <v>2</v>
      </c>
      <c r="I12" s="30">
        <v>0.76</v>
      </c>
      <c r="J12" s="31">
        <v>0.16</v>
      </c>
      <c r="K12" s="32">
        <v>0.08</v>
      </c>
      <c r="L12" s="33">
        <v>0</v>
      </c>
      <c r="M12" s="34">
        <v>0</v>
      </c>
      <c r="N12" s="186">
        <f t="shared" si="0"/>
        <v>20216.760000000002</v>
      </c>
      <c r="O12" s="163">
        <f t="shared" si="1"/>
        <v>4256.16</v>
      </c>
      <c r="P12" s="163">
        <f t="shared" si="2"/>
        <v>2128.08</v>
      </c>
      <c r="Q12" s="163">
        <f t="shared" si="3"/>
        <v>0</v>
      </c>
      <c r="R12" s="163">
        <f t="shared" si="4"/>
        <v>0</v>
      </c>
      <c r="S12" s="187">
        <f t="shared" si="5"/>
        <v>2128.08</v>
      </c>
      <c r="T12" s="164">
        <v>1</v>
      </c>
      <c r="U12" s="30">
        <v>0.82000000000000006</v>
      </c>
      <c r="V12" s="31">
        <v>0.13</v>
      </c>
      <c r="W12" s="32">
        <v>0.05</v>
      </c>
      <c r="X12" s="33">
        <v>0</v>
      </c>
      <c r="Y12" s="34">
        <v>0</v>
      </c>
      <c r="Z12" s="186">
        <f t="shared" si="6"/>
        <v>21812.820000000003</v>
      </c>
      <c r="AA12" s="186">
        <f t="shared" si="7"/>
        <v>3458.13</v>
      </c>
      <c r="AB12" s="186">
        <f t="shared" si="8"/>
        <v>1330.0500000000002</v>
      </c>
      <c r="AC12" s="186">
        <f t="shared" si="9"/>
        <v>0</v>
      </c>
      <c r="AD12" s="186">
        <f t="shared" si="10"/>
        <v>0</v>
      </c>
      <c r="AE12" s="188">
        <f t="shared" si="11"/>
        <v>1330.0500000000002</v>
      </c>
      <c r="AF12" s="37"/>
    </row>
    <row r="13" spans="1:32" ht="51.75" thickBot="1" x14ac:dyDescent="0.3">
      <c r="A13" s="268" t="s">
        <v>0</v>
      </c>
      <c r="B13" s="268" t="s">
        <v>456</v>
      </c>
      <c r="C13" s="269" t="s">
        <v>1303</v>
      </c>
      <c r="D13" s="269" t="s">
        <v>1304</v>
      </c>
      <c r="E13" s="270" t="s">
        <v>1282</v>
      </c>
      <c r="F13" s="271">
        <v>121346</v>
      </c>
      <c r="G13" s="272" t="s">
        <v>454</v>
      </c>
      <c r="H13" s="244">
        <v>1</v>
      </c>
      <c r="I13" s="30">
        <v>0.85</v>
      </c>
      <c r="J13" s="31">
        <v>0.1</v>
      </c>
      <c r="K13" s="32">
        <v>0.05</v>
      </c>
      <c r="L13" s="33">
        <v>0</v>
      </c>
      <c r="M13" s="34">
        <v>0</v>
      </c>
      <c r="N13" s="186">
        <f t="shared" si="0"/>
        <v>103144.09999999999</v>
      </c>
      <c r="O13" s="163">
        <f t="shared" si="1"/>
        <v>12134.6</v>
      </c>
      <c r="P13" s="163">
        <f t="shared" si="2"/>
        <v>6067.3</v>
      </c>
      <c r="Q13" s="163">
        <f t="shared" si="3"/>
        <v>0</v>
      </c>
      <c r="R13" s="163">
        <f t="shared" si="4"/>
        <v>0</v>
      </c>
      <c r="S13" s="187">
        <f t="shared" si="5"/>
        <v>6067.3</v>
      </c>
      <c r="T13" s="164">
        <v>1</v>
      </c>
      <c r="U13" s="30">
        <v>0.89</v>
      </c>
      <c r="V13" s="31">
        <v>0.08</v>
      </c>
      <c r="W13" s="32">
        <v>0.03</v>
      </c>
      <c r="X13" s="33">
        <v>0</v>
      </c>
      <c r="Y13" s="34">
        <v>0</v>
      </c>
      <c r="Z13" s="186">
        <f t="shared" si="6"/>
        <v>107997.94</v>
      </c>
      <c r="AA13" s="186">
        <f t="shared" si="7"/>
        <v>9707.68</v>
      </c>
      <c r="AB13" s="186">
        <f t="shared" si="8"/>
        <v>3640.3799999999997</v>
      </c>
      <c r="AC13" s="186">
        <f t="shared" si="9"/>
        <v>0</v>
      </c>
      <c r="AD13" s="186">
        <f t="shared" si="10"/>
        <v>0</v>
      </c>
      <c r="AE13" s="188">
        <f t="shared" si="11"/>
        <v>3640.3799999999997</v>
      </c>
      <c r="AF13" s="37"/>
    </row>
    <row r="14" spans="1:32" ht="51.75" thickBot="1" x14ac:dyDescent="0.3">
      <c r="A14" s="268" t="s">
        <v>0</v>
      </c>
      <c r="B14" s="268" t="s">
        <v>396</v>
      </c>
      <c r="C14" s="269" t="s">
        <v>1305</v>
      </c>
      <c r="D14" s="269" t="s">
        <v>1306</v>
      </c>
      <c r="E14" s="270" t="s">
        <v>1282</v>
      </c>
      <c r="F14" s="271">
        <v>149762</v>
      </c>
      <c r="G14" s="272" t="s">
        <v>454</v>
      </c>
      <c r="H14" s="244">
        <v>2</v>
      </c>
      <c r="I14" s="30">
        <v>0.76</v>
      </c>
      <c r="J14" s="31">
        <v>0.16</v>
      </c>
      <c r="K14" s="32">
        <v>0.08</v>
      </c>
      <c r="L14" s="33">
        <v>0</v>
      </c>
      <c r="M14" s="34">
        <v>0</v>
      </c>
      <c r="N14" s="186">
        <f t="shared" si="0"/>
        <v>113819.12</v>
      </c>
      <c r="O14" s="163">
        <f t="shared" si="1"/>
        <v>23961.920000000002</v>
      </c>
      <c r="P14" s="163">
        <f t="shared" si="2"/>
        <v>11980.960000000001</v>
      </c>
      <c r="Q14" s="163">
        <f t="shared" si="3"/>
        <v>0</v>
      </c>
      <c r="R14" s="163">
        <f t="shared" si="4"/>
        <v>0</v>
      </c>
      <c r="S14" s="187">
        <f t="shared" si="5"/>
        <v>11980.960000000001</v>
      </c>
      <c r="T14" s="164">
        <v>1</v>
      </c>
      <c r="U14" s="30">
        <v>0.86</v>
      </c>
      <c r="V14" s="31">
        <v>0.1</v>
      </c>
      <c r="W14" s="32">
        <v>0.04</v>
      </c>
      <c r="X14" s="33">
        <v>0</v>
      </c>
      <c r="Y14" s="34">
        <v>0</v>
      </c>
      <c r="Z14" s="186">
        <f t="shared" si="6"/>
        <v>128795.31999999999</v>
      </c>
      <c r="AA14" s="186">
        <f t="shared" si="7"/>
        <v>14976.2</v>
      </c>
      <c r="AB14" s="186">
        <f t="shared" si="8"/>
        <v>5990.4800000000005</v>
      </c>
      <c r="AC14" s="186">
        <f t="shared" si="9"/>
        <v>0</v>
      </c>
      <c r="AD14" s="186">
        <f t="shared" si="10"/>
        <v>0</v>
      </c>
      <c r="AE14" s="188">
        <f t="shared" si="11"/>
        <v>5990.4800000000005</v>
      </c>
      <c r="AF14" s="37"/>
    </row>
    <row r="15" spans="1:32" ht="51.75" thickBot="1" x14ac:dyDescent="0.3">
      <c r="A15" s="268" t="s">
        <v>0</v>
      </c>
      <c r="B15" s="268" t="s">
        <v>396</v>
      </c>
      <c r="C15" s="269" t="s">
        <v>1307</v>
      </c>
      <c r="D15" s="269" t="s">
        <v>1308</v>
      </c>
      <c r="E15" s="270" t="s">
        <v>1282</v>
      </c>
      <c r="F15" s="271">
        <v>80256</v>
      </c>
      <c r="G15" s="272" t="s">
        <v>454</v>
      </c>
      <c r="H15" s="244">
        <v>2</v>
      </c>
      <c r="I15" s="30">
        <v>0.74</v>
      </c>
      <c r="J15" s="31">
        <v>0.2</v>
      </c>
      <c r="K15" s="32">
        <v>0.05</v>
      </c>
      <c r="L15" s="33">
        <v>0.01</v>
      </c>
      <c r="M15" s="34">
        <v>0</v>
      </c>
      <c r="N15" s="186">
        <f t="shared" si="0"/>
        <v>59389.440000000002</v>
      </c>
      <c r="O15" s="163">
        <f t="shared" si="1"/>
        <v>16051.2</v>
      </c>
      <c r="P15" s="163">
        <f t="shared" si="2"/>
        <v>4012.8</v>
      </c>
      <c r="Q15" s="163">
        <f t="shared" si="3"/>
        <v>802.56000000000006</v>
      </c>
      <c r="R15" s="163">
        <f t="shared" si="4"/>
        <v>0</v>
      </c>
      <c r="S15" s="187">
        <f t="shared" si="5"/>
        <v>4815.3600000000006</v>
      </c>
      <c r="T15" s="164">
        <v>1</v>
      </c>
      <c r="U15" s="30">
        <v>0.81</v>
      </c>
      <c r="V15" s="31">
        <v>0.17</v>
      </c>
      <c r="W15" s="32">
        <v>0.02</v>
      </c>
      <c r="X15" s="33">
        <v>0</v>
      </c>
      <c r="Y15" s="34">
        <v>0</v>
      </c>
      <c r="Z15" s="186">
        <f t="shared" si="6"/>
        <v>65007.360000000008</v>
      </c>
      <c r="AA15" s="186">
        <f t="shared" si="7"/>
        <v>13643.52</v>
      </c>
      <c r="AB15" s="186">
        <f t="shared" si="8"/>
        <v>1605.1200000000001</v>
      </c>
      <c r="AC15" s="186">
        <f t="shared" si="9"/>
        <v>0</v>
      </c>
      <c r="AD15" s="186">
        <f t="shared" si="10"/>
        <v>0</v>
      </c>
      <c r="AE15" s="188">
        <f t="shared" si="11"/>
        <v>1605.1200000000001</v>
      </c>
      <c r="AF15" s="37"/>
    </row>
    <row r="16" spans="1:32" ht="60.75" thickBot="1" x14ac:dyDescent="0.3">
      <c r="A16" s="268" t="s">
        <v>0</v>
      </c>
      <c r="B16" s="268" t="s">
        <v>280</v>
      </c>
      <c r="C16" s="269" t="s">
        <v>1309</v>
      </c>
      <c r="D16" s="269" t="s">
        <v>1310</v>
      </c>
      <c r="E16" s="270" t="s">
        <v>1282</v>
      </c>
      <c r="F16" s="271">
        <v>113501</v>
      </c>
      <c r="G16" s="272" t="s">
        <v>454</v>
      </c>
      <c r="H16" s="244">
        <v>2</v>
      </c>
      <c r="I16" s="30">
        <v>0.76</v>
      </c>
      <c r="J16" s="31">
        <v>0.16</v>
      </c>
      <c r="K16" s="32">
        <v>0.08</v>
      </c>
      <c r="L16" s="33">
        <v>0</v>
      </c>
      <c r="M16" s="34">
        <v>0</v>
      </c>
      <c r="N16" s="186">
        <f t="shared" si="0"/>
        <v>86260.76</v>
      </c>
      <c r="O16" s="163">
        <f t="shared" si="1"/>
        <v>18160.16</v>
      </c>
      <c r="P16" s="163">
        <f t="shared" si="2"/>
        <v>9080.08</v>
      </c>
      <c r="Q16" s="163">
        <f t="shared" si="3"/>
        <v>0</v>
      </c>
      <c r="R16" s="163">
        <f t="shared" si="4"/>
        <v>0</v>
      </c>
      <c r="S16" s="187">
        <f t="shared" si="5"/>
        <v>9080.08</v>
      </c>
      <c r="T16" s="164">
        <v>1</v>
      </c>
      <c r="U16" s="30">
        <v>0.83000000000000007</v>
      </c>
      <c r="V16" s="31">
        <v>0.11</v>
      </c>
      <c r="W16" s="32">
        <v>0.06</v>
      </c>
      <c r="X16" s="33">
        <v>0</v>
      </c>
      <c r="Y16" s="34">
        <v>0</v>
      </c>
      <c r="Z16" s="186">
        <f t="shared" si="6"/>
        <v>94205.83</v>
      </c>
      <c r="AA16" s="186">
        <f t="shared" si="7"/>
        <v>12485.11</v>
      </c>
      <c r="AB16" s="186">
        <f t="shared" si="8"/>
        <v>6810.0599999999995</v>
      </c>
      <c r="AC16" s="186">
        <f t="shared" si="9"/>
        <v>0</v>
      </c>
      <c r="AD16" s="186">
        <f t="shared" si="10"/>
        <v>0</v>
      </c>
      <c r="AE16" s="188">
        <f t="shared" si="11"/>
        <v>6810.0599999999995</v>
      </c>
      <c r="AF16" s="37"/>
    </row>
    <row r="17" spans="1:32" ht="51.75" thickBot="1" x14ac:dyDescent="0.3">
      <c r="A17" s="268" t="s">
        <v>0</v>
      </c>
      <c r="B17" s="268" t="s">
        <v>280</v>
      </c>
      <c r="C17" s="269" t="s">
        <v>1311</v>
      </c>
      <c r="D17" s="269" t="s">
        <v>1312</v>
      </c>
      <c r="E17" s="270" t="s">
        <v>1282</v>
      </c>
      <c r="F17" s="271">
        <v>85520</v>
      </c>
      <c r="G17" s="272" t="s">
        <v>454</v>
      </c>
      <c r="H17" s="244">
        <v>2</v>
      </c>
      <c r="I17" s="30">
        <v>0.69</v>
      </c>
      <c r="J17" s="31">
        <v>0.21</v>
      </c>
      <c r="K17" s="32">
        <v>0.1</v>
      </c>
      <c r="L17" s="33">
        <v>0</v>
      </c>
      <c r="M17" s="34">
        <v>0</v>
      </c>
      <c r="N17" s="186">
        <f t="shared" si="0"/>
        <v>59008.799999999996</v>
      </c>
      <c r="O17" s="163">
        <f t="shared" si="1"/>
        <v>17959.2</v>
      </c>
      <c r="P17" s="163">
        <f t="shared" si="2"/>
        <v>8552</v>
      </c>
      <c r="Q17" s="163">
        <f t="shared" si="3"/>
        <v>0</v>
      </c>
      <c r="R17" s="163">
        <f t="shared" si="4"/>
        <v>0</v>
      </c>
      <c r="S17" s="187">
        <f t="shared" si="5"/>
        <v>8552</v>
      </c>
      <c r="T17" s="164">
        <v>1</v>
      </c>
      <c r="U17" s="30">
        <v>0.81</v>
      </c>
      <c r="V17" s="31">
        <v>0.15</v>
      </c>
      <c r="W17" s="32">
        <v>0.04</v>
      </c>
      <c r="X17" s="33">
        <v>0</v>
      </c>
      <c r="Y17" s="34">
        <v>0</v>
      </c>
      <c r="Z17" s="186">
        <f t="shared" si="6"/>
        <v>69271.200000000012</v>
      </c>
      <c r="AA17" s="186">
        <f t="shared" si="7"/>
        <v>12828</v>
      </c>
      <c r="AB17" s="186">
        <f t="shared" si="8"/>
        <v>3420.8</v>
      </c>
      <c r="AC17" s="186">
        <f t="shared" si="9"/>
        <v>0</v>
      </c>
      <c r="AD17" s="186">
        <f t="shared" si="10"/>
        <v>0</v>
      </c>
      <c r="AE17" s="188">
        <f t="shared" si="11"/>
        <v>3420.8</v>
      </c>
      <c r="AF17" s="37"/>
    </row>
    <row r="18" spans="1:32" ht="51.75" thickBot="1" x14ac:dyDescent="0.3">
      <c r="A18" s="268" t="s">
        <v>0</v>
      </c>
      <c r="B18" s="268" t="s">
        <v>391</v>
      </c>
      <c r="C18" s="269" t="s">
        <v>1313</v>
      </c>
      <c r="D18" s="269" t="s">
        <v>1314</v>
      </c>
      <c r="E18" s="270" t="s">
        <v>1282</v>
      </c>
      <c r="F18" s="271">
        <v>97311</v>
      </c>
      <c r="G18" s="272" t="s">
        <v>454</v>
      </c>
      <c r="H18" s="244">
        <v>1</v>
      </c>
      <c r="I18" s="30">
        <v>0.82</v>
      </c>
      <c r="J18" s="31">
        <v>0.14000000000000001</v>
      </c>
      <c r="K18" s="32">
        <v>0.04</v>
      </c>
      <c r="L18" s="33">
        <v>0</v>
      </c>
      <c r="M18" s="34">
        <v>0</v>
      </c>
      <c r="N18" s="186">
        <f t="shared" si="0"/>
        <v>79795.01999999999</v>
      </c>
      <c r="O18" s="163">
        <f t="shared" si="1"/>
        <v>13623.54</v>
      </c>
      <c r="P18" s="163">
        <f t="shared" si="2"/>
        <v>3892.44</v>
      </c>
      <c r="Q18" s="163">
        <f t="shared" si="3"/>
        <v>0</v>
      </c>
      <c r="R18" s="163">
        <f t="shared" si="4"/>
        <v>0</v>
      </c>
      <c r="S18" s="187">
        <f t="shared" si="5"/>
        <v>3892.44</v>
      </c>
      <c r="T18" s="164">
        <v>1</v>
      </c>
      <c r="U18" s="30">
        <v>0.87</v>
      </c>
      <c r="V18" s="31">
        <v>0.11</v>
      </c>
      <c r="W18" s="32">
        <v>0.02</v>
      </c>
      <c r="X18" s="33">
        <v>0</v>
      </c>
      <c r="Y18" s="34">
        <v>0</v>
      </c>
      <c r="Z18" s="186">
        <f t="shared" si="6"/>
        <v>84660.569999999992</v>
      </c>
      <c r="AA18" s="186">
        <f t="shared" si="7"/>
        <v>10704.210000000001</v>
      </c>
      <c r="AB18" s="186">
        <f t="shared" si="8"/>
        <v>1946.22</v>
      </c>
      <c r="AC18" s="186">
        <f t="shared" si="9"/>
        <v>0</v>
      </c>
      <c r="AD18" s="186">
        <f t="shared" si="10"/>
        <v>0</v>
      </c>
      <c r="AE18" s="188">
        <f t="shared" si="11"/>
        <v>1946.22</v>
      </c>
      <c r="AF18" s="37"/>
    </row>
    <row r="19" spans="1:32" ht="51.75" thickBot="1" x14ac:dyDescent="0.3">
      <c r="A19" s="268" t="s">
        <v>0</v>
      </c>
      <c r="B19" s="268" t="s">
        <v>391</v>
      </c>
      <c r="C19" s="269" t="s">
        <v>1315</v>
      </c>
      <c r="D19" s="269" t="s">
        <v>1316</v>
      </c>
      <c r="E19" s="270" t="s">
        <v>1282</v>
      </c>
      <c r="F19" s="271">
        <v>80299</v>
      </c>
      <c r="G19" s="272" t="s">
        <v>454</v>
      </c>
      <c r="H19" s="244">
        <v>2</v>
      </c>
      <c r="I19" s="30">
        <v>0.79</v>
      </c>
      <c r="J19" s="31">
        <v>0.15</v>
      </c>
      <c r="K19" s="32">
        <v>0.05</v>
      </c>
      <c r="L19" s="33">
        <v>0.01</v>
      </c>
      <c r="M19" s="34">
        <v>0</v>
      </c>
      <c r="N19" s="186">
        <f t="shared" si="0"/>
        <v>63436.210000000006</v>
      </c>
      <c r="O19" s="163">
        <f t="shared" si="1"/>
        <v>12044.85</v>
      </c>
      <c r="P19" s="163">
        <f t="shared" si="2"/>
        <v>4014.9500000000003</v>
      </c>
      <c r="Q19" s="163">
        <f t="shared" si="3"/>
        <v>802.99</v>
      </c>
      <c r="R19" s="163">
        <f t="shared" si="4"/>
        <v>0</v>
      </c>
      <c r="S19" s="187">
        <f t="shared" si="5"/>
        <v>4817.9400000000005</v>
      </c>
      <c r="T19" s="164">
        <v>1</v>
      </c>
      <c r="U19" s="30">
        <v>0.87</v>
      </c>
      <c r="V19" s="31">
        <v>0.1</v>
      </c>
      <c r="W19" s="32">
        <v>0.03</v>
      </c>
      <c r="X19" s="33">
        <v>0</v>
      </c>
      <c r="Y19" s="34">
        <v>0</v>
      </c>
      <c r="Z19" s="186">
        <f t="shared" si="6"/>
        <v>69860.13</v>
      </c>
      <c r="AA19" s="186">
        <f t="shared" si="7"/>
        <v>8029.9000000000005</v>
      </c>
      <c r="AB19" s="186">
        <f t="shared" si="8"/>
        <v>2408.9699999999998</v>
      </c>
      <c r="AC19" s="186">
        <f t="shared" si="9"/>
        <v>0</v>
      </c>
      <c r="AD19" s="186">
        <f t="shared" si="10"/>
        <v>0</v>
      </c>
      <c r="AE19" s="188">
        <f t="shared" si="11"/>
        <v>2408.9699999999998</v>
      </c>
      <c r="AF19" s="37"/>
    </row>
    <row r="20" spans="1:32" ht="60.75" thickBot="1" x14ac:dyDescent="0.3">
      <c r="A20" s="268" t="s">
        <v>0</v>
      </c>
      <c r="B20" s="268" t="s">
        <v>457</v>
      </c>
      <c r="C20" s="269" t="s">
        <v>694</v>
      </c>
      <c r="D20" s="269" t="s">
        <v>1317</v>
      </c>
      <c r="E20" s="270" t="s">
        <v>1282</v>
      </c>
      <c r="F20" s="271">
        <v>98886</v>
      </c>
      <c r="G20" s="272" t="s">
        <v>454</v>
      </c>
      <c r="H20" s="244">
        <v>3</v>
      </c>
      <c r="I20" s="30">
        <v>0.40999999999999992</v>
      </c>
      <c r="J20" s="31">
        <v>0.3</v>
      </c>
      <c r="K20" s="32">
        <v>0.24</v>
      </c>
      <c r="L20" s="33">
        <v>0.05</v>
      </c>
      <c r="M20" s="34">
        <v>0</v>
      </c>
      <c r="N20" s="186">
        <f t="shared" si="0"/>
        <v>40543.259999999995</v>
      </c>
      <c r="O20" s="163">
        <f t="shared" si="1"/>
        <v>29665.8</v>
      </c>
      <c r="P20" s="163">
        <f t="shared" si="2"/>
        <v>23732.639999999999</v>
      </c>
      <c r="Q20" s="163">
        <f t="shared" si="3"/>
        <v>4944.3</v>
      </c>
      <c r="R20" s="163">
        <f t="shared" si="4"/>
        <v>0</v>
      </c>
      <c r="S20" s="187">
        <f t="shared" si="5"/>
        <v>28676.94</v>
      </c>
      <c r="T20" s="164">
        <v>2</v>
      </c>
      <c r="U20" s="30">
        <v>0.49</v>
      </c>
      <c r="V20" s="31">
        <v>0.35</v>
      </c>
      <c r="W20" s="32">
        <v>0.13</v>
      </c>
      <c r="X20" s="33">
        <v>0.03</v>
      </c>
      <c r="Y20" s="34">
        <v>0</v>
      </c>
      <c r="Z20" s="186">
        <f t="shared" si="6"/>
        <v>48454.14</v>
      </c>
      <c r="AA20" s="186">
        <f t="shared" si="7"/>
        <v>34610.1</v>
      </c>
      <c r="AB20" s="186">
        <f t="shared" si="8"/>
        <v>12855.18</v>
      </c>
      <c r="AC20" s="186">
        <f t="shared" si="9"/>
        <v>2966.58</v>
      </c>
      <c r="AD20" s="186">
        <f t="shared" si="10"/>
        <v>0</v>
      </c>
      <c r="AE20" s="188">
        <f t="shared" si="11"/>
        <v>15821.76</v>
      </c>
      <c r="AF20" s="37"/>
    </row>
    <row r="21" spans="1:32" ht="51.75" thickBot="1" x14ac:dyDescent="0.3">
      <c r="A21" s="268" t="s">
        <v>0</v>
      </c>
      <c r="B21" s="268" t="s">
        <v>457</v>
      </c>
      <c r="C21" s="269" t="s">
        <v>695</v>
      </c>
      <c r="D21" s="269" t="s">
        <v>1318</v>
      </c>
      <c r="E21" s="270" t="s">
        <v>1282</v>
      </c>
      <c r="F21" s="271">
        <v>75659</v>
      </c>
      <c r="G21" s="272" t="s">
        <v>454</v>
      </c>
      <c r="H21" s="244">
        <v>2</v>
      </c>
      <c r="I21" s="30">
        <v>0.62</v>
      </c>
      <c r="J21" s="31">
        <v>0.25</v>
      </c>
      <c r="K21" s="32">
        <v>0.1</v>
      </c>
      <c r="L21" s="33">
        <v>0.03</v>
      </c>
      <c r="M21" s="34">
        <v>0</v>
      </c>
      <c r="N21" s="186">
        <f t="shared" si="0"/>
        <v>46908.58</v>
      </c>
      <c r="O21" s="163">
        <f t="shared" si="1"/>
        <v>18914.75</v>
      </c>
      <c r="P21" s="163">
        <f t="shared" si="2"/>
        <v>7565.9000000000005</v>
      </c>
      <c r="Q21" s="163">
        <f t="shared" si="3"/>
        <v>2269.77</v>
      </c>
      <c r="R21" s="163">
        <f t="shared" si="4"/>
        <v>0</v>
      </c>
      <c r="S21" s="187">
        <f t="shared" si="5"/>
        <v>9835.67</v>
      </c>
      <c r="T21" s="164">
        <v>1</v>
      </c>
      <c r="U21" s="30">
        <v>0.81</v>
      </c>
      <c r="V21" s="31">
        <v>0.14000000000000001</v>
      </c>
      <c r="W21" s="32">
        <v>0.05</v>
      </c>
      <c r="X21" s="33">
        <v>0</v>
      </c>
      <c r="Y21" s="34">
        <v>0</v>
      </c>
      <c r="Z21" s="186">
        <f t="shared" si="6"/>
        <v>61283.79</v>
      </c>
      <c r="AA21" s="186">
        <f t="shared" si="7"/>
        <v>10592.26</v>
      </c>
      <c r="AB21" s="186">
        <f t="shared" si="8"/>
        <v>3782.9500000000003</v>
      </c>
      <c r="AC21" s="186">
        <f t="shared" si="9"/>
        <v>0</v>
      </c>
      <c r="AD21" s="186">
        <f t="shared" si="10"/>
        <v>0</v>
      </c>
      <c r="AE21" s="188">
        <f t="shared" si="11"/>
        <v>3782.9500000000003</v>
      </c>
      <c r="AF21" s="37"/>
    </row>
    <row r="22" spans="1:32" ht="51.75" thickBot="1" x14ac:dyDescent="0.3">
      <c r="A22" s="268" t="s">
        <v>0</v>
      </c>
      <c r="B22" s="268" t="s">
        <v>457</v>
      </c>
      <c r="C22" s="269" t="s">
        <v>696</v>
      </c>
      <c r="D22" s="269" t="s">
        <v>1319</v>
      </c>
      <c r="E22" s="270" t="s">
        <v>1282</v>
      </c>
      <c r="F22" s="271">
        <v>171468</v>
      </c>
      <c r="G22" s="272" t="s">
        <v>454</v>
      </c>
      <c r="H22" s="244">
        <v>2</v>
      </c>
      <c r="I22" s="30">
        <v>0.72</v>
      </c>
      <c r="J22" s="31">
        <v>0.2</v>
      </c>
      <c r="K22" s="32">
        <v>0.08</v>
      </c>
      <c r="L22" s="33">
        <v>0</v>
      </c>
      <c r="M22" s="34">
        <v>0</v>
      </c>
      <c r="N22" s="186">
        <f t="shared" si="0"/>
        <v>123456.95999999999</v>
      </c>
      <c r="O22" s="163">
        <f t="shared" si="1"/>
        <v>34293.599999999999</v>
      </c>
      <c r="P22" s="163">
        <f t="shared" si="2"/>
        <v>13717.44</v>
      </c>
      <c r="Q22" s="163">
        <f t="shared" si="3"/>
        <v>0</v>
      </c>
      <c r="R22" s="163">
        <f t="shared" si="4"/>
        <v>0</v>
      </c>
      <c r="S22" s="187">
        <f t="shared" si="5"/>
        <v>13717.44</v>
      </c>
      <c r="T22" s="164">
        <v>1</v>
      </c>
      <c r="U22" s="30">
        <v>0.81</v>
      </c>
      <c r="V22" s="31">
        <v>0.13</v>
      </c>
      <c r="W22" s="32">
        <v>0.06</v>
      </c>
      <c r="X22" s="33">
        <v>0</v>
      </c>
      <c r="Y22" s="34">
        <v>0</v>
      </c>
      <c r="Z22" s="186">
        <f t="shared" si="6"/>
        <v>138889.08000000002</v>
      </c>
      <c r="AA22" s="186">
        <f t="shared" si="7"/>
        <v>22290.84</v>
      </c>
      <c r="AB22" s="186">
        <f t="shared" si="8"/>
        <v>10288.08</v>
      </c>
      <c r="AC22" s="186">
        <f t="shared" si="9"/>
        <v>0</v>
      </c>
      <c r="AD22" s="186">
        <f t="shared" si="10"/>
        <v>0</v>
      </c>
      <c r="AE22" s="188">
        <f t="shared" si="11"/>
        <v>10288.08</v>
      </c>
      <c r="AF22" s="37"/>
    </row>
    <row r="23" spans="1:32" ht="60.75" thickBot="1" x14ac:dyDescent="0.3">
      <c r="A23" s="268" t="s">
        <v>0</v>
      </c>
      <c r="B23" s="268" t="s">
        <v>457</v>
      </c>
      <c r="C23" s="269" t="s">
        <v>697</v>
      </c>
      <c r="D23" s="269" t="s">
        <v>1320</v>
      </c>
      <c r="E23" s="270" t="s">
        <v>1282</v>
      </c>
      <c r="F23" s="271">
        <v>66448</v>
      </c>
      <c r="G23" s="272" t="s">
        <v>454</v>
      </c>
      <c r="H23" s="244">
        <v>1</v>
      </c>
      <c r="I23" s="30">
        <v>0.93</v>
      </c>
      <c r="J23" s="31">
        <v>0.06</v>
      </c>
      <c r="K23" s="32">
        <v>0.01</v>
      </c>
      <c r="L23" s="33">
        <v>0</v>
      </c>
      <c r="M23" s="34">
        <v>0</v>
      </c>
      <c r="N23" s="186">
        <f t="shared" si="0"/>
        <v>61796.640000000007</v>
      </c>
      <c r="O23" s="163">
        <f t="shared" si="1"/>
        <v>3986.8799999999997</v>
      </c>
      <c r="P23" s="163">
        <f t="shared" si="2"/>
        <v>664.48</v>
      </c>
      <c r="Q23" s="163">
        <f t="shared" si="3"/>
        <v>0</v>
      </c>
      <c r="R23" s="163">
        <f t="shared" si="4"/>
        <v>0</v>
      </c>
      <c r="S23" s="187">
        <f>SUM(P23:R23)</f>
        <v>664.48</v>
      </c>
      <c r="T23" s="164">
        <v>1</v>
      </c>
      <c r="U23" s="30">
        <v>0.96</v>
      </c>
      <c r="V23" s="31">
        <v>0.04</v>
      </c>
      <c r="W23" s="32">
        <v>0</v>
      </c>
      <c r="X23" s="33">
        <v>0</v>
      </c>
      <c r="Y23" s="34">
        <v>0</v>
      </c>
      <c r="Z23" s="186">
        <f t="shared" si="6"/>
        <v>63790.079999999994</v>
      </c>
      <c r="AA23" s="186">
        <f t="shared" si="7"/>
        <v>2657.92</v>
      </c>
      <c r="AB23" s="186">
        <f t="shared" si="8"/>
        <v>0</v>
      </c>
      <c r="AC23" s="186">
        <f t="shared" si="9"/>
        <v>0</v>
      </c>
      <c r="AD23" s="186">
        <f t="shared" si="10"/>
        <v>0</v>
      </c>
      <c r="AE23" s="188">
        <f>SUM(AB23:AD23)</f>
        <v>0</v>
      </c>
      <c r="AF23" s="37"/>
    </row>
    <row r="24" spans="1:32" ht="51.75" thickBot="1" x14ac:dyDescent="0.3">
      <c r="A24" s="268" t="s">
        <v>0</v>
      </c>
      <c r="B24" s="268" t="s">
        <v>457</v>
      </c>
      <c r="C24" s="269" t="s">
        <v>698</v>
      </c>
      <c r="D24" s="269" t="s">
        <v>1321</v>
      </c>
      <c r="E24" s="270" t="s">
        <v>1282</v>
      </c>
      <c r="F24" s="271">
        <v>588800</v>
      </c>
      <c r="G24" s="272" t="s">
        <v>454</v>
      </c>
      <c r="H24" s="244">
        <v>1</v>
      </c>
      <c r="I24" s="30">
        <v>0.85</v>
      </c>
      <c r="J24" s="31">
        <v>0.12</v>
      </c>
      <c r="K24" s="32">
        <v>0.03</v>
      </c>
      <c r="L24" s="33">
        <v>0</v>
      </c>
      <c r="M24" s="34">
        <v>0</v>
      </c>
      <c r="N24" s="186">
        <f t="shared" si="0"/>
        <v>500480</v>
      </c>
      <c r="O24" s="163">
        <f t="shared" si="1"/>
        <v>70656</v>
      </c>
      <c r="P24" s="163">
        <f t="shared" si="2"/>
        <v>17664</v>
      </c>
      <c r="Q24" s="163">
        <f t="shared" si="3"/>
        <v>0</v>
      </c>
      <c r="R24" s="163">
        <f t="shared" si="4"/>
        <v>0</v>
      </c>
      <c r="S24" s="187">
        <f t="shared" ref="S24:S42" si="12">SUM(P24:R24)</f>
        <v>17664</v>
      </c>
      <c r="T24" s="164">
        <v>1</v>
      </c>
      <c r="U24" s="30">
        <v>0.89</v>
      </c>
      <c r="V24" s="31">
        <v>0.09</v>
      </c>
      <c r="W24" s="32">
        <v>0.02</v>
      </c>
      <c r="X24" s="33">
        <v>0</v>
      </c>
      <c r="Y24" s="34">
        <v>0</v>
      </c>
      <c r="Z24" s="186">
        <f t="shared" si="6"/>
        <v>524032</v>
      </c>
      <c r="AA24" s="186">
        <f t="shared" si="7"/>
        <v>52992</v>
      </c>
      <c r="AB24" s="186">
        <f t="shared" si="8"/>
        <v>11776</v>
      </c>
      <c r="AC24" s="186">
        <f t="shared" si="9"/>
        <v>0</v>
      </c>
      <c r="AD24" s="186">
        <f t="shared" si="10"/>
        <v>0</v>
      </c>
      <c r="AE24" s="188">
        <f t="shared" ref="AE24:AE42" si="13">SUM(AB24:AD24)</f>
        <v>11776</v>
      </c>
      <c r="AF24" s="37"/>
    </row>
    <row r="25" spans="1:32" ht="51.75" thickBot="1" x14ac:dyDescent="0.3">
      <c r="A25" s="268" t="s">
        <v>0</v>
      </c>
      <c r="B25" s="268" t="s">
        <v>275</v>
      </c>
      <c r="C25" s="269" t="s">
        <v>699</v>
      </c>
      <c r="D25" s="269" t="s">
        <v>1322</v>
      </c>
      <c r="E25" s="270" t="s">
        <v>1282</v>
      </c>
      <c r="F25" s="271">
        <v>166443</v>
      </c>
      <c r="G25" s="272" t="s">
        <v>454</v>
      </c>
      <c r="H25" s="244">
        <v>2</v>
      </c>
      <c r="I25" s="30">
        <v>0.75</v>
      </c>
      <c r="J25" s="31">
        <v>0.16</v>
      </c>
      <c r="K25" s="32">
        <v>0.08</v>
      </c>
      <c r="L25" s="33">
        <v>0.01</v>
      </c>
      <c r="M25" s="34">
        <v>0</v>
      </c>
      <c r="N25" s="186">
        <f t="shared" si="0"/>
        <v>124832.25</v>
      </c>
      <c r="O25" s="163">
        <f t="shared" si="1"/>
        <v>26630.880000000001</v>
      </c>
      <c r="P25" s="163">
        <f t="shared" si="2"/>
        <v>13315.44</v>
      </c>
      <c r="Q25" s="163">
        <f t="shared" si="3"/>
        <v>1664.43</v>
      </c>
      <c r="R25" s="163">
        <f t="shared" si="4"/>
        <v>0</v>
      </c>
      <c r="S25" s="187">
        <f t="shared" si="12"/>
        <v>14979.87</v>
      </c>
      <c r="T25" s="164">
        <v>1</v>
      </c>
      <c r="U25" s="30">
        <v>0.83000000000000007</v>
      </c>
      <c r="V25" s="31">
        <v>0.12</v>
      </c>
      <c r="W25" s="32">
        <v>0.05</v>
      </c>
      <c r="X25" s="33">
        <v>0</v>
      </c>
      <c r="Y25" s="34">
        <v>0</v>
      </c>
      <c r="Z25" s="186">
        <f t="shared" si="6"/>
        <v>138147.69</v>
      </c>
      <c r="AA25" s="186">
        <f t="shared" si="7"/>
        <v>19973.16</v>
      </c>
      <c r="AB25" s="186">
        <f t="shared" si="8"/>
        <v>8322.15</v>
      </c>
      <c r="AC25" s="186">
        <f t="shared" si="9"/>
        <v>0</v>
      </c>
      <c r="AD25" s="186">
        <f t="shared" si="10"/>
        <v>0</v>
      </c>
      <c r="AE25" s="188">
        <f t="shared" si="13"/>
        <v>8322.15</v>
      </c>
      <c r="AF25" s="37"/>
    </row>
    <row r="26" spans="1:32" ht="51.75" thickBot="1" x14ac:dyDescent="0.3">
      <c r="A26" s="268" t="s">
        <v>0</v>
      </c>
      <c r="B26" s="268" t="s">
        <v>275</v>
      </c>
      <c r="C26" s="269" t="s">
        <v>700</v>
      </c>
      <c r="D26" s="269" t="s">
        <v>1323</v>
      </c>
      <c r="E26" s="270" t="s">
        <v>1282</v>
      </c>
      <c r="F26" s="271">
        <v>116259</v>
      </c>
      <c r="G26" s="272" t="s">
        <v>454</v>
      </c>
      <c r="H26" s="244">
        <v>2</v>
      </c>
      <c r="I26" s="30">
        <v>0.59000000000000008</v>
      </c>
      <c r="J26" s="31">
        <v>0.22</v>
      </c>
      <c r="K26" s="32">
        <v>0.15</v>
      </c>
      <c r="L26" s="33">
        <v>0.04</v>
      </c>
      <c r="M26" s="34">
        <v>0</v>
      </c>
      <c r="N26" s="186">
        <f t="shared" si="0"/>
        <v>68592.810000000012</v>
      </c>
      <c r="O26" s="163">
        <f t="shared" si="1"/>
        <v>25576.98</v>
      </c>
      <c r="P26" s="163">
        <f t="shared" si="2"/>
        <v>17438.849999999999</v>
      </c>
      <c r="Q26" s="163">
        <f t="shared" si="3"/>
        <v>4650.3599999999997</v>
      </c>
      <c r="R26" s="163">
        <f t="shared" si="4"/>
        <v>0</v>
      </c>
      <c r="S26" s="187">
        <f t="shared" si="12"/>
        <v>22089.21</v>
      </c>
      <c r="T26" s="164">
        <v>1</v>
      </c>
      <c r="U26" s="30">
        <v>0.81</v>
      </c>
      <c r="V26" s="31">
        <v>0.11</v>
      </c>
      <c r="W26" s="32">
        <v>0.08</v>
      </c>
      <c r="X26" s="33">
        <v>0</v>
      </c>
      <c r="Y26" s="34">
        <v>0</v>
      </c>
      <c r="Z26" s="186">
        <f t="shared" si="6"/>
        <v>94169.790000000008</v>
      </c>
      <c r="AA26" s="186">
        <f t="shared" si="7"/>
        <v>12788.49</v>
      </c>
      <c r="AB26" s="186">
        <f t="shared" si="8"/>
        <v>9300.7199999999993</v>
      </c>
      <c r="AC26" s="186">
        <f t="shared" si="9"/>
        <v>0</v>
      </c>
      <c r="AD26" s="186">
        <f t="shared" si="10"/>
        <v>0</v>
      </c>
      <c r="AE26" s="188">
        <f t="shared" si="13"/>
        <v>9300.7199999999993</v>
      </c>
      <c r="AF26" s="37"/>
    </row>
    <row r="27" spans="1:32" ht="51.75" thickBot="1" x14ac:dyDescent="0.3">
      <c r="A27" s="268" t="s">
        <v>0</v>
      </c>
      <c r="B27" s="268" t="s">
        <v>275</v>
      </c>
      <c r="C27" s="269" t="s">
        <v>701</v>
      </c>
      <c r="D27" s="269" t="s">
        <v>1324</v>
      </c>
      <c r="E27" s="270" t="s">
        <v>1282</v>
      </c>
      <c r="F27" s="271">
        <v>58845</v>
      </c>
      <c r="G27" s="272" t="s">
        <v>454</v>
      </c>
      <c r="H27" s="244">
        <v>2</v>
      </c>
      <c r="I27" s="30">
        <v>0.63</v>
      </c>
      <c r="J27" s="31">
        <v>0.21</v>
      </c>
      <c r="K27" s="32">
        <v>0.11</v>
      </c>
      <c r="L27" s="33">
        <v>0.05</v>
      </c>
      <c r="M27" s="34">
        <v>0</v>
      </c>
      <c r="N27" s="186">
        <f t="shared" si="0"/>
        <v>37072.35</v>
      </c>
      <c r="O27" s="163">
        <f t="shared" si="1"/>
        <v>12357.449999999999</v>
      </c>
      <c r="P27" s="163">
        <f t="shared" si="2"/>
        <v>6472.95</v>
      </c>
      <c r="Q27" s="163">
        <f t="shared" si="3"/>
        <v>2942.25</v>
      </c>
      <c r="R27" s="163">
        <f t="shared" si="4"/>
        <v>0</v>
      </c>
      <c r="S27" s="187">
        <f t="shared" si="12"/>
        <v>9415.2000000000007</v>
      </c>
      <c r="T27" s="164">
        <v>1</v>
      </c>
      <c r="U27" s="30">
        <v>0.83</v>
      </c>
      <c r="V27" s="31">
        <v>0.1</v>
      </c>
      <c r="W27" s="32">
        <v>7.0000000000000007E-2</v>
      </c>
      <c r="X27" s="33">
        <v>0</v>
      </c>
      <c r="Y27" s="34">
        <v>0</v>
      </c>
      <c r="Z27" s="186">
        <f t="shared" si="6"/>
        <v>48841.35</v>
      </c>
      <c r="AA27" s="186">
        <f t="shared" si="7"/>
        <v>5884.5</v>
      </c>
      <c r="AB27" s="186">
        <f t="shared" si="8"/>
        <v>4119.1500000000005</v>
      </c>
      <c r="AC27" s="186">
        <f t="shared" si="9"/>
        <v>0</v>
      </c>
      <c r="AD27" s="186">
        <f t="shared" si="10"/>
        <v>0</v>
      </c>
      <c r="AE27" s="188">
        <f t="shared" si="13"/>
        <v>4119.1500000000005</v>
      </c>
      <c r="AF27" s="37"/>
    </row>
    <row r="28" spans="1:32" ht="51.75" thickBot="1" x14ac:dyDescent="0.3">
      <c r="A28" s="268" t="s">
        <v>0</v>
      </c>
      <c r="B28" s="268" t="s">
        <v>275</v>
      </c>
      <c r="C28" s="269" t="s">
        <v>702</v>
      </c>
      <c r="D28" s="269" t="s">
        <v>1325</v>
      </c>
      <c r="E28" s="270" t="s">
        <v>1282</v>
      </c>
      <c r="F28" s="271">
        <v>122373</v>
      </c>
      <c r="G28" s="272" t="s">
        <v>454</v>
      </c>
      <c r="H28" s="244">
        <v>2</v>
      </c>
      <c r="I28" s="30">
        <v>0.69</v>
      </c>
      <c r="J28" s="31">
        <v>0.22</v>
      </c>
      <c r="K28" s="32">
        <v>0.09</v>
      </c>
      <c r="L28" s="33">
        <v>0</v>
      </c>
      <c r="M28" s="34">
        <v>0</v>
      </c>
      <c r="N28" s="186">
        <f t="shared" si="0"/>
        <v>84437.37</v>
      </c>
      <c r="O28" s="163">
        <f t="shared" si="1"/>
        <v>26922.06</v>
      </c>
      <c r="P28" s="163">
        <f t="shared" si="2"/>
        <v>11013.57</v>
      </c>
      <c r="Q28" s="163">
        <f t="shared" si="3"/>
        <v>0</v>
      </c>
      <c r="R28" s="163">
        <f t="shared" si="4"/>
        <v>0</v>
      </c>
      <c r="S28" s="187">
        <f t="shared" si="12"/>
        <v>11013.57</v>
      </c>
      <c r="T28" s="164">
        <v>1</v>
      </c>
      <c r="U28" s="30">
        <v>0.84</v>
      </c>
      <c r="V28" s="31">
        <v>0.11</v>
      </c>
      <c r="W28" s="32">
        <v>0.05</v>
      </c>
      <c r="X28" s="33">
        <v>0</v>
      </c>
      <c r="Y28" s="34">
        <v>0</v>
      </c>
      <c r="Z28" s="186">
        <f t="shared" si="6"/>
        <v>102793.31999999999</v>
      </c>
      <c r="AA28" s="186">
        <f t="shared" si="7"/>
        <v>13461.03</v>
      </c>
      <c r="AB28" s="186">
        <f t="shared" si="8"/>
        <v>6118.6500000000005</v>
      </c>
      <c r="AC28" s="186">
        <f t="shared" si="9"/>
        <v>0</v>
      </c>
      <c r="AD28" s="186">
        <f t="shared" si="10"/>
        <v>0</v>
      </c>
      <c r="AE28" s="188">
        <f t="shared" si="13"/>
        <v>6118.6500000000005</v>
      </c>
      <c r="AF28" s="37"/>
    </row>
    <row r="29" spans="1:32" ht="51.75" thickBot="1" x14ac:dyDescent="0.3">
      <c r="A29" s="268" t="s">
        <v>0</v>
      </c>
      <c r="B29" s="268" t="s">
        <v>275</v>
      </c>
      <c r="C29" s="269" t="s">
        <v>703</v>
      </c>
      <c r="D29" s="269" t="s">
        <v>1326</v>
      </c>
      <c r="E29" s="270" t="s">
        <v>1282</v>
      </c>
      <c r="F29" s="271">
        <v>69668</v>
      </c>
      <c r="G29" s="272" t="s">
        <v>454</v>
      </c>
      <c r="H29" s="244">
        <v>1</v>
      </c>
      <c r="I29" s="30">
        <v>0.9</v>
      </c>
      <c r="J29" s="31">
        <v>0.08</v>
      </c>
      <c r="K29" s="32">
        <v>0.02</v>
      </c>
      <c r="L29" s="33">
        <v>0</v>
      </c>
      <c r="M29" s="34">
        <v>0</v>
      </c>
      <c r="N29" s="186">
        <f t="shared" si="0"/>
        <v>62701.200000000004</v>
      </c>
      <c r="O29" s="163">
        <f t="shared" si="1"/>
        <v>5573.4400000000005</v>
      </c>
      <c r="P29" s="163">
        <f t="shared" si="2"/>
        <v>1393.3600000000001</v>
      </c>
      <c r="Q29" s="163">
        <f t="shared" si="3"/>
        <v>0</v>
      </c>
      <c r="R29" s="163">
        <f t="shared" si="4"/>
        <v>0</v>
      </c>
      <c r="S29" s="187">
        <f t="shared" si="12"/>
        <v>1393.3600000000001</v>
      </c>
      <c r="T29" s="164">
        <v>1</v>
      </c>
      <c r="U29" s="30">
        <v>0.94</v>
      </c>
      <c r="V29" s="31">
        <v>0.06</v>
      </c>
      <c r="W29" s="32">
        <v>0</v>
      </c>
      <c r="X29" s="33">
        <v>0</v>
      </c>
      <c r="Y29" s="34">
        <v>0</v>
      </c>
      <c r="Z29" s="186">
        <f t="shared" si="6"/>
        <v>65487.92</v>
      </c>
      <c r="AA29" s="186">
        <f t="shared" si="7"/>
        <v>4180.08</v>
      </c>
      <c r="AB29" s="186">
        <f t="shared" si="8"/>
        <v>0</v>
      </c>
      <c r="AC29" s="186">
        <f t="shared" si="9"/>
        <v>0</v>
      </c>
      <c r="AD29" s="186">
        <f t="shared" si="10"/>
        <v>0</v>
      </c>
      <c r="AE29" s="188">
        <f t="shared" si="13"/>
        <v>0</v>
      </c>
      <c r="AF29" s="37"/>
    </row>
    <row r="30" spans="1:32" ht="51.75" thickBot="1" x14ac:dyDescent="0.3">
      <c r="A30" s="268" t="s">
        <v>0</v>
      </c>
      <c r="B30" s="268" t="s">
        <v>275</v>
      </c>
      <c r="C30" s="269" t="s">
        <v>704</v>
      </c>
      <c r="D30" s="269" t="s">
        <v>1327</v>
      </c>
      <c r="E30" s="270" t="s">
        <v>1282</v>
      </c>
      <c r="F30" s="271">
        <v>221495</v>
      </c>
      <c r="G30" s="272" t="s">
        <v>454</v>
      </c>
      <c r="H30" s="244">
        <v>1</v>
      </c>
      <c r="I30" s="30">
        <v>0.94</v>
      </c>
      <c r="J30" s="31">
        <v>0.06</v>
      </c>
      <c r="K30" s="32">
        <v>0</v>
      </c>
      <c r="L30" s="33">
        <v>0</v>
      </c>
      <c r="M30" s="34">
        <v>0</v>
      </c>
      <c r="N30" s="186">
        <f t="shared" si="0"/>
        <v>208205.3</v>
      </c>
      <c r="O30" s="163">
        <f t="shared" si="1"/>
        <v>13289.699999999999</v>
      </c>
      <c r="P30" s="163">
        <f t="shared" si="2"/>
        <v>0</v>
      </c>
      <c r="Q30" s="163">
        <f t="shared" si="3"/>
        <v>0</v>
      </c>
      <c r="R30" s="163">
        <f t="shared" si="4"/>
        <v>0</v>
      </c>
      <c r="S30" s="187">
        <f t="shared" si="12"/>
        <v>0</v>
      </c>
      <c r="T30" s="164">
        <v>1</v>
      </c>
      <c r="U30" s="30">
        <v>0.97</v>
      </c>
      <c r="V30" s="31">
        <v>0.03</v>
      </c>
      <c r="W30" s="32">
        <v>0</v>
      </c>
      <c r="X30" s="33">
        <v>0</v>
      </c>
      <c r="Y30" s="34">
        <v>0</v>
      </c>
      <c r="Z30" s="186">
        <f t="shared" si="6"/>
        <v>214850.15</v>
      </c>
      <c r="AA30" s="186">
        <f t="shared" si="7"/>
        <v>6644.8499999999995</v>
      </c>
      <c r="AB30" s="186">
        <f t="shared" si="8"/>
        <v>0</v>
      </c>
      <c r="AC30" s="186">
        <f t="shared" si="9"/>
        <v>0</v>
      </c>
      <c r="AD30" s="186">
        <f t="shared" si="10"/>
        <v>0</v>
      </c>
      <c r="AE30" s="188">
        <f t="shared" si="13"/>
        <v>0</v>
      </c>
      <c r="AF30" s="37"/>
    </row>
    <row r="31" spans="1:32" ht="51.75" thickBot="1" x14ac:dyDescent="0.3">
      <c r="A31" s="268" t="s">
        <v>0</v>
      </c>
      <c r="B31" s="268" t="s">
        <v>275</v>
      </c>
      <c r="C31" s="269" t="s">
        <v>705</v>
      </c>
      <c r="D31" s="269" t="s">
        <v>1328</v>
      </c>
      <c r="E31" s="270" t="s">
        <v>1282</v>
      </c>
      <c r="F31" s="271">
        <v>89807</v>
      </c>
      <c r="G31" s="272" t="s">
        <v>454</v>
      </c>
      <c r="H31" s="244">
        <v>2</v>
      </c>
      <c r="I31" s="30">
        <v>0.72</v>
      </c>
      <c r="J31" s="31">
        <v>0.2</v>
      </c>
      <c r="K31" s="32">
        <v>0.08</v>
      </c>
      <c r="L31" s="33">
        <v>0</v>
      </c>
      <c r="M31" s="34">
        <v>0</v>
      </c>
      <c r="N31" s="186">
        <f t="shared" si="0"/>
        <v>64661.04</v>
      </c>
      <c r="O31" s="163">
        <f t="shared" si="1"/>
        <v>17961.400000000001</v>
      </c>
      <c r="P31" s="163">
        <f t="shared" si="2"/>
        <v>7184.56</v>
      </c>
      <c r="Q31" s="163">
        <f t="shared" si="3"/>
        <v>0</v>
      </c>
      <c r="R31" s="163">
        <f t="shared" si="4"/>
        <v>0</v>
      </c>
      <c r="S31" s="187">
        <f t="shared" si="12"/>
        <v>7184.56</v>
      </c>
      <c r="T31" s="164">
        <v>1</v>
      </c>
      <c r="U31" s="30">
        <v>0.81</v>
      </c>
      <c r="V31" s="31">
        <v>0.14000000000000001</v>
      </c>
      <c r="W31" s="32">
        <v>0.05</v>
      </c>
      <c r="X31" s="33">
        <v>0</v>
      </c>
      <c r="Y31" s="34">
        <v>0</v>
      </c>
      <c r="Z31" s="186">
        <f t="shared" si="6"/>
        <v>72743.67</v>
      </c>
      <c r="AA31" s="186">
        <f t="shared" si="7"/>
        <v>12572.980000000001</v>
      </c>
      <c r="AB31" s="186">
        <f t="shared" si="8"/>
        <v>4490.3500000000004</v>
      </c>
      <c r="AC31" s="186">
        <f t="shared" si="9"/>
        <v>0</v>
      </c>
      <c r="AD31" s="186">
        <f t="shared" si="10"/>
        <v>0</v>
      </c>
      <c r="AE31" s="188">
        <f t="shared" si="13"/>
        <v>4490.3500000000004</v>
      </c>
      <c r="AF31" s="37"/>
    </row>
    <row r="32" spans="1:32" ht="51.75" thickBot="1" x14ac:dyDescent="0.3">
      <c r="A32" s="268" t="s">
        <v>0</v>
      </c>
      <c r="B32" s="268" t="s">
        <v>275</v>
      </c>
      <c r="C32" s="269" t="s">
        <v>706</v>
      </c>
      <c r="D32" s="269" t="s">
        <v>1329</v>
      </c>
      <c r="E32" s="270" t="s">
        <v>1282</v>
      </c>
      <c r="F32" s="271">
        <v>176165</v>
      </c>
      <c r="G32" s="272" t="s">
        <v>454</v>
      </c>
      <c r="H32" s="244">
        <v>2</v>
      </c>
      <c r="I32" s="30">
        <v>0.67999999999999994</v>
      </c>
      <c r="J32" s="31">
        <v>0.2</v>
      </c>
      <c r="K32" s="32">
        <v>0.12</v>
      </c>
      <c r="L32" s="33">
        <v>0</v>
      </c>
      <c r="M32" s="34">
        <v>0</v>
      </c>
      <c r="N32" s="186">
        <f t="shared" si="0"/>
        <v>119792.19999999998</v>
      </c>
      <c r="O32" s="163">
        <f t="shared" si="1"/>
        <v>35233</v>
      </c>
      <c r="P32" s="163">
        <f t="shared" si="2"/>
        <v>21139.8</v>
      </c>
      <c r="Q32" s="163">
        <f t="shared" si="3"/>
        <v>0</v>
      </c>
      <c r="R32" s="163">
        <f t="shared" si="4"/>
        <v>0</v>
      </c>
      <c r="S32" s="187">
        <f t="shared" si="12"/>
        <v>21139.8</v>
      </c>
      <c r="T32" s="164">
        <v>1</v>
      </c>
      <c r="U32" s="30">
        <v>0.81</v>
      </c>
      <c r="V32" s="31">
        <v>0.12</v>
      </c>
      <c r="W32" s="32">
        <v>7.0000000000000007E-2</v>
      </c>
      <c r="X32" s="33">
        <v>0</v>
      </c>
      <c r="Y32" s="34">
        <v>0</v>
      </c>
      <c r="Z32" s="186">
        <f t="shared" si="6"/>
        <v>142693.65000000002</v>
      </c>
      <c r="AA32" s="186">
        <f t="shared" si="7"/>
        <v>21139.8</v>
      </c>
      <c r="AB32" s="186">
        <f t="shared" si="8"/>
        <v>12331.550000000001</v>
      </c>
      <c r="AC32" s="186">
        <f t="shared" si="9"/>
        <v>0</v>
      </c>
      <c r="AD32" s="186">
        <f t="shared" si="10"/>
        <v>0</v>
      </c>
      <c r="AE32" s="188">
        <f t="shared" si="13"/>
        <v>12331.550000000001</v>
      </c>
      <c r="AF32" s="37"/>
    </row>
    <row r="33" spans="1:32" ht="51.75" thickBot="1" x14ac:dyDescent="0.3">
      <c r="A33" s="268" t="s">
        <v>0</v>
      </c>
      <c r="B33" s="268" t="s">
        <v>458</v>
      </c>
      <c r="C33" s="269" t="s">
        <v>1330</v>
      </c>
      <c r="D33" s="269" t="s">
        <v>1331</v>
      </c>
      <c r="E33" s="270" t="s">
        <v>1282</v>
      </c>
      <c r="F33" s="271">
        <v>81309</v>
      </c>
      <c r="G33" s="272" t="s">
        <v>454</v>
      </c>
      <c r="H33" s="244">
        <v>1</v>
      </c>
      <c r="I33" s="30">
        <v>0.89</v>
      </c>
      <c r="J33" s="31">
        <v>7.0000000000000007E-2</v>
      </c>
      <c r="K33" s="32">
        <v>0.04</v>
      </c>
      <c r="L33" s="33">
        <v>0</v>
      </c>
      <c r="M33" s="34">
        <v>0</v>
      </c>
      <c r="N33" s="186">
        <f t="shared" si="0"/>
        <v>72365.009999999995</v>
      </c>
      <c r="O33" s="163">
        <f t="shared" si="1"/>
        <v>5691.63</v>
      </c>
      <c r="P33" s="163">
        <f t="shared" si="2"/>
        <v>3252.36</v>
      </c>
      <c r="Q33" s="163">
        <f t="shared" si="3"/>
        <v>0</v>
      </c>
      <c r="R33" s="163">
        <f t="shared" si="4"/>
        <v>0</v>
      </c>
      <c r="S33" s="187">
        <f t="shared" si="12"/>
        <v>3252.36</v>
      </c>
      <c r="T33" s="164">
        <v>1</v>
      </c>
      <c r="U33" s="30">
        <v>0.92</v>
      </c>
      <c r="V33" s="31">
        <v>0.05</v>
      </c>
      <c r="W33" s="32">
        <v>0.03</v>
      </c>
      <c r="X33" s="33">
        <v>0</v>
      </c>
      <c r="Y33" s="34">
        <v>0</v>
      </c>
      <c r="Z33" s="186">
        <f t="shared" si="6"/>
        <v>74804.28</v>
      </c>
      <c r="AA33" s="186">
        <f t="shared" si="7"/>
        <v>4065.4500000000003</v>
      </c>
      <c r="AB33" s="186">
        <f t="shared" si="8"/>
        <v>2439.27</v>
      </c>
      <c r="AC33" s="186">
        <f t="shared" si="9"/>
        <v>0</v>
      </c>
      <c r="AD33" s="186">
        <f t="shared" si="10"/>
        <v>0</v>
      </c>
      <c r="AE33" s="188">
        <f t="shared" si="13"/>
        <v>2439.27</v>
      </c>
      <c r="AF33" s="37"/>
    </row>
    <row r="34" spans="1:32" ht="51.75" thickBot="1" x14ac:dyDescent="0.3">
      <c r="A34" s="268" t="s">
        <v>0</v>
      </c>
      <c r="B34" s="268" t="s">
        <v>458</v>
      </c>
      <c r="C34" s="269" t="s">
        <v>1332</v>
      </c>
      <c r="D34" s="269" t="s">
        <v>1333</v>
      </c>
      <c r="E34" s="270" t="s">
        <v>1282</v>
      </c>
      <c r="F34" s="271">
        <v>73052</v>
      </c>
      <c r="G34" s="272" t="s">
        <v>454</v>
      </c>
      <c r="H34" s="244">
        <v>1</v>
      </c>
      <c r="I34" s="30">
        <v>0.96</v>
      </c>
      <c r="J34" s="31">
        <v>0.04</v>
      </c>
      <c r="K34" s="32">
        <v>0</v>
      </c>
      <c r="L34" s="33">
        <v>0</v>
      </c>
      <c r="M34" s="34">
        <v>0</v>
      </c>
      <c r="N34" s="186">
        <f t="shared" si="0"/>
        <v>70129.919999999998</v>
      </c>
      <c r="O34" s="163">
        <f t="shared" si="1"/>
        <v>2922.08</v>
      </c>
      <c r="P34" s="163">
        <f t="shared" si="2"/>
        <v>0</v>
      </c>
      <c r="Q34" s="163">
        <f t="shared" si="3"/>
        <v>0</v>
      </c>
      <c r="R34" s="163">
        <f t="shared" si="4"/>
        <v>0</v>
      </c>
      <c r="S34" s="187">
        <f t="shared" si="12"/>
        <v>0</v>
      </c>
      <c r="T34" s="164">
        <v>1</v>
      </c>
      <c r="U34" s="30">
        <v>0.98</v>
      </c>
      <c r="V34" s="31">
        <v>0.02</v>
      </c>
      <c r="W34" s="32">
        <v>0</v>
      </c>
      <c r="X34" s="33">
        <v>0</v>
      </c>
      <c r="Y34" s="34">
        <v>0</v>
      </c>
      <c r="Z34" s="186">
        <f t="shared" si="6"/>
        <v>71590.959999999992</v>
      </c>
      <c r="AA34" s="186">
        <f t="shared" si="7"/>
        <v>1461.04</v>
      </c>
      <c r="AB34" s="186">
        <f t="shared" si="8"/>
        <v>0</v>
      </c>
      <c r="AC34" s="186">
        <f t="shared" si="9"/>
        <v>0</v>
      </c>
      <c r="AD34" s="186">
        <f t="shared" si="10"/>
        <v>0</v>
      </c>
      <c r="AE34" s="188">
        <f t="shared" si="13"/>
        <v>0</v>
      </c>
      <c r="AF34" s="37"/>
    </row>
    <row r="35" spans="1:32" ht="51.75" thickBot="1" x14ac:dyDescent="0.3">
      <c r="A35" s="268" t="s">
        <v>0</v>
      </c>
      <c r="B35" s="268" t="s">
        <v>459</v>
      </c>
      <c r="C35" s="269" t="s">
        <v>1334</v>
      </c>
      <c r="D35" s="269" t="s">
        <v>1335</v>
      </c>
      <c r="E35" s="270" t="s">
        <v>1282</v>
      </c>
      <c r="F35" s="271">
        <v>121597</v>
      </c>
      <c r="G35" s="272" t="s">
        <v>454</v>
      </c>
      <c r="H35" s="244">
        <v>3</v>
      </c>
      <c r="I35" s="30">
        <v>0.5</v>
      </c>
      <c r="J35" s="31">
        <v>0.25</v>
      </c>
      <c r="K35" s="32">
        <v>0.17</v>
      </c>
      <c r="L35" s="33">
        <v>0.08</v>
      </c>
      <c r="M35" s="34">
        <v>0</v>
      </c>
      <c r="N35" s="186">
        <f t="shared" si="0"/>
        <v>60798.5</v>
      </c>
      <c r="O35" s="163">
        <f t="shared" si="1"/>
        <v>30399.25</v>
      </c>
      <c r="P35" s="163">
        <f t="shared" si="2"/>
        <v>20671.490000000002</v>
      </c>
      <c r="Q35" s="163">
        <f t="shared" si="3"/>
        <v>9727.76</v>
      </c>
      <c r="R35" s="163">
        <f t="shared" si="4"/>
        <v>0</v>
      </c>
      <c r="S35" s="187">
        <f t="shared" si="12"/>
        <v>30399.25</v>
      </c>
      <c r="T35" s="164">
        <v>2</v>
      </c>
      <c r="U35" s="30">
        <v>0.58000000000000007</v>
      </c>
      <c r="V35" s="31">
        <v>0.25</v>
      </c>
      <c r="W35" s="32">
        <v>0.12</v>
      </c>
      <c r="X35" s="33">
        <v>0.05</v>
      </c>
      <c r="Y35" s="34">
        <v>0</v>
      </c>
      <c r="Z35" s="186">
        <f t="shared" si="6"/>
        <v>70526.260000000009</v>
      </c>
      <c r="AA35" s="186">
        <f t="shared" si="7"/>
        <v>30399.25</v>
      </c>
      <c r="AB35" s="186">
        <f t="shared" si="8"/>
        <v>14591.64</v>
      </c>
      <c r="AC35" s="186">
        <f t="shared" si="9"/>
        <v>6079.85</v>
      </c>
      <c r="AD35" s="186">
        <f t="shared" si="10"/>
        <v>0</v>
      </c>
      <c r="AE35" s="188">
        <f t="shared" si="13"/>
        <v>20671.489999999998</v>
      </c>
      <c r="AF35" s="37"/>
    </row>
    <row r="36" spans="1:32" ht="51.75" thickBot="1" x14ac:dyDescent="0.3">
      <c r="A36" s="268" t="s">
        <v>0</v>
      </c>
      <c r="B36" s="268" t="s">
        <v>459</v>
      </c>
      <c r="C36" s="269" t="s">
        <v>1336</v>
      </c>
      <c r="D36" s="269" t="s">
        <v>1337</v>
      </c>
      <c r="E36" s="270" t="s">
        <v>1282</v>
      </c>
      <c r="F36" s="271">
        <v>146160</v>
      </c>
      <c r="G36" s="272" t="s">
        <v>454</v>
      </c>
      <c r="H36" s="244">
        <v>2</v>
      </c>
      <c r="I36" s="30">
        <v>0.65999999999999992</v>
      </c>
      <c r="J36" s="31">
        <v>0.2</v>
      </c>
      <c r="K36" s="32">
        <v>0.1</v>
      </c>
      <c r="L36" s="33">
        <v>0.04</v>
      </c>
      <c r="M36" s="34">
        <v>0</v>
      </c>
      <c r="N36" s="186">
        <f t="shared" si="0"/>
        <v>96465.599999999991</v>
      </c>
      <c r="O36" s="163">
        <f t="shared" si="1"/>
        <v>29232</v>
      </c>
      <c r="P36" s="163">
        <f t="shared" si="2"/>
        <v>14616</v>
      </c>
      <c r="Q36" s="163">
        <f t="shared" si="3"/>
        <v>5846.4000000000005</v>
      </c>
      <c r="R36" s="163">
        <f t="shared" si="4"/>
        <v>0</v>
      </c>
      <c r="S36" s="187">
        <f t="shared" si="12"/>
        <v>20462.400000000001</v>
      </c>
      <c r="T36" s="164">
        <v>1</v>
      </c>
      <c r="U36" s="30">
        <v>0.83</v>
      </c>
      <c r="V36" s="31">
        <v>0.12</v>
      </c>
      <c r="W36" s="32">
        <v>0.05</v>
      </c>
      <c r="X36" s="33">
        <v>0</v>
      </c>
      <c r="Y36" s="34">
        <v>0</v>
      </c>
      <c r="Z36" s="186">
        <f t="shared" si="6"/>
        <v>121312.79999999999</v>
      </c>
      <c r="AA36" s="186">
        <f t="shared" si="7"/>
        <v>17539.2</v>
      </c>
      <c r="AB36" s="186">
        <f t="shared" si="8"/>
        <v>7308</v>
      </c>
      <c r="AC36" s="186">
        <f t="shared" si="9"/>
        <v>0</v>
      </c>
      <c r="AD36" s="186">
        <f t="shared" si="10"/>
        <v>0</v>
      </c>
      <c r="AE36" s="188">
        <f t="shared" si="13"/>
        <v>7308</v>
      </c>
      <c r="AF36" s="37"/>
    </row>
    <row r="37" spans="1:32" ht="51.75" thickBot="1" x14ac:dyDescent="0.3">
      <c r="A37" s="268" t="s">
        <v>0</v>
      </c>
      <c r="B37" s="268" t="s">
        <v>459</v>
      </c>
      <c r="C37" s="269" t="s">
        <v>1338</v>
      </c>
      <c r="D37" s="269" t="s">
        <v>1339</v>
      </c>
      <c r="E37" s="270" t="s">
        <v>1282</v>
      </c>
      <c r="F37" s="271">
        <v>41160</v>
      </c>
      <c r="G37" s="272" t="s">
        <v>454</v>
      </c>
      <c r="H37" s="244">
        <v>2</v>
      </c>
      <c r="I37" s="30">
        <v>0.76</v>
      </c>
      <c r="J37" s="31">
        <v>0.15</v>
      </c>
      <c r="K37" s="32">
        <v>7.0000000000000007E-2</v>
      </c>
      <c r="L37" s="33">
        <v>0.02</v>
      </c>
      <c r="M37" s="34">
        <v>0</v>
      </c>
      <c r="N37" s="186">
        <f t="shared" si="0"/>
        <v>31281.600000000002</v>
      </c>
      <c r="O37" s="163">
        <f t="shared" si="1"/>
        <v>6174</v>
      </c>
      <c r="P37" s="163">
        <f t="shared" si="2"/>
        <v>2881.2000000000003</v>
      </c>
      <c r="Q37" s="163">
        <f t="shared" si="3"/>
        <v>823.2</v>
      </c>
      <c r="R37" s="163">
        <f t="shared" si="4"/>
        <v>0</v>
      </c>
      <c r="S37" s="187">
        <f t="shared" si="12"/>
        <v>3704.4000000000005</v>
      </c>
      <c r="T37" s="164">
        <v>1</v>
      </c>
      <c r="U37" s="30">
        <v>0.83</v>
      </c>
      <c r="V37" s="31">
        <v>0.12</v>
      </c>
      <c r="W37" s="32">
        <v>0.05</v>
      </c>
      <c r="X37" s="33">
        <v>0</v>
      </c>
      <c r="Y37" s="34">
        <v>0</v>
      </c>
      <c r="Z37" s="186">
        <f t="shared" si="6"/>
        <v>34162.799999999996</v>
      </c>
      <c r="AA37" s="186">
        <f t="shared" si="7"/>
        <v>4939.2</v>
      </c>
      <c r="AB37" s="186">
        <f t="shared" si="8"/>
        <v>2058</v>
      </c>
      <c r="AC37" s="186">
        <f t="shared" si="9"/>
        <v>0</v>
      </c>
      <c r="AD37" s="186">
        <f t="shared" si="10"/>
        <v>0</v>
      </c>
      <c r="AE37" s="188">
        <f t="shared" si="13"/>
        <v>2058</v>
      </c>
      <c r="AF37" s="37"/>
    </row>
    <row r="38" spans="1:32" ht="51.75" thickBot="1" x14ac:dyDescent="0.3">
      <c r="A38" s="268" t="s">
        <v>0</v>
      </c>
      <c r="B38" s="268" t="s">
        <v>459</v>
      </c>
      <c r="C38" s="269" t="s">
        <v>1340</v>
      </c>
      <c r="D38" s="269" t="s">
        <v>1341</v>
      </c>
      <c r="E38" s="270" t="s">
        <v>1282</v>
      </c>
      <c r="F38" s="271">
        <v>138256</v>
      </c>
      <c r="G38" s="272" t="s">
        <v>454</v>
      </c>
      <c r="H38" s="244">
        <v>2</v>
      </c>
      <c r="I38" s="30">
        <v>0.58000000000000007</v>
      </c>
      <c r="J38" s="31">
        <v>0.3</v>
      </c>
      <c r="K38" s="32">
        <v>0.12</v>
      </c>
      <c r="L38" s="33">
        <v>0</v>
      </c>
      <c r="M38" s="34">
        <v>0</v>
      </c>
      <c r="N38" s="186">
        <f t="shared" si="0"/>
        <v>80188.48000000001</v>
      </c>
      <c r="O38" s="163">
        <f t="shared" si="1"/>
        <v>41476.799999999996</v>
      </c>
      <c r="P38" s="163">
        <f t="shared" si="2"/>
        <v>16590.72</v>
      </c>
      <c r="Q38" s="163">
        <f t="shared" si="3"/>
        <v>0</v>
      </c>
      <c r="R38" s="163">
        <f t="shared" si="4"/>
        <v>0</v>
      </c>
      <c r="S38" s="187">
        <f t="shared" si="12"/>
        <v>16590.72</v>
      </c>
      <c r="T38" s="164">
        <v>2</v>
      </c>
      <c r="U38" s="30">
        <v>0.65</v>
      </c>
      <c r="V38" s="31">
        <v>0.25</v>
      </c>
      <c r="W38" s="32">
        <v>0.1</v>
      </c>
      <c r="X38" s="33">
        <v>0</v>
      </c>
      <c r="Y38" s="34">
        <v>0</v>
      </c>
      <c r="Z38" s="186">
        <f t="shared" si="6"/>
        <v>89866.400000000009</v>
      </c>
      <c r="AA38" s="186">
        <f t="shared" si="7"/>
        <v>34564</v>
      </c>
      <c r="AB38" s="186">
        <f t="shared" si="8"/>
        <v>13825.6</v>
      </c>
      <c r="AC38" s="186">
        <f t="shared" si="9"/>
        <v>0</v>
      </c>
      <c r="AD38" s="186">
        <f t="shared" si="10"/>
        <v>0</v>
      </c>
      <c r="AE38" s="188">
        <f t="shared" si="13"/>
        <v>13825.6</v>
      </c>
      <c r="AF38" s="37"/>
    </row>
    <row r="39" spans="1:32" ht="51.75" thickBot="1" x14ac:dyDescent="0.3">
      <c r="A39" s="268" t="s">
        <v>0</v>
      </c>
      <c r="B39" s="268" t="s">
        <v>459</v>
      </c>
      <c r="C39" s="269" t="s">
        <v>1342</v>
      </c>
      <c r="D39" s="269" t="s">
        <v>1343</v>
      </c>
      <c r="E39" s="270" t="s">
        <v>1282</v>
      </c>
      <c r="F39" s="271">
        <v>56976</v>
      </c>
      <c r="G39" s="272" t="s">
        <v>454</v>
      </c>
      <c r="H39" s="244">
        <v>2</v>
      </c>
      <c r="I39" s="30">
        <v>0.7</v>
      </c>
      <c r="J39" s="31">
        <v>0.2</v>
      </c>
      <c r="K39" s="32">
        <v>7.0000000000000007E-2</v>
      </c>
      <c r="L39" s="33">
        <v>0.03</v>
      </c>
      <c r="M39" s="34">
        <v>0</v>
      </c>
      <c r="N39" s="186">
        <f t="shared" si="0"/>
        <v>39883.199999999997</v>
      </c>
      <c r="O39" s="163">
        <f t="shared" si="1"/>
        <v>11395.2</v>
      </c>
      <c r="P39" s="163">
        <f t="shared" si="2"/>
        <v>3988.32</v>
      </c>
      <c r="Q39" s="163">
        <f t="shared" si="3"/>
        <v>1709.28</v>
      </c>
      <c r="R39" s="163">
        <f t="shared" si="4"/>
        <v>0</v>
      </c>
      <c r="S39" s="187">
        <f t="shared" si="12"/>
        <v>5697.6</v>
      </c>
      <c r="T39" s="164">
        <v>1</v>
      </c>
      <c r="U39" s="30">
        <v>0.81</v>
      </c>
      <c r="V39" s="31">
        <v>0.12</v>
      </c>
      <c r="W39" s="32">
        <v>7.0000000000000007E-2</v>
      </c>
      <c r="X39" s="33">
        <v>0</v>
      </c>
      <c r="Y39" s="34">
        <v>0</v>
      </c>
      <c r="Z39" s="186">
        <f t="shared" si="6"/>
        <v>46150.560000000005</v>
      </c>
      <c r="AA39" s="186">
        <f t="shared" si="7"/>
        <v>6837.12</v>
      </c>
      <c r="AB39" s="186">
        <f t="shared" si="8"/>
        <v>3988.32</v>
      </c>
      <c r="AC39" s="186">
        <f t="shared" si="9"/>
        <v>0</v>
      </c>
      <c r="AD39" s="186">
        <f t="shared" si="10"/>
        <v>0</v>
      </c>
      <c r="AE39" s="188">
        <f t="shared" si="13"/>
        <v>3988.32</v>
      </c>
      <c r="AF39" s="37"/>
    </row>
    <row r="40" spans="1:32" ht="51.75" thickBot="1" x14ac:dyDescent="0.3">
      <c r="A40" s="268" t="s">
        <v>0</v>
      </c>
      <c r="B40" s="268" t="s">
        <v>393</v>
      </c>
      <c r="C40" s="269" t="s">
        <v>707</v>
      </c>
      <c r="D40" s="269" t="s">
        <v>1344</v>
      </c>
      <c r="E40" s="270" t="s">
        <v>1282</v>
      </c>
      <c r="F40" s="271">
        <v>122500</v>
      </c>
      <c r="G40" s="272" t="s">
        <v>454</v>
      </c>
      <c r="H40" s="244">
        <v>2</v>
      </c>
      <c r="I40" s="30">
        <v>0.72</v>
      </c>
      <c r="J40" s="31">
        <v>0.21</v>
      </c>
      <c r="K40" s="32">
        <v>0.06</v>
      </c>
      <c r="L40" s="33">
        <v>0.01</v>
      </c>
      <c r="M40" s="34">
        <v>0</v>
      </c>
      <c r="N40" s="186">
        <f t="shared" si="0"/>
        <v>88200</v>
      </c>
      <c r="O40" s="163">
        <f t="shared" si="1"/>
        <v>25725</v>
      </c>
      <c r="P40" s="163">
        <f t="shared" si="2"/>
        <v>7350</v>
      </c>
      <c r="Q40" s="163">
        <f t="shared" si="3"/>
        <v>1225</v>
      </c>
      <c r="R40" s="163">
        <f t="shared" si="4"/>
        <v>0</v>
      </c>
      <c r="S40" s="187">
        <f t="shared" si="12"/>
        <v>8575</v>
      </c>
      <c r="T40" s="164">
        <v>1</v>
      </c>
      <c r="U40" s="30">
        <v>0.87</v>
      </c>
      <c r="V40" s="31">
        <v>0.11</v>
      </c>
      <c r="W40" s="32">
        <v>0.02</v>
      </c>
      <c r="X40" s="33">
        <v>0</v>
      </c>
      <c r="Y40" s="34">
        <v>0</v>
      </c>
      <c r="Z40" s="186">
        <f t="shared" si="6"/>
        <v>106575</v>
      </c>
      <c r="AA40" s="186">
        <f t="shared" si="7"/>
        <v>13475</v>
      </c>
      <c r="AB40" s="186">
        <f t="shared" si="8"/>
        <v>2450</v>
      </c>
      <c r="AC40" s="186">
        <f t="shared" si="9"/>
        <v>0</v>
      </c>
      <c r="AD40" s="186">
        <f t="shared" si="10"/>
        <v>0</v>
      </c>
      <c r="AE40" s="188">
        <f t="shared" si="13"/>
        <v>2450</v>
      </c>
      <c r="AF40" s="37"/>
    </row>
    <row r="41" spans="1:32" ht="51.75" thickBot="1" x14ac:dyDescent="0.3">
      <c r="A41" s="268" t="s">
        <v>0</v>
      </c>
      <c r="B41" s="268" t="s">
        <v>393</v>
      </c>
      <c r="C41" s="269" t="s">
        <v>708</v>
      </c>
      <c r="D41" s="269" t="s">
        <v>1345</v>
      </c>
      <c r="E41" s="270" t="s">
        <v>1282</v>
      </c>
      <c r="F41" s="271">
        <v>116902</v>
      </c>
      <c r="G41" s="272" t="s">
        <v>454</v>
      </c>
      <c r="H41" s="244">
        <v>1</v>
      </c>
      <c r="I41" s="30">
        <v>0.9</v>
      </c>
      <c r="J41" s="31">
        <v>0.1</v>
      </c>
      <c r="K41" s="32">
        <v>0</v>
      </c>
      <c r="L41" s="33">
        <v>0</v>
      </c>
      <c r="M41" s="34">
        <v>0</v>
      </c>
      <c r="N41" s="186">
        <f t="shared" si="0"/>
        <v>105211.8</v>
      </c>
      <c r="O41" s="163">
        <f t="shared" si="1"/>
        <v>11690.2</v>
      </c>
      <c r="P41" s="163">
        <f t="shared" si="2"/>
        <v>0</v>
      </c>
      <c r="Q41" s="163">
        <f t="shared" si="3"/>
        <v>0</v>
      </c>
      <c r="R41" s="163">
        <f t="shared" si="4"/>
        <v>0</v>
      </c>
      <c r="S41" s="187">
        <f t="shared" si="12"/>
        <v>0</v>
      </c>
      <c r="T41" s="164">
        <v>1</v>
      </c>
      <c r="U41" s="30">
        <v>0.92999999999999994</v>
      </c>
      <c r="V41" s="31">
        <v>7.0000000000000007E-2</v>
      </c>
      <c r="W41" s="32">
        <v>0</v>
      </c>
      <c r="X41" s="33">
        <v>0</v>
      </c>
      <c r="Y41" s="34">
        <v>0</v>
      </c>
      <c r="Z41" s="186">
        <f t="shared" si="6"/>
        <v>108718.85999999999</v>
      </c>
      <c r="AA41" s="186">
        <f t="shared" si="7"/>
        <v>8183.14</v>
      </c>
      <c r="AB41" s="186">
        <f t="shared" si="8"/>
        <v>0</v>
      </c>
      <c r="AC41" s="186">
        <f t="shared" si="9"/>
        <v>0</v>
      </c>
      <c r="AD41" s="186">
        <f t="shared" si="10"/>
        <v>0</v>
      </c>
      <c r="AE41" s="188">
        <f t="shared" si="13"/>
        <v>0</v>
      </c>
      <c r="AF41" s="37"/>
    </row>
    <row r="42" spans="1:32" ht="51.75" thickBot="1" x14ac:dyDescent="0.3">
      <c r="A42" s="268" t="s">
        <v>0</v>
      </c>
      <c r="B42" s="268" t="s">
        <v>393</v>
      </c>
      <c r="C42" s="269" t="s">
        <v>709</v>
      </c>
      <c r="D42" s="269" t="s">
        <v>1346</v>
      </c>
      <c r="E42" s="270" t="s">
        <v>1282</v>
      </c>
      <c r="F42" s="271">
        <v>76553</v>
      </c>
      <c r="G42" s="272" t="s">
        <v>454</v>
      </c>
      <c r="H42" s="244">
        <v>3</v>
      </c>
      <c r="I42" s="30">
        <v>0.5</v>
      </c>
      <c r="J42" s="31">
        <v>0.25</v>
      </c>
      <c r="K42" s="32">
        <v>0.2</v>
      </c>
      <c r="L42" s="33">
        <v>0.05</v>
      </c>
      <c r="M42" s="34">
        <v>0</v>
      </c>
      <c r="N42" s="186">
        <f t="shared" si="0"/>
        <v>38276.5</v>
      </c>
      <c r="O42" s="163">
        <f t="shared" si="1"/>
        <v>19138.25</v>
      </c>
      <c r="P42" s="163">
        <f t="shared" si="2"/>
        <v>15310.6</v>
      </c>
      <c r="Q42" s="163">
        <f t="shared" si="3"/>
        <v>3827.65</v>
      </c>
      <c r="R42" s="163">
        <f t="shared" si="4"/>
        <v>0</v>
      </c>
      <c r="S42" s="187">
        <f t="shared" si="12"/>
        <v>19138.25</v>
      </c>
      <c r="T42" s="164">
        <v>2</v>
      </c>
      <c r="U42" s="30">
        <v>0.74</v>
      </c>
      <c r="V42" s="31">
        <v>0.21</v>
      </c>
      <c r="W42" s="32">
        <v>0.05</v>
      </c>
      <c r="X42" s="33">
        <v>0</v>
      </c>
      <c r="Y42" s="34">
        <v>0</v>
      </c>
      <c r="Z42" s="186">
        <f t="shared" si="6"/>
        <v>56649.22</v>
      </c>
      <c r="AA42" s="186">
        <f t="shared" si="7"/>
        <v>16076.13</v>
      </c>
      <c r="AB42" s="186">
        <f t="shared" si="8"/>
        <v>3827.65</v>
      </c>
      <c r="AC42" s="186">
        <f t="shared" si="9"/>
        <v>0</v>
      </c>
      <c r="AD42" s="186">
        <f t="shared" si="10"/>
        <v>0</v>
      </c>
      <c r="AE42" s="188">
        <f t="shared" si="13"/>
        <v>3827.65</v>
      </c>
      <c r="AF42" s="37"/>
    </row>
    <row r="43" spans="1:32" ht="51.75" thickBot="1" x14ac:dyDescent="0.3">
      <c r="A43" s="268" t="s">
        <v>0</v>
      </c>
      <c r="B43" s="268" t="s">
        <v>393</v>
      </c>
      <c r="C43" s="269" t="s">
        <v>690</v>
      </c>
      <c r="D43" s="269" t="s">
        <v>1347</v>
      </c>
      <c r="E43" s="270" t="s">
        <v>1282</v>
      </c>
      <c r="F43" s="271">
        <v>35128</v>
      </c>
      <c r="G43" s="272" t="s">
        <v>454</v>
      </c>
      <c r="H43" s="244">
        <v>2</v>
      </c>
      <c r="I43" s="30">
        <v>0.69</v>
      </c>
      <c r="J43" s="31">
        <v>0.22</v>
      </c>
      <c r="K43" s="32">
        <v>7.0000000000000007E-2</v>
      </c>
      <c r="L43" s="33">
        <v>0.02</v>
      </c>
      <c r="M43" s="34">
        <v>0</v>
      </c>
      <c r="N43" s="186">
        <f t="shared" si="0"/>
        <v>24238.32</v>
      </c>
      <c r="O43" s="163">
        <f t="shared" si="1"/>
        <v>7728.16</v>
      </c>
      <c r="P43" s="163">
        <f t="shared" si="2"/>
        <v>2458.96</v>
      </c>
      <c r="Q43" s="163">
        <f t="shared" si="3"/>
        <v>702.56000000000006</v>
      </c>
      <c r="R43" s="163">
        <f t="shared" si="4"/>
        <v>0</v>
      </c>
      <c r="S43" s="187">
        <f>SUM(P43:R43)</f>
        <v>3161.52</v>
      </c>
      <c r="T43" s="164">
        <v>1</v>
      </c>
      <c r="U43" s="30">
        <v>0.86</v>
      </c>
      <c r="V43" s="31">
        <v>0.11</v>
      </c>
      <c r="W43" s="32">
        <v>0.03</v>
      </c>
      <c r="X43" s="33">
        <v>0</v>
      </c>
      <c r="Y43" s="34">
        <v>0</v>
      </c>
      <c r="Z43" s="186">
        <f t="shared" si="6"/>
        <v>30210.079999999998</v>
      </c>
      <c r="AA43" s="186">
        <f t="shared" si="7"/>
        <v>3864.08</v>
      </c>
      <c r="AB43" s="186">
        <f t="shared" si="8"/>
        <v>1053.8399999999999</v>
      </c>
      <c r="AC43" s="186">
        <f t="shared" si="9"/>
        <v>0</v>
      </c>
      <c r="AD43" s="186">
        <f t="shared" si="10"/>
        <v>0</v>
      </c>
      <c r="AE43" s="188">
        <f>SUM(AB43:AD43)</f>
        <v>1053.8399999999999</v>
      </c>
      <c r="AF43" s="37"/>
    </row>
    <row r="44" spans="1:32" ht="51.75" thickBot="1" x14ac:dyDescent="0.3">
      <c r="A44" s="268" t="s">
        <v>0</v>
      </c>
      <c r="B44" s="268" t="s">
        <v>393</v>
      </c>
      <c r="C44" s="269" t="s">
        <v>691</v>
      </c>
      <c r="D44" s="269" t="s">
        <v>1348</v>
      </c>
      <c r="E44" s="270" t="s">
        <v>1282</v>
      </c>
      <c r="F44" s="271">
        <v>105085</v>
      </c>
      <c r="G44" s="272" t="s">
        <v>454</v>
      </c>
      <c r="H44" s="244">
        <v>3</v>
      </c>
      <c r="I44" s="30">
        <v>0.45000000000000007</v>
      </c>
      <c r="J44" s="31">
        <v>0.25</v>
      </c>
      <c r="K44" s="32">
        <v>0.22</v>
      </c>
      <c r="L44" s="33">
        <v>0.08</v>
      </c>
      <c r="M44" s="34">
        <v>0</v>
      </c>
      <c r="N44" s="186">
        <f t="shared" si="0"/>
        <v>47288.250000000007</v>
      </c>
      <c r="O44" s="163">
        <f t="shared" si="1"/>
        <v>26271.25</v>
      </c>
      <c r="P44" s="163">
        <f t="shared" si="2"/>
        <v>23118.7</v>
      </c>
      <c r="Q44" s="163">
        <f t="shared" si="3"/>
        <v>8406.7999999999993</v>
      </c>
      <c r="R44" s="163">
        <f t="shared" si="4"/>
        <v>0</v>
      </c>
      <c r="S44" s="187">
        <f t="shared" ref="S44:S48" si="14">SUM(P44:R44)</f>
        <v>31525.5</v>
      </c>
      <c r="T44" s="164">
        <v>2</v>
      </c>
      <c r="U44" s="30">
        <v>0.65</v>
      </c>
      <c r="V44" s="31">
        <v>0.21</v>
      </c>
      <c r="W44" s="32">
        <v>0.13</v>
      </c>
      <c r="X44" s="33">
        <v>0.01</v>
      </c>
      <c r="Y44" s="34">
        <v>0</v>
      </c>
      <c r="Z44" s="186">
        <f t="shared" si="6"/>
        <v>68305.25</v>
      </c>
      <c r="AA44" s="186">
        <f t="shared" si="7"/>
        <v>22067.85</v>
      </c>
      <c r="AB44" s="186">
        <f t="shared" si="8"/>
        <v>13661.050000000001</v>
      </c>
      <c r="AC44" s="186">
        <f t="shared" si="9"/>
        <v>1050.8499999999999</v>
      </c>
      <c r="AD44" s="186">
        <f t="shared" si="10"/>
        <v>0</v>
      </c>
      <c r="AE44" s="188">
        <f t="shared" ref="AE44:AE48" si="15">SUM(AB44:AD44)</f>
        <v>14711.900000000001</v>
      </c>
      <c r="AF44" s="37"/>
    </row>
    <row r="45" spans="1:32" ht="51.75" thickBot="1" x14ac:dyDescent="0.3">
      <c r="A45" s="268" t="s">
        <v>0</v>
      </c>
      <c r="B45" s="268" t="s">
        <v>393</v>
      </c>
      <c r="C45" s="269" t="s">
        <v>710</v>
      </c>
      <c r="D45" s="269" t="s">
        <v>1349</v>
      </c>
      <c r="E45" s="270" t="s">
        <v>1282</v>
      </c>
      <c r="F45" s="271">
        <v>70240</v>
      </c>
      <c r="G45" s="272" t="s">
        <v>454</v>
      </c>
      <c r="H45" s="244">
        <v>2</v>
      </c>
      <c r="I45" s="30">
        <v>0.76</v>
      </c>
      <c r="J45" s="31">
        <v>0.17</v>
      </c>
      <c r="K45" s="32">
        <v>7.0000000000000007E-2</v>
      </c>
      <c r="L45" s="33">
        <v>0</v>
      </c>
      <c r="M45" s="34">
        <v>0</v>
      </c>
      <c r="N45" s="186">
        <f t="shared" si="0"/>
        <v>53382.400000000001</v>
      </c>
      <c r="O45" s="163">
        <f t="shared" si="1"/>
        <v>11940.800000000001</v>
      </c>
      <c r="P45" s="163">
        <f t="shared" si="2"/>
        <v>4916.8</v>
      </c>
      <c r="Q45" s="163">
        <f t="shared" si="3"/>
        <v>0</v>
      </c>
      <c r="R45" s="163">
        <f t="shared" si="4"/>
        <v>0</v>
      </c>
      <c r="S45" s="187">
        <f t="shared" si="14"/>
        <v>4916.8</v>
      </c>
      <c r="T45" s="164">
        <v>1</v>
      </c>
      <c r="U45" s="30">
        <v>0.81</v>
      </c>
      <c r="V45" s="31">
        <v>0.15</v>
      </c>
      <c r="W45" s="32">
        <v>0.04</v>
      </c>
      <c r="X45" s="33">
        <v>0</v>
      </c>
      <c r="Y45" s="34">
        <v>0</v>
      </c>
      <c r="Z45" s="186">
        <f t="shared" si="6"/>
        <v>56894.400000000001</v>
      </c>
      <c r="AA45" s="186">
        <f t="shared" si="7"/>
        <v>10536</v>
      </c>
      <c r="AB45" s="186">
        <f t="shared" si="8"/>
        <v>2809.6</v>
      </c>
      <c r="AC45" s="186">
        <f t="shared" si="9"/>
        <v>0</v>
      </c>
      <c r="AD45" s="186">
        <f t="shared" si="10"/>
        <v>0</v>
      </c>
      <c r="AE45" s="188">
        <f t="shared" si="15"/>
        <v>2809.6</v>
      </c>
      <c r="AF45" s="37"/>
    </row>
    <row r="46" spans="1:32" ht="51.75" thickBot="1" x14ac:dyDescent="0.3">
      <c r="A46" s="268" t="s">
        <v>0</v>
      </c>
      <c r="B46" s="268" t="s">
        <v>393</v>
      </c>
      <c r="C46" s="269" t="s">
        <v>711</v>
      </c>
      <c r="D46" s="269" t="s">
        <v>1350</v>
      </c>
      <c r="E46" s="270" t="s">
        <v>1282</v>
      </c>
      <c r="F46" s="271">
        <v>45417</v>
      </c>
      <c r="G46" s="272" t="s">
        <v>454</v>
      </c>
      <c r="H46" s="244">
        <v>2</v>
      </c>
      <c r="I46" s="30">
        <v>0.72</v>
      </c>
      <c r="J46" s="31">
        <v>0.18</v>
      </c>
      <c r="K46" s="32">
        <v>0.1</v>
      </c>
      <c r="L46" s="33">
        <v>0</v>
      </c>
      <c r="M46" s="34">
        <v>0</v>
      </c>
      <c r="N46" s="186">
        <f t="shared" si="0"/>
        <v>32700.239999999998</v>
      </c>
      <c r="O46" s="163">
        <f t="shared" si="1"/>
        <v>8175.0599999999995</v>
      </c>
      <c r="P46" s="163">
        <f t="shared" si="2"/>
        <v>4541.7</v>
      </c>
      <c r="Q46" s="163">
        <f t="shared" si="3"/>
        <v>0</v>
      </c>
      <c r="R46" s="163">
        <f t="shared" si="4"/>
        <v>0</v>
      </c>
      <c r="S46" s="187">
        <f t="shared" si="14"/>
        <v>4541.7</v>
      </c>
      <c r="T46" s="164">
        <v>1</v>
      </c>
      <c r="U46" s="30">
        <v>0.81</v>
      </c>
      <c r="V46" s="31">
        <v>0.13</v>
      </c>
      <c r="W46" s="32">
        <v>0.06</v>
      </c>
      <c r="X46" s="33">
        <v>0</v>
      </c>
      <c r="Y46" s="34">
        <v>0</v>
      </c>
      <c r="Z46" s="186">
        <f t="shared" si="6"/>
        <v>36787.770000000004</v>
      </c>
      <c r="AA46" s="186">
        <f t="shared" si="7"/>
        <v>5904.21</v>
      </c>
      <c r="AB46" s="186">
        <f t="shared" si="8"/>
        <v>2725.02</v>
      </c>
      <c r="AC46" s="186">
        <f t="shared" si="9"/>
        <v>0</v>
      </c>
      <c r="AD46" s="186">
        <f t="shared" si="10"/>
        <v>0</v>
      </c>
      <c r="AE46" s="188">
        <f t="shared" si="15"/>
        <v>2725.02</v>
      </c>
      <c r="AF46" s="37"/>
    </row>
    <row r="47" spans="1:32" ht="51.75" thickBot="1" x14ac:dyDescent="0.3">
      <c r="A47" s="268" t="s">
        <v>0</v>
      </c>
      <c r="B47" s="268" t="s">
        <v>393</v>
      </c>
      <c r="C47" s="269" t="s">
        <v>712</v>
      </c>
      <c r="D47" s="269" t="s">
        <v>1351</v>
      </c>
      <c r="E47" s="270" t="s">
        <v>1282</v>
      </c>
      <c r="F47" s="271">
        <v>72551</v>
      </c>
      <c r="G47" s="272" t="s">
        <v>454</v>
      </c>
      <c r="H47" s="244">
        <v>2</v>
      </c>
      <c r="I47" s="30">
        <v>0.61</v>
      </c>
      <c r="J47" s="31">
        <v>0.24</v>
      </c>
      <c r="K47" s="32">
        <v>0.12</v>
      </c>
      <c r="L47" s="33">
        <v>0.03</v>
      </c>
      <c r="M47" s="34">
        <v>0</v>
      </c>
      <c r="N47" s="186">
        <f t="shared" si="0"/>
        <v>44256.11</v>
      </c>
      <c r="O47" s="163">
        <f t="shared" si="1"/>
        <v>17412.239999999998</v>
      </c>
      <c r="P47" s="163">
        <f t="shared" si="2"/>
        <v>8706.119999999999</v>
      </c>
      <c r="Q47" s="163">
        <f t="shared" si="3"/>
        <v>2176.5299999999997</v>
      </c>
      <c r="R47" s="163">
        <f t="shared" si="4"/>
        <v>0</v>
      </c>
      <c r="S47" s="187">
        <f t="shared" si="14"/>
        <v>10882.649999999998</v>
      </c>
      <c r="T47" s="164">
        <v>2</v>
      </c>
      <c r="U47" s="30">
        <v>0.7</v>
      </c>
      <c r="V47" s="31">
        <v>0.2</v>
      </c>
      <c r="W47" s="32">
        <v>0.1</v>
      </c>
      <c r="X47" s="33">
        <v>0</v>
      </c>
      <c r="Y47" s="34">
        <v>0</v>
      </c>
      <c r="Z47" s="186">
        <f t="shared" si="6"/>
        <v>50785.7</v>
      </c>
      <c r="AA47" s="186">
        <f t="shared" si="7"/>
        <v>14510.2</v>
      </c>
      <c r="AB47" s="186">
        <f t="shared" si="8"/>
        <v>7255.1</v>
      </c>
      <c r="AC47" s="186">
        <f t="shared" si="9"/>
        <v>0</v>
      </c>
      <c r="AD47" s="186">
        <f t="shared" si="10"/>
        <v>0</v>
      </c>
      <c r="AE47" s="188">
        <f t="shared" si="15"/>
        <v>7255.1</v>
      </c>
      <c r="AF47" s="37"/>
    </row>
    <row r="48" spans="1:32" ht="51.75" thickBot="1" x14ac:dyDescent="0.3">
      <c r="A48" s="268" t="s">
        <v>0</v>
      </c>
      <c r="B48" s="268" t="s">
        <v>393</v>
      </c>
      <c r="C48" s="269" t="s">
        <v>713</v>
      </c>
      <c r="D48" s="269" t="s">
        <v>1352</v>
      </c>
      <c r="E48" s="270" t="s">
        <v>1282</v>
      </c>
      <c r="F48" s="271">
        <v>588800</v>
      </c>
      <c r="G48" s="272" t="s">
        <v>454</v>
      </c>
      <c r="H48" s="244">
        <v>2</v>
      </c>
      <c r="I48" s="30">
        <v>0.66</v>
      </c>
      <c r="J48" s="31">
        <v>0.22</v>
      </c>
      <c r="K48" s="32">
        <v>0.08</v>
      </c>
      <c r="L48" s="33">
        <v>0.04</v>
      </c>
      <c r="M48" s="34">
        <v>0</v>
      </c>
      <c r="N48" s="186">
        <f t="shared" si="0"/>
        <v>388608</v>
      </c>
      <c r="O48" s="163">
        <f t="shared" si="1"/>
        <v>129536</v>
      </c>
      <c r="P48" s="163">
        <f t="shared" si="2"/>
        <v>47104</v>
      </c>
      <c r="Q48" s="163">
        <f t="shared" si="3"/>
        <v>23552</v>
      </c>
      <c r="R48" s="163">
        <f t="shared" si="4"/>
        <v>0</v>
      </c>
      <c r="S48" s="187">
        <f t="shared" si="14"/>
        <v>70656</v>
      </c>
      <c r="T48" s="164">
        <v>1</v>
      </c>
      <c r="U48" s="30">
        <v>0.84</v>
      </c>
      <c r="V48" s="31">
        <v>0.12</v>
      </c>
      <c r="W48" s="32">
        <v>0.04</v>
      </c>
      <c r="X48" s="33">
        <v>0</v>
      </c>
      <c r="Y48" s="34">
        <v>0</v>
      </c>
      <c r="Z48" s="186">
        <f t="shared" si="6"/>
        <v>494592</v>
      </c>
      <c r="AA48" s="186">
        <f t="shared" si="7"/>
        <v>70656</v>
      </c>
      <c r="AB48" s="186">
        <f t="shared" si="8"/>
        <v>23552</v>
      </c>
      <c r="AC48" s="186">
        <f t="shared" si="9"/>
        <v>0</v>
      </c>
      <c r="AD48" s="186">
        <f t="shared" si="10"/>
        <v>0</v>
      </c>
      <c r="AE48" s="188">
        <f t="shared" si="15"/>
        <v>23552</v>
      </c>
      <c r="AF48" s="37"/>
    </row>
    <row r="49" spans="1:32" ht="51.75" thickBot="1" x14ac:dyDescent="0.3">
      <c r="A49" s="268" t="s">
        <v>0</v>
      </c>
      <c r="B49" s="268" t="s">
        <v>393</v>
      </c>
      <c r="C49" s="269" t="s">
        <v>714</v>
      </c>
      <c r="D49" s="269" t="s">
        <v>1353</v>
      </c>
      <c r="E49" s="270" t="s">
        <v>1282</v>
      </c>
      <c r="F49" s="271">
        <v>89053</v>
      </c>
      <c r="G49" s="272" t="s">
        <v>454</v>
      </c>
      <c r="H49" s="244">
        <v>1</v>
      </c>
      <c r="I49" s="30">
        <v>0.82000000000000006</v>
      </c>
      <c r="J49" s="31">
        <v>0.13</v>
      </c>
      <c r="K49" s="32">
        <v>0.05</v>
      </c>
      <c r="L49" s="33">
        <v>0</v>
      </c>
      <c r="M49" s="34">
        <v>0</v>
      </c>
      <c r="N49" s="186">
        <f t="shared" si="0"/>
        <v>73023.460000000006</v>
      </c>
      <c r="O49" s="163">
        <f t="shared" si="1"/>
        <v>11576.890000000001</v>
      </c>
      <c r="P49" s="163">
        <f t="shared" si="2"/>
        <v>4452.6500000000005</v>
      </c>
      <c r="Q49" s="163">
        <f t="shared" si="3"/>
        <v>0</v>
      </c>
      <c r="R49" s="163">
        <f t="shared" si="4"/>
        <v>0</v>
      </c>
      <c r="S49" s="187">
        <f>SUM(P49:R49)</f>
        <v>4452.6500000000005</v>
      </c>
      <c r="T49" s="164">
        <v>1</v>
      </c>
      <c r="U49" s="30">
        <v>0.87</v>
      </c>
      <c r="V49" s="31">
        <v>0.1</v>
      </c>
      <c r="W49" s="32">
        <v>0.03</v>
      </c>
      <c r="X49" s="33">
        <v>0</v>
      </c>
      <c r="Y49" s="34">
        <v>0</v>
      </c>
      <c r="Z49" s="186">
        <f t="shared" si="6"/>
        <v>77476.11</v>
      </c>
      <c r="AA49" s="186">
        <f t="shared" si="7"/>
        <v>8905.3000000000011</v>
      </c>
      <c r="AB49" s="186">
        <f t="shared" si="8"/>
        <v>2671.5899999999997</v>
      </c>
      <c r="AC49" s="186">
        <f t="shared" si="9"/>
        <v>0</v>
      </c>
      <c r="AD49" s="186">
        <f t="shared" si="10"/>
        <v>0</v>
      </c>
      <c r="AE49" s="188">
        <f>SUM(AB49:AD49)</f>
        <v>2671.5899999999997</v>
      </c>
      <c r="AF49" s="37"/>
    </row>
    <row r="50" spans="1:32" ht="51.75" thickBot="1" x14ac:dyDescent="0.3">
      <c r="A50" s="273" t="s">
        <v>0</v>
      </c>
      <c r="B50" s="273" t="s">
        <v>392</v>
      </c>
      <c r="C50" s="274" t="s">
        <v>1354</v>
      </c>
      <c r="D50" s="274" t="s">
        <v>1355</v>
      </c>
      <c r="E50" s="275" t="s">
        <v>1282</v>
      </c>
      <c r="F50" s="276">
        <v>42299</v>
      </c>
      <c r="G50" s="277" t="s">
        <v>454</v>
      </c>
      <c r="H50" s="278">
        <v>1</v>
      </c>
      <c r="I50" s="279">
        <v>0.91</v>
      </c>
      <c r="J50" s="280">
        <v>7.0000000000000007E-2</v>
      </c>
      <c r="K50" s="281">
        <v>0.02</v>
      </c>
      <c r="L50" s="282">
        <v>0</v>
      </c>
      <c r="M50" s="283">
        <v>0</v>
      </c>
      <c r="N50" s="284">
        <f t="shared" si="0"/>
        <v>38492.090000000004</v>
      </c>
      <c r="O50" s="285">
        <f t="shared" si="1"/>
        <v>2960.9300000000003</v>
      </c>
      <c r="P50" s="285">
        <f t="shared" si="2"/>
        <v>845.98</v>
      </c>
      <c r="Q50" s="285">
        <f t="shared" si="3"/>
        <v>0</v>
      </c>
      <c r="R50" s="285">
        <f t="shared" si="4"/>
        <v>0</v>
      </c>
      <c r="S50" s="286">
        <f t="shared" ref="S50:S57" si="16">SUM(P50:R50)</f>
        <v>845.98</v>
      </c>
      <c r="T50" s="287">
        <v>1</v>
      </c>
      <c r="U50" s="279">
        <v>0.95</v>
      </c>
      <c r="V50" s="280">
        <v>0.05</v>
      </c>
      <c r="W50" s="281">
        <v>0</v>
      </c>
      <c r="X50" s="282">
        <v>0</v>
      </c>
      <c r="Y50" s="283">
        <v>0</v>
      </c>
      <c r="Z50" s="284">
        <f t="shared" si="6"/>
        <v>40184.049999999996</v>
      </c>
      <c r="AA50" s="284">
        <f t="shared" si="7"/>
        <v>2114.9500000000003</v>
      </c>
      <c r="AB50" s="284">
        <f t="shared" si="8"/>
        <v>0</v>
      </c>
      <c r="AC50" s="284">
        <f t="shared" si="9"/>
        <v>0</v>
      </c>
      <c r="AD50" s="284">
        <f t="shared" si="10"/>
        <v>0</v>
      </c>
      <c r="AE50" s="288">
        <f t="shared" ref="AE50:AE57" si="17">SUM(AB50:AD50)</f>
        <v>0</v>
      </c>
      <c r="AF50" s="289"/>
    </row>
    <row r="51" spans="1:32" ht="51.75" thickBot="1" x14ac:dyDescent="0.3">
      <c r="A51" s="268" t="s">
        <v>0</v>
      </c>
      <c r="B51" s="268" t="s">
        <v>392</v>
      </c>
      <c r="C51" s="269" t="s">
        <v>1356</v>
      </c>
      <c r="D51" s="269" t="s">
        <v>1357</v>
      </c>
      <c r="E51" s="270" t="s">
        <v>1282</v>
      </c>
      <c r="F51" s="271">
        <v>113866</v>
      </c>
      <c r="G51" s="272" t="s">
        <v>454</v>
      </c>
      <c r="H51" s="244">
        <v>2</v>
      </c>
      <c r="I51" s="30">
        <v>0.72</v>
      </c>
      <c r="J51" s="31">
        <v>0.18</v>
      </c>
      <c r="K51" s="32">
        <v>0.08</v>
      </c>
      <c r="L51" s="33">
        <v>0.02</v>
      </c>
      <c r="M51" s="34">
        <v>0</v>
      </c>
      <c r="N51" s="186">
        <f t="shared" si="0"/>
        <v>81983.520000000004</v>
      </c>
      <c r="O51" s="163">
        <f t="shared" si="1"/>
        <v>20495.88</v>
      </c>
      <c r="P51" s="163">
        <f t="shared" si="2"/>
        <v>9109.2800000000007</v>
      </c>
      <c r="Q51" s="163">
        <f t="shared" si="3"/>
        <v>2277.3200000000002</v>
      </c>
      <c r="R51" s="163">
        <f t="shared" si="4"/>
        <v>0</v>
      </c>
      <c r="S51" s="187">
        <f t="shared" si="16"/>
        <v>11386.6</v>
      </c>
      <c r="T51" s="164">
        <v>1</v>
      </c>
      <c r="U51" s="30">
        <v>0.83</v>
      </c>
      <c r="V51" s="31">
        <v>0.14000000000000001</v>
      </c>
      <c r="W51" s="32">
        <v>0.03</v>
      </c>
      <c r="X51" s="33">
        <v>0</v>
      </c>
      <c r="Y51" s="34">
        <v>0</v>
      </c>
      <c r="Z51" s="186">
        <f t="shared" si="6"/>
        <v>94508.78</v>
      </c>
      <c r="AA51" s="186">
        <f t="shared" si="7"/>
        <v>15941.240000000002</v>
      </c>
      <c r="AB51" s="186">
        <f t="shared" si="8"/>
        <v>3415.98</v>
      </c>
      <c r="AC51" s="186">
        <f t="shared" si="9"/>
        <v>0</v>
      </c>
      <c r="AD51" s="186">
        <f t="shared" si="10"/>
        <v>0</v>
      </c>
      <c r="AE51" s="188">
        <f t="shared" si="17"/>
        <v>3415.98</v>
      </c>
      <c r="AF51" s="37"/>
    </row>
    <row r="52" spans="1:32" ht="51.75" thickBot="1" x14ac:dyDescent="0.3">
      <c r="A52" s="273" t="s">
        <v>0</v>
      </c>
      <c r="B52" s="273" t="s">
        <v>392</v>
      </c>
      <c r="C52" s="274" t="s">
        <v>1358</v>
      </c>
      <c r="D52" s="274" t="s">
        <v>1359</v>
      </c>
      <c r="E52" s="275" t="s">
        <v>1282</v>
      </c>
      <c r="F52" s="276">
        <v>66553</v>
      </c>
      <c r="G52" s="277" t="s">
        <v>454</v>
      </c>
      <c r="H52" s="278">
        <v>1</v>
      </c>
      <c r="I52" s="279">
        <v>0.84</v>
      </c>
      <c r="J52" s="280">
        <v>0.12</v>
      </c>
      <c r="K52" s="281">
        <v>0.04</v>
      </c>
      <c r="L52" s="282">
        <v>0</v>
      </c>
      <c r="M52" s="283">
        <v>0</v>
      </c>
      <c r="N52" s="284">
        <f t="shared" si="0"/>
        <v>55904.52</v>
      </c>
      <c r="O52" s="285">
        <f t="shared" si="1"/>
        <v>7986.36</v>
      </c>
      <c r="P52" s="285">
        <f t="shared" si="2"/>
        <v>2662.12</v>
      </c>
      <c r="Q52" s="285">
        <f t="shared" si="3"/>
        <v>0</v>
      </c>
      <c r="R52" s="285">
        <f t="shared" si="4"/>
        <v>0</v>
      </c>
      <c r="S52" s="286">
        <f t="shared" si="16"/>
        <v>2662.12</v>
      </c>
      <c r="T52" s="287">
        <v>1</v>
      </c>
      <c r="U52" s="279">
        <v>0.88</v>
      </c>
      <c r="V52" s="280">
        <v>0.1</v>
      </c>
      <c r="W52" s="281">
        <v>0.02</v>
      </c>
      <c r="X52" s="282">
        <v>0</v>
      </c>
      <c r="Y52" s="283">
        <v>0</v>
      </c>
      <c r="Z52" s="284">
        <f t="shared" si="6"/>
        <v>58566.64</v>
      </c>
      <c r="AA52" s="284">
        <f t="shared" si="7"/>
        <v>6655.3</v>
      </c>
      <c r="AB52" s="284">
        <f t="shared" si="8"/>
        <v>1331.06</v>
      </c>
      <c r="AC52" s="284">
        <f t="shared" si="9"/>
        <v>0</v>
      </c>
      <c r="AD52" s="284">
        <f t="shared" si="10"/>
        <v>0</v>
      </c>
      <c r="AE52" s="288">
        <f t="shared" si="17"/>
        <v>1331.06</v>
      </c>
      <c r="AF52" s="289"/>
    </row>
    <row r="53" spans="1:32" ht="51.75" thickBot="1" x14ac:dyDescent="0.3">
      <c r="A53" s="268" t="s">
        <v>0</v>
      </c>
      <c r="B53" s="268" t="s">
        <v>392</v>
      </c>
      <c r="C53" s="269" t="s">
        <v>1360</v>
      </c>
      <c r="D53" s="269" t="s">
        <v>1361</v>
      </c>
      <c r="E53" s="270" t="s">
        <v>1282</v>
      </c>
      <c r="F53" s="271">
        <v>79288</v>
      </c>
      <c r="G53" s="272" t="s">
        <v>454</v>
      </c>
      <c r="H53" s="244">
        <v>2</v>
      </c>
      <c r="I53" s="30">
        <v>0.7</v>
      </c>
      <c r="J53" s="31">
        <v>0.2</v>
      </c>
      <c r="K53" s="32">
        <v>0.1</v>
      </c>
      <c r="L53" s="33">
        <v>0</v>
      </c>
      <c r="M53" s="34">
        <v>0</v>
      </c>
      <c r="N53" s="186">
        <f t="shared" si="0"/>
        <v>55501.599999999999</v>
      </c>
      <c r="O53" s="163">
        <f t="shared" si="1"/>
        <v>15857.6</v>
      </c>
      <c r="P53" s="163">
        <f t="shared" si="2"/>
        <v>7928.8</v>
      </c>
      <c r="Q53" s="163">
        <f t="shared" si="3"/>
        <v>0</v>
      </c>
      <c r="R53" s="163">
        <f t="shared" si="4"/>
        <v>0</v>
      </c>
      <c r="S53" s="187">
        <f t="shared" si="16"/>
        <v>7928.8</v>
      </c>
      <c r="T53" s="164">
        <v>1</v>
      </c>
      <c r="U53" s="30">
        <v>0.81</v>
      </c>
      <c r="V53" s="31">
        <v>0.15</v>
      </c>
      <c r="W53" s="32">
        <v>0.04</v>
      </c>
      <c r="X53" s="33">
        <v>0</v>
      </c>
      <c r="Y53" s="34">
        <v>0</v>
      </c>
      <c r="Z53" s="186">
        <f t="shared" si="6"/>
        <v>64223.280000000006</v>
      </c>
      <c r="AA53" s="186">
        <f t="shared" si="7"/>
        <v>11893.199999999999</v>
      </c>
      <c r="AB53" s="186">
        <f t="shared" si="8"/>
        <v>3171.52</v>
      </c>
      <c r="AC53" s="186">
        <f t="shared" si="9"/>
        <v>0</v>
      </c>
      <c r="AD53" s="186">
        <f t="shared" si="10"/>
        <v>0</v>
      </c>
      <c r="AE53" s="188">
        <f t="shared" si="17"/>
        <v>3171.52</v>
      </c>
      <c r="AF53" s="37"/>
    </row>
    <row r="54" spans="1:32" ht="51.75" thickBot="1" x14ac:dyDescent="0.3">
      <c r="A54" s="273" t="s">
        <v>0</v>
      </c>
      <c r="B54" s="273" t="s">
        <v>392</v>
      </c>
      <c r="C54" s="274" t="s">
        <v>1362</v>
      </c>
      <c r="D54" s="274" t="s">
        <v>1363</v>
      </c>
      <c r="E54" s="275" t="s">
        <v>1282</v>
      </c>
      <c r="F54" s="276">
        <v>59322</v>
      </c>
      <c r="G54" s="277" t="s">
        <v>454</v>
      </c>
      <c r="H54" s="278">
        <v>1</v>
      </c>
      <c r="I54" s="279">
        <v>0.85</v>
      </c>
      <c r="J54" s="280">
        <v>0.1</v>
      </c>
      <c r="K54" s="281">
        <v>0.05</v>
      </c>
      <c r="L54" s="282">
        <v>0</v>
      </c>
      <c r="M54" s="283">
        <v>0</v>
      </c>
      <c r="N54" s="284">
        <f t="shared" si="0"/>
        <v>50423.7</v>
      </c>
      <c r="O54" s="285">
        <f t="shared" si="1"/>
        <v>5932.2000000000007</v>
      </c>
      <c r="P54" s="285">
        <f t="shared" si="2"/>
        <v>2966.1000000000004</v>
      </c>
      <c r="Q54" s="285">
        <f t="shared" si="3"/>
        <v>0</v>
      </c>
      <c r="R54" s="285">
        <f t="shared" si="4"/>
        <v>0</v>
      </c>
      <c r="S54" s="286">
        <f t="shared" si="16"/>
        <v>2966.1000000000004</v>
      </c>
      <c r="T54" s="287">
        <v>1</v>
      </c>
      <c r="U54" s="279">
        <v>0.9</v>
      </c>
      <c r="V54" s="280">
        <v>0.1</v>
      </c>
      <c r="W54" s="281">
        <v>0</v>
      </c>
      <c r="X54" s="282">
        <v>0</v>
      </c>
      <c r="Y54" s="283">
        <v>0</v>
      </c>
      <c r="Z54" s="284">
        <f t="shared" si="6"/>
        <v>53389.8</v>
      </c>
      <c r="AA54" s="284">
        <f t="shared" si="7"/>
        <v>5932.2000000000007</v>
      </c>
      <c r="AB54" s="284">
        <f t="shared" si="8"/>
        <v>0</v>
      </c>
      <c r="AC54" s="284">
        <f t="shared" si="9"/>
        <v>0</v>
      </c>
      <c r="AD54" s="284">
        <f t="shared" si="10"/>
        <v>0</v>
      </c>
      <c r="AE54" s="288">
        <f t="shared" si="17"/>
        <v>0</v>
      </c>
      <c r="AF54" s="289"/>
    </row>
    <row r="55" spans="1:32" ht="51.75" thickBot="1" x14ac:dyDescent="0.3">
      <c r="A55" s="268" t="s">
        <v>0</v>
      </c>
      <c r="B55" s="268" t="s">
        <v>392</v>
      </c>
      <c r="C55" s="269" t="s">
        <v>1364</v>
      </c>
      <c r="D55" s="269" t="s">
        <v>1365</v>
      </c>
      <c r="E55" s="270" t="s">
        <v>1282</v>
      </c>
      <c r="F55" s="271">
        <v>72839</v>
      </c>
      <c r="G55" s="272" t="s">
        <v>454</v>
      </c>
      <c r="H55" s="244">
        <v>2</v>
      </c>
      <c r="I55" s="30">
        <v>0.67999999999999994</v>
      </c>
      <c r="J55" s="31">
        <v>0.22</v>
      </c>
      <c r="K55" s="32">
        <v>0.1</v>
      </c>
      <c r="L55" s="33">
        <v>0</v>
      </c>
      <c r="M55" s="34">
        <v>0</v>
      </c>
      <c r="N55" s="186">
        <f t="shared" si="0"/>
        <v>49530.52</v>
      </c>
      <c r="O55" s="163">
        <f t="shared" si="1"/>
        <v>16024.58</v>
      </c>
      <c r="P55" s="163">
        <f t="shared" si="2"/>
        <v>7283.9000000000005</v>
      </c>
      <c r="Q55" s="163">
        <f t="shared" si="3"/>
        <v>0</v>
      </c>
      <c r="R55" s="163">
        <f t="shared" si="4"/>
        <v>0</v>
      </c>
      <c r="S55" s="187">
        <f t="shared" si="16"/>
        <v>7283.9000000000005</v>
      </c>
      <c r="T55" s="164">
        <v>1</v>
      </c>
      <c r="U55" s="30">
        <v>0.88</v>
      </c>
      <c r="V55" s="31">
        <v>0.12</v>
      </c>
      <c r="W55" s="32">
        <v>0</v>
      </c>
      <c r="X55" s="33">
        <v>0</v>
      </c>
      <c r="Y55" s="34">
        <v>0</v>
      </c>
      <c r="Z55" s="186">
        <f t="shared" si="6"/>
        <v>64098.32</v>
      </c>
      <c r="AA55" s="186">
        <f t="shared" si="7"/>
        <v>8740.68</v>
      </c>
      <c r="AB55" s="186">
        <f t="shared" si="8"/>
        <v>0</v>
      </c>
      <c r="AC55" s="186">
        <f t="shared" si="9"/>
        <v>0</v>
      </c>
      <c r="AD55" s="186">
        <f t="shared" si="10"/>
        <v>0</v>
      </c>
      <c r="AE55" s="188">
        <f t="shared" si="17"/>
        <v>0</v>
      </c>
      <c r="AF55" s="37"/>
    </row>
    <row r="56" spans="1:32" ht="51.75" thickBot="1" x14ac:dyDescent="0.3">
      <c r="A56" s="268" t="s">
        <v>0</v>
      </c>
      <c r="B56" s="268" t="s">
        <v>392</v>
      </c>
      <c r="C56" s="269" t="s">
        <v>1366</v>
      </c>
      <c r="D56" s="269" t="s">
        <v>1367</v>
      </c>
      <c r="E56" s="270" t="s">
        <v>1282</v>
      </c>
      <c r="F56" s="271">
        <v>63879</v>
      </c>
      <c r="G56" s="272" t="s">
        <v>454</v>
      </c>
      <c r="H56" s="244">
        <v>1</v>
      </c>
      <c r="I56" s="30">
        <v>0.81</v>
      </c>
      <c r="J56" s="31">
        <v>0.12</v>
      </c>
      <c r="K56" s="32">
        <v>7.0000000000000007E-2</v>
      </c>
      <c r="L56" s="33">
        <v>0</v>
      </c>
      <c r="M56" s="34">
        <v>0</v>
      </c>
      <c r="N56" s="186">
        <f t="shared" si="0"/>
        <v>51741.990000000005</v>
      </c>
      <c r="O56" s="163">
        <f t="shared" si="1"/>
        <v>7665.48</v>
      </c>
      <c r="P56" s="163">
        <f t="shared" si="2"/>
        <v>4471.5300000000007</v>
      </c>
      <c r="Q56" s="163">
        <f t="shared" si="3"/>
        <v>0</v>
      </c>
      <c r="R56" s="163">
        <f t="shared" si="4"/>
        <v>0</v>
      </c>
      <c r="S56" s="187">
        <f t="shared" si="16"/>
        <v>4471.5300000000007</v>
      </c>
      <c r="T56" s="164">
        <v>1</v>
      </c>
      <c r="U56" s="30">
        <v>0.88</v>
      </c>
      <c r="V56" s="31">
        <v>0.12</v>
      </c>
      <c r="W56" s="32">
        <v>0</v>
      </c>
      <c r="X56" s="33">
        <v>0</v>
      </c>
      <c r="Y56" s="34">
        <v>0</v>
      </c>
      <c r="Z56" s="186">
        <f t="shared" si="6"/>
        <v>56213.52</v>
      </c>
      <c r="AA56" s="186">
        <f t="shared" si="7"/>
        <v>7665.48</v>
      </c>
      <c r="AB56" s="186">
        <f t="shared" si="8"/>
        <v>0</v>
      </c>
      <c r="AC56" s="186">
        <f t="shared" si="9"/>
        <v>0</v>
      </c>
      <c r="AD56" s="186">
        <f t="shared" si="10"/>
        <v>0</v>
      </c>
      <c r="AE56" s="188">
        <f t="shared" si="17"/>
        <v>0</v>
      </c>
      <c r="AF56" s="37"/>
    </row>
    <row r="57" spans="1:32" ht="51.75" thickBot="1" x14ac:dyDescent="0.3">
      <c r="A57" s="268" t="s">
        <v>0</v>
      </c>
      <c r="B57" s="268" t="s">
        <v>392</v>
      </c>
      <c r="C57" s="269" t="s">
        <v>1368</v>
      </c>
      <c r="D57" s="269" t="s">
        <v>1369</v>
      </c>
      <c r="E57" s="270" t="s">
        <v>1282</v>
      </c>
      <c r="F57" s="271">
        <v>92913</v>
      </c>
      <c r="G57" s="272" t="s">
        <v>454</v>
      </c>
      <c r="H57" s="244">
        <v>2</v>
      </c>
      <c r="I57" s="30">
        <v>0.78</v>
      </c>
      <c r="J57" s="31">
        <v>0.16</v>
      </c>
      <c r="K57" s="32">
        <v>0.06</v>
      </c>
      <c r="L57" s="33">
        <v>0</v>
      </c>
      <c r="M57" s="34">
        <v>0</v>
      </c>
      <c r="N57" s="186">
        <f t="shared" si="0"/>
        <v>72472.14</v>
      </c>
      <c r="O57" s="163">
        <f t="shared" si="1"/>
        <v>14866.08</v>
      </c>
      <c r="P57" s="163">
        <f t="shared" si="2"/>
        <v>5574.78</v>
      </c>
      <c r="Q57" s="163">
        <f t="shared" si="3"/>
        <v>0</v>
      </c>
      <c r="R57" s="163">
        <f t="shared" si="4"/>
        <v>0</v>
      </c>
      <c r="S57" s="187">
        <f t="shared" si="16"/>
        <v>5574.78</v>
      </c>
      <c r="T57" s="164">
        <v>1</v>
      </c>
      <c r="U57" s="30">
        <v>0.88</v>
      </c>
      <c r="V57" s="31">
        <v>0.1</v>
      </c>
      <c r="W57" s="32">
        <v>0.02</v>
      </c>
      <c r="X57" s="33">
        <v>0</v>
      </c>
      <c r="Y57" s="34">
        <v>0</v>
      </c>
      <c r="Z57" s="186">
        <f t="shared" si="6"/>
        <v>81763.44</v>
      </c>
      <c r="AA57" s="186">
        <f t="shared" si="7"/>
        <v>9291.3000000000011</v>
      </c>
      <c r="AB57" s="186">
        <f t="shared" si="8"/>
        <v>1858.26</v>
      </c>
      <c r="AC57" s="186">
        <f t="shared" si="9"/>
        <v>0</v>
      </c>
      <c r="AD57" s="186">
        <f t="shared" si="10"/>
        <v>0</v>
      </c>
      <c r="AE57" s="188">
        <f t="shared" si="17"/>
        <v>1858.26</v>
      </c>
      <c r="AF57" s="37"/>
    </row>
    <row r="58" spans="1:32" ht="51.75" thickBot="1" x14ac:dyDescent="0.3">
      <c r="A58" s="268" t="s">
        <v>0</v>
      </c>
      <c r="B58" s="268" t="s">
        <v>392</v>
      </c>
      <c r="C58" s="269" t="s">
        <v>1370</v>
      </c>
      <c r="D58" s="269" t="s">
        <v>1371</v>
      </c>
      <c r="E58" s="270" t="s">
        <v>1282</v>
      </c>
      <c r="F58" s="271">
        <v>104841</v>
      </c>
      <c r="G58" s="272" t="s">
        <v>454</v>
      </c>
      <c r="H58" s="244">
        <v>2</v>
      </c>
      <c r="I58" s="30">
        <v>0.62</v>
      </c>
      <c r="J58" s="31">
        <v>0.23</v>
      </c>
      <c r="K58" s="32">
        <v>0.13</v>
      </c>
      <c r="L58" s="33">
        <v>0.02</v>
      </c>
      <c r="M58" s="34">
        <v>0</v>
      </c>
      <c r="N58" s="186">
        <f t="shared" si="0"/>
        <v>65001.42</v>
      </c>
      <c r="O58" s="163">
        <f t="shared" si="1"/>
        <v>24113.43</v>
      </c>
      <c r="P58" s="163">
        <f t="shared" si="2"/>
        <v>13629.33</v>
      </c>
      <c r="Q58" s="163">
        <f t="shared" si="3"/>
        <v>2096.8200000000002</v>
      </c>
      <c r="R58" s="163">
        <f t="shared" si="4"/>
        <v>0</v>
      </c>
      <c r="S58" s="187">
        <f>SUM(P58:R58)</f>
        <v>15726.15</v>
      </c>
      <c r="T58" s="164">
        <v>2</v>
      </c>
      <c r="U58" s="30">
        <v>0.72</v>
      </c>
      <c r="V58" s="31">
        <v>0.18</v>
      </c>
      <c r="W58" s="32">
        <v>0.1</v>
      </c>
      <c r="X58" s="33">
        <v>0</v>
      </c>
      <c r="Y58" s="34">
        <v>0</v>
      </c>
      <c r="Z58" s="186">
        <f t="shared" si="6"/>
        <v>75485.52</v>
      </c>
      <c r="AA58" s="186">
        <f t="shared" si="7"/>
        <v>18871.38</v>
      </c>
      <c r="AB58" s="186">
        <f t="shared" si="8"/>
        <v>10484.1</v>
      </c>
      <c r="AC58" s="186">
        <f t="shared" si="9"/>
        <v>0</v>
      </c>
      <c r="AD58" s="186">
        <f t="shared" si="10"/>
        <v>0</v>
      </c>
      <c r="AE58" s="188">
        <f>SUM(AB58:AD58)</f>
        <v>10484.1</v>
      </c>
      <c r="AF58" s="37"/>
    </row>
    <row r="59" spans="1:32" ht="51.75" thickBot="1" x14ac:dyDescent="0.3">
      <c r="A59" s="268" t="s">
        <v>0</v>
      </c>
      <c r="B59" s="268" t="s">
        <v>395</v>
      </c>
      <c r="C59" s="269" t="s">
        <v>1372</v>
      </c>
      <c r="D59" s="269" t="s">
        <v>1373</v>
      </c>
      <c r="E59" s="270" t="s">
        <v>1282</v>
      </c>
      <c r="F59" s="271">
        <v>32440</v>
      </c>
      <c r="G59" s="272" t="s">
        <v>454</v>
      </c>
      <c r="H59" s="244">
        <v>1</v>
      </c>
      <c r="I59" s="30">
        <v>0.92</v>
      </c>
      <c r="J59" s="31">
        <v>0.06</v>
      </c>
      <c r="K59" s="32">
        <v>0.02</v>
      </c>
      <c r="L59" s="33">
        <v>0</v>
      </c>
      <c r="M59" s="34">
        <v>0</v>
      </c>
      <c r="N59" s="186">
        <f t="shared" si="0"/>
        <v>29844.800000000003</v>
      </c>
      <c r="O59" s="163">
        <f t="shared" si="1"/>
        <v>1946.3999999999999</v>
      </c>
      <c r="P59" s="163">
        <f t="shared" si="2"/>
        <v>648.80000000000007</v>
      </c>
      <c r="Q59" s="163">
        <f t="shared" si="3"/>
        <v>0</v>
      </c>
      <c r="R59" s="163">
        <f t="shared" si="4"/>
        <v>0</v>
      </c>
      <c r="S59" s="187">
        <f t="shared" ref="S59" si="18">SUM(P59:R59)</f>
        <v>648.80000000000007</v>
      </c>
      <c r="T59" s="164">
        <v>1</v>
      </c>
      <c r="U59" s="30">
        <v>0.96</v>
      </c>
      <c r="V59" s="31">
        <v>0.04</v>
      </c>
      <c r="W59" s="32">
        <v>0</v>
      </c>
      <c r="X59" s="33">
        <v>0</v>
      </c>
      <c r="Y59" s="34">
        <v>0</v>
      </c>
      <c r="Z59" s="186">
        <f t="shared" si="6"/>
        <v>31142.399999999998</v>
      </c>
      <c r="AA59" s="186">
        <f t="shared" si="7"/>
        <v>1297.6000000000001</v>
      </c>
      <c r="AB59" s="186">
        <f t="shared" si="8"/>
        <v>0</v>
      </c>
      <c r="AC59" s="186">
        <f t="shared" si="9"/>
        <v>0</v>
      </c>
      <c r="AD59" s="186">
        <f t="shared" si="10"/>
        <v>0</v>
      </c>
      <c r="AE59" s="188">
        <f t="shared" ref="AE59" si="19">SUM(AB59:AD59)</f>
        <v>0</v>
      </c>
      <c r="AF59" s="37"/>
    </row>
    <row r="60" spans="1:32" ht="51.75" thickBot="1" x14ac:dyDescent="0.3">
      <c r="A60" s="268" t="s">
        <v>0</v>
      </c>
      <c r="B60" s="268" t="s">
        <v>395</v>
      </c>
      <c r="C60" s="269" t="s">
        <v>1374</v>
      </c>
      <c r="D60" s="269" t="s">
        <v>1375</v>
      </c>
      <c r="E60" s="270" t="s">
        <v>1282</v>
      </c>
      <c r="F60" s="271">
        <v>175299</v>
      </c>
      <c r="G60" s="272" t="s">
        <v>454</v>
      </c>
      <c r="H60" s="244">
        <v>1</v>
      </c>
      <c r="I60" s="30">
        <v>0.95</v>
      </c>
      <c r="J60" s="31">
        <v>0.05</v>
      </c>
      <c r="K60" s="32">
        <v>0</v>
      </c>
      <c r="L60" s="33">
        <v>0</v>
      </c>
      <c r="M60" s="34">
        <v>0</v>
      </c>
      <c r="N60" s="186">
        <f t="shared" si="0"/>
        <v>166534.04999999999</v>
      </c>
      <c r="O60" s="163">
        <f t="shared" si="1"/>
        <v>8764.9500000000007</v>
      </c>
      <c r="P60" s="163">
        <f t="shared" si="2"/>
        <v>0</v>
      </c>
      <c r="Q60" s="163">
        <f t="shared" si="3"/>
        <v>0</v>
      </c>
      <c r="R60" s="163">
        <f t="shared" si="4"/>
        <v>0</v>
      </c>
      <c r="S60" s="187">
        <f>SUM(P60:R60)</f>
        <v>0</v>
      </c>
      <c r="T60" s="164">
        <v>1</v>
      </c>
      <c r="U60" s="30">
        <v>0.97</v>
      </c>
      <c r="V60" s="31">
        <v>0.03</v>
      </c>
      <c r="W60" s="32">
        <v>0</v>
      </c>
      <c r="X60" s="33">
        <v>0</v>
      </c>
      <c r="Y60" s="34">
        <v>0</v>
      </c>
      <c r="Z60" s="186">
        <f t="shared" si="6"/>
        <v>170040.03</v>
      </c>
      <c r="AA60" s="186">
        <f t="shared" si="7"/>
        <v>5258.97</v>
      </c>
      <c r="AB60" s="186">
        <f t="shared" si="8"/>
        <v>0</v>
      </c>
      <c r="AC60" s="186">
        <f t="shared" si="9"/>
        <v>0</v>
      </c>
      <c r="AD60" s="186">
        <f t="shared" si="10"/>
        <v>0</v>
      </c>
      <c r="AE60" s="188">
        <f>SUM(AB60:AD60)</f>
        <v>0</v>
      </c>
      <c r="AF60" s="37"/>
    </row>
    <row r="61" spans="1:32" ht="51.75" thickBot="1" x14ac:dyDescent="0.3">
      <c r="A61" s="268" t="s">
        <v>0</v>
      </c>
      <c r="B61" s="268" t="s">
        <v>460</v>
      </c>
      <c r="C61" s="269" t="s">
        <v>1376</v>
      </c>
      <c r="D61" s="269" t="s">
        <v>1377</v>
      </c>
      <c r="E61" s="270" t="s">
        <v>1282</v>
      </c>
      <c r="F61" s="271">
        <v>72358</v>
      </c>
      <c r="G61" s="272" t="s">
        <v>454</v>
      </c>
      <c r="H61" s="244">
        <v>2</v>
      </c>
      <c r="I61" s="30">
        <v>0.77</v>
      </c>
      <c r="J61" s="31">
        <v>0.15</v>
      </c>
      <c r="K61" s="32">
        <v>0.08</v>
      </c>
      <c r="L61" s="33">
        <v>0</v>
      </c>
      <c r="M61" s="34">
        <v>0</v>
      </c>
      <c r="N61" s="186">
        <f t="shared" si="0"/>
        <v>55715.66</v>
      </c>
      <c r="O61" s="163">
        <f t="shared" si="1"/>
        <v>10853.699999999999</v>
      </c>
      <c r="P61" s="163">
        <f t="shared" si="2"/>
        <v>5788.64</v>
      </c>
      <c r="Q61" s="163">
        <f t="shared" si="3"/>
        <v>0</v>
      </c>
      <c r="R61" s="163">
        <f t="shared" si="4"/>
        <v>0</v>
      </c>
      <c r="S61" s="187">
        <f t="shared" ref="S61:S64" si="20">SUM(P61:R61)</f>
        <v>5788.64</v>
      </c>
      <c r="T61" s="164">
        <v>1</v>
      </c>
      <c r="U61" s="30">
        <v>0.84</v>
      </c>
      <c r="V61" s="31">
        <v>0.12</v>
      </c>
      <c r="W61" s="32">
        <v>0.04</v>
      </c>
      <c r="X61" s="33">
        <v>0</v>
      </c>
      <c r="Y61" s="34">
        <v>0</v>
      </c>
      <c r="Z61" s="186">
        <f t="shared" si="6"/>
        <v>60780.72</v>
      </c>
      <c r="AA61" s="186">
        <f t="shared" si="7"/>
        <v>8682.9599999999991</v>
      </c>
      <c r="AB61" s="186">
        <f t="shared" si="8"/>
        <v>2894.32</v>
      </c>
      <c r="AC61" s="186">
        <f t="shared" si="9"/>
        <v>0</v>
      </c>
      <c r="AD61" s="186">
        <f t="shared" si="10"/>
        <v>0</v>
      </c>
      <c r="AE61" s="188">
        <f t="shared" ref="AE61:AE64" si="21">SUM(AB61:AD61)</f>
        <v>2894.32</v>
      </c>
      <c r="AF61" s="37"/>
    </row>
    <row r="62" spans="1:32" ht="51.75" thickBot="1" x14ac:dyDescent="0.3">
      <c r="A62" s="268" t="s">
        <v>0</v>
      </c>
      <c r="B62" s="268" t="s">
        <v>460</v>
      </c>
      <c r="C62" s="269" t="s">
        <v>1378</v>
      </c>
      <c r="D62" s="269" t="s">
        <v>1379</v>
      </c>
      <c r="E62" s="270" t="s">
        <v>1282</v>
      </c>
      <c r="F62" s="271">
        <v>25402</v>
      </c>
      <c r="G62" s="272" t="s">
        <v>454</v>
      </c>
      <c r="H62" s="244">
        <v>1</v>
      </c>
      <c r="I62" s="30">
        <v>0.86</v>
      </c>
      <c r="J62" s="31">
        <v>0.12</v>
      </c>
      <c r="K62" s="32">
        <v>0.02</v>
      </c>
      <c r="L62" s="33">
        <v>0</v>
      </c>
      <c r="M62" s="34">
        <v>0</v>
      </c>
      <c r="N62" s="186">
        <f t="shared" si="0"/>
        <v>21845.72</v>
      </c>
      <c r="O62" s="163">
        <f t="shared" si="1"/>
        <v>3048.24</v>
      </c>
      <c r="P62" s="163">
        <f t="shared" si="2"/>
        <v>508.04</v>
      </c>
      <c r="Q62" s="163">
        <f t="shared" si="3"/>
        <v>0</v>
      </c>
      <c r="R62" s="163">
        <f t="shared" si="4"/>
        <v>0</v>
      </c>
      <c r="S62" s="187">
        <f t="shared" si="20"/>
        <v>508.04</v>
      </c>
      <c r="T62" s="164">
        <v>1</v>
      </c>
      <c r="U62" s="30">
        <v>0.9</v>
      </c>
      <c r="V62" s="31">
        <v>0.1</v>
      </c>
      <c r="W62" s="32">
        <v>0</v>
      </c>
      <c r="X62" s="33">
        <v>0</v>
      </c>
      <c r="Y62" s="34">
        <v>0</v>
      </c>
      <c r="Z62" s="186">
        <f t="shared" si="6"/>
        <v>22861.8</v>
      </c>
      <c r="AA62" s="186">
        <f t="shared" si="7"/>
        <v>2540.2000000000003</v>
      </c>
      <c r="AB62" s="186">
        <f t="shared" si="8"/>
        <v>0</v>
      </c>
      <c r="AC62" s="186">
        <f t="shared" si="9"/>
        <v>0</v>
      </c>
      <c r="AD62" s="186">
        <f t="shared" si="10"/>
        <v>0</v>
      </c>
      <c r="AE62" s="188">
        <f t="shared" si="21"/>
        <v>0</v>
      </c>
      <c r="AF62" s="37"/>
    </row>
    <row r="63" spans="1:32" ht="51.75" thickBot="1" x14ac:dyDescent="0.3">
      <c r="A63" s="268" t="s">
        <v>0</v>
      </c>
      <c r="B63" s="268" t="s">
        <v>290</v>
      </c>
      <c r="C63" s="269" t="s">
        <v>1380</v>
      </c>
      <c r="D63" s="269" t="s">
        <v>1381</v>
      </c>
      <c r="E63" s="270" t="s">
        <v>1282</v>
      </c>
      <c r="F63" s="271">
        <v>53044</v>
      </c>
      <c r="G63" s="272" t="s">
        <v>454</v>
      </c>
      <c r="H63" s="244">
        <v>2</v>
      </c>
      <c r="I63" s="30">
        <v>0.62</v>
      </c>
      <c r="J63" s="31">
        <v>0.2</v>
      </c>
      <c r="K63" s="32">
        <v>0.16</v>
      </c>
      <c r="L63" s="33">
        <v>0.02</v>
      </c>
      <c r="M63" s="34">
        <v>0</v>
      </c>
      <c r="N63" s="186">
        <f t="shared" si="0"/>
        <v>32887.279999999999</v>
      </c>
      <c r="O63" s="163">
        <f t="shared" si="1"/>
        <v>10608.800000000001</v>
      </c>
      <c r="P63" s="163">
        <f t="shared" si="2"/>
        <v>8487.0400000000009</v>
      </c>
      <c r="Q63" s="163">
        <f t="shared" si="3"/>
        <v>1060.8800000000001</v>
      </c>
      <c r="R63" s="163">
        <f t="shared" si="4"/>
        <v>0</v>
      </c>
      <c r="S63" s="187">
        <f t="shared" si="20"/>
        <v>9547.9200000000019</v>
      </c>
      <c r="T63" s="164">
        <v>2</v>
      </c>
      <c r="U63" s="30">
        <v>0.7</v>
      </c>
      <c r="V63" s="31">
        <v>0.18</v>
      </c>
      <c r="W63" s="32">
        <v>0.12</v>
      </c>
      <c r="X63" s="33">
        <v>0</v>
      </c>
      <c r="Y63" s="34">
        <v>0</v>
      </c>
      <c r="Z63" s="186">
        <f t="shared" si="6"/>
        <v>37130.799999999996</v>
      </c>
      <c r="AA63" s="186">
        <f t="shared" si="7"/>
        <v>9547.92</v>
      </c>
      <c r="AB63" s="186">
        <f t="shared" si="8"/>
        <v>6365.28</v>
      </c>
      <c r="AC63" s="186">
        <f t="shared" si="9"/>
        <v>0</v>
      </c>
      <c r="AD63" s="186">
        <f t="shared" si="10"/>
        <v>0</v>
      </c>
      <c r="AE63" s="188">
        <f t="shared" si="21"/>
        <v>6365.28</v>
      </c>
      <c r="AF63" s="37"/>
    </row>
    <row r="64" spans="1:32" ht="51.75" thickBot="1" x14ac:dyDescent="0.3">
      <c r="A64" s="268" t="s">
        <v>0</v>
      </c>
      <c r="B64" s="268" t="s">
        <v>290</v>
      </c>
      <c r="C64" s="269" t="s">
        <v>1382</v>
      </c>
      <c r="D64" s="269" t="s">
        <v>1383</v>
      </c>
      <c r="E64" s="270" t="s">
        <v>1282</v>
      </c>
      <c r="F64" s="271">
        <v>100182</v>
      </c>
      <c r="G64" s="272" t="s">
        <v>454</v>
      </c>
      <c r="H64" s="244">
        <v>2</v>
      </c>
      <c r="I64" s="30">
        <v>0.7</v>
      </c>
      <c r="J64" s="31">
        <v>0.22</v>
      </c>
      <c r="K64" s="32">
        <v>0.08</v>
      </c>
      <c r="L64" s="33">
        <v>0</v>
      </c>
      <c r="M64" s="34">
        <v>0</v>
      </c>
      <c r="N64" s="186">
        <f t="shared" si="0"/>
        <v>70127.399999999994</v>
      </c>
      <c r="O64" s="163">
        <f t="shared" si="1"/>
        <v>22040.04</v>
      </c>
      <c r="P64" s="163">
        <f t="shared" si="2"/>
        <v>8014.56</v>
      </c>
      <c r="Q64" s="163">
        <f t="shared" si="3"/>
        <v>0</v>
      </c>
      <c r="R64" s="163">
        <f t="shared" si="4"/>
        <v>0</v>
      </c>
      <c r="S64" s="187">
        <f t="shared" si="20"/>
        <v>8014.56</v>
      </c>
      <c r="T64" s="164">
        <v>1</v>
      </c>
      <c r="U64" s="30">
        <v>0.86</v>
      </c>
      <c r="V64" s="31">
        <v>0.1</v>
      </c>
      <c r="W64" s="32">
        <v>0.04</v>
      </c>
      <c r="X64" s="33">
        <v>0</v>
      </c>
      <c r="Y64" s="34">
        <v>0</v>
      </c>
      <c r="Z64" s="186">
        <f t="shared" si="6"/>
        <v>86156.52</v>
      </c>
      <c r="AA64" s="186">
        <f t="shared" si="7"/>
        <v>10018.200000000001</v>
      </c>
      <c r="AB64" s="186">
        <f t="shared" si="8"/>
        <v>4007.28</v>
      </c>
      <c r="AC64" s="186">
        <f t="shared" si="9"/>
        <v>0</v>
      </c>
      <c r="AD64" s="186">
        <f t="shared" si="10"/>
        <v>0</v>
      </c>
      <c r="AE64" s="188">
        <f t="shared" si="21"/>
        <v>4007.28</v>
      </c>
      <c r="AF64" s="37"/>
    </row>
    <row r="65" spans="6:31" x14ac:dyDescent="0.25">
      <c r="F65" s="177">
        <f>SUM(F5:F64)</f>
        <v>6471546</v>
      </c>
      <c r="N65" s="191">
        <f>SUM(N5:N64)</f>
        <v>4816311.7899999991</v>
      </c>
      <c r="O65" s="191">
        <f t="shared" ref="O65:S65" si="22">SUM(O5:O64)</f>
        <v>1091434.29</v>
      </c>
      <c r="P65" s="191">
        <f t="shared" si="22"/>
        <v>478231.16000000003</v>
      </c>
      <c r="Q65" s="191">
        <f t="shared" si="22"/>
        <v>85568.760000000009</v>
      </c>
      <c r="R65" s="191">
        <f t="shared" si="22"/>
        <v>0</v>
      </c>
      <c r="S65" s="191">
        <f t="shared" si="22"/>
        <v>563799.92000000016</v>
      </c>
      <c r="Z65" s="191">
        <f>SUM(Z5:Z64)</f>
        <v>5428308.7899999982</v>
      </c>
      <c r="AA65" s="191">
        <f t="shared" ref="AA65:AE65" si="23">SUM(AA5:AA64)</f>
        <v>766759.38999999978</v>
      </c>
      <c r="AB65" s="191">
        <f t="shared" si="23"/>
        <v>266380.54000000004</v>
      </c>
      <c r="AC65" s="191">
        <f t="shared" si="23"/>
        <v>10097.280000000001</v>
      </c>
      <c r="AD65" s="191">
        <f t="shared" si="23"/>
        <v>0</v>
      </c>
      <c r="AE65" s="191">
        <f t="shared" si="23"/>
        <v>276477.82</v>
      </c>
    </row>
    <row r="66" spans="6:31" x14ac:dyDescent="0.25">
      <c r="S66" s="191">
        <f>S65/F65*100</f>
        <v>8.7119819591794627</v>
      </c>
      <c r="AE66" s="191">
        <f>AE65/F65*100</f>
        <v>4.2722066720996805</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409" priority="122" operator="containsText" text="N/A">
      <formula>NOT(ISERROR(SEARCH("N/A",I4)))</formula>
    </cfRule>
  </conditionalFormatting>
  <conditionalFormatting sqref="U4:Y4">
    <cfRule type="containsText" dxfId="408" priority="121" operator="containsText" text="N/A">
      <formula>NOT(ISERROR(SEARCH("N/A",U4)))</formula>
    </cfRule>
  </conditionalFormatting>
  <conditionalFormatting sqref="Y5">
    <cfRule type="containsText" dxfId="407" priority="120" operator="containsText" text="N/A">
      <formula>NOT(ISERROR(SEARCH("N/A",Y5)))</formula>
    </cfRule>
  </conditionalFormatting>
  <conditionalFormatting sqref="M5">
    <cfRule type="containsText" dxfId="406" priority="119" operator="containsText" text="N/A">
      <formula>NOT(ISERROR(SEARCH("N/A",M5)))</formula>
    </cfRule>
  </conditionalFormatting>
  <conditionalFormatting sqref="Y6">
    <cfRule type="containsText" dxfId="405" priority="118" operator="containsText" text="N/A">
      <formula>NOT(ISERROR(SEARCH("N/A",Y6)))</formula>
    </cfRule>
  </conditionalFormatting>
  <conditionalFormatting sqref="M6">
    <cfRule type="containsText" dxfId="404" priority="117" operator="containsText" text="N/A">
      <formula>NOT(ISERROR(SEARCH("N/A",M6)))</formula>
    </cfRule>
  </conditionalFormatting>
  <conditionalFormatting sqref="Y7">
    <cfRule type="containsText" dxfId="403" priority="116" operator="containsText" text="N/A">
      <formula>NOT(ISERROR(SEARCH("N/A",Y7)))</formula>
    </cfRule>
  </conditionalFormatting>
  <conditionalFormatting sqref="M7">
    <cfRule type="containsText" dxfId="402" priority="115" operator="containsText" text="N/A">
      <formula>NOT(ISERROR(SEARCH("N/A",M7)))</formula>
    </cfRule>
  </conditionalFormatting>
  <conditionalFormatting sqref="Y8">
    <cfRule type="containsText" dxfId="401" priority="114" operator="containsText" text="N/A">
      <formula>NOT(ISERROR(SEARCH("N/A",Y8)))</formula>
    </cfRule>
  </conditionalFormatting>
  <conditionalFormatting sqref="M8">
    <cfRule type="containsText" dxfId="400" priority="113" operator="containsText" text="N/A">
      <formula>NOT(ISERROR(SEARCH("N/A",M8)))</formula>
    </cfRule>
  </conditionalFormatting>
  <conditionalFormatting sqref="Y9">
    <cfRule type="containsText" dxfId="399" priority="112" operator="containsText" text="N/A">
      <formula>NOT(ISERROR(SEARCH("N/A",Y9)))</formula>
    </cfRule>
  </conditionalFormatting>
  <conditionalFormatting sqref="M9">
    <cfRule type="containsText" dxfId="398" priority="111" operator="containsText" text="N/A">
      <formula>NOT(ISERROR(SEARCH("N/A",M9)))</formula>
    </cfRule>
  </conditionalFormatting>
  <conditionalFormatting sqref="Y10">
    <cfRule type="containsText" dxfId="397" priority="110" operator="containsText" text="N/A">
      <formula>NOT(ISERROR(SEARCH("N/A",Y10)))</formula>
    </cfRule>
  </conditionalFormatting>
  <conditionalFormatting sqref="M10">
    <cfRule type="containsText" dxfId="396" priority="109" operator="containsText" text="N/A">
      <formula>NOT(ISERROR(SEARCH("N/A",M10)))</formula>
    </cfRule>
  </conditionalFormatting>
  <conditionalFormatting sqref="Y11">
    <cfRule type="containsText" dxfId="395" priority="108" operator="containsText" text="N/A">
      <formula>NOT(ISERROR(SEARCH("N/A",Y11)))</formula>
    </cfRule>
  </conditionalFormatting>
  <conditionalFormatting sqref="M11">
    <cfRule type="containsText" dxfId="394" priority="107" operator="containsText" text="N/A">
      <formula>NOT(ISERROR(SEARCH("N/A",M11)))</formula>
    </cfRule>
  </conditionalFormatting>
  <conditionalFormatting sqref="Y12">
    <cfRule type="containsText" dxfId="393" priority="106" operator="containsText" text="N/A">
      <formula>NOT(ISERROR(SEARCH("N/A",Y12)))</formula>
    </cfRule>
  </conditionalFormatting>
  <conditionalFormatting sqref="M12">
    <cfRule type="containsText" dxfId="392" priority="105" operator="containsText" text="N/A">
      <formula>NOT(ISERROR(SEARCH("N/A",M12)))</formula>
    </cfRule>
  </conditionalFormatting>
  <conditionalFormatting sqref="Y13">
    <cfRule type="containsText" dxfId="391" priority="104" operator="containsText" text="N/A">
      <formula>NOT(ISERROR(SEARCH("N/A",Y13)))</formula>
    </cfRule>
  </conditionalFormatting>
  <conditionalFormatting sqref="M13">
    <cfRule type="containsText" dxfId="390" priority="103" operator="containsText" text="N/A">
      <formula>NOT(ISERROR(SEARCH("N/A",M13)))</formula>
    </cfRule>
  </conditionalFormatting>
  <conditionalFormatting sqref="Y14">
    <cfRule type="containsText" dxfId="389" priority="102" operator="containsText" text="N/A">
      <formula>NOT(ISERROR(SEARCH("N/A",Y14)))</formula>
    </cfRule>
  </conditionalFormatting>
  <conditionalFormatting sqref="M14">
    <cfRule type="containsText" dxfId="388" priority="101" operator="containsText" text="N/A">
      <formula>NOT(ISERROR(SEARCH("N/A",M14)))</formula>
    </cfRule>
  </conditionalFormatting>
  <conditionalFormatting sqref="Y15">
    <cfRule type="containsText" dxfId="387" priority="100" operator="containsText" text="N/A">
      <formula>NOT(ISERROR(SEARCH("N/A",Y15)))</formula>
    </cfRule>
  </conditionalFormatting>
  <conditionalFormatting sqref="M15">
    <cfRule type="containsText" dxfId="386" priority="99" operator="containsText" text="N/A">
      <formula>NOT(ISERROR(SEARCH("N/A",M15)))</formula>
    </cfRule>
  </conditionalFormatting>
  <conditionalFormatting sqref="Y16">
    <cfRule type="containsText" dxfId="385" priority="98" operator="containsText" text="N/A">
      <formula>NOT(ISERROR(SEARCH("N/A",Y16)))</formula>
    </cfRule>
  </conditionalFormatting>
  <conditionalFormatting sqref="M16">
    <cfRule type="containsText" dxfId="384" priority="97" operator="containsText" text="N/A">
      <formula>NOT(ISERROR(SEARCH("N/A",M16)))</formula>
    </cfRule>
  </conditionalFormatting>
  <conditionalFormatting sqref="Y17">
    <cfRule type="containsText" dxfId="383" priority="96" operator="containsText" text="N/A">
      <formula>NOT(ISERROR(SEARCH("N/A",Y17)))</formula>
    </cfRule>
  </conditionalFormatting>
  <conditionalFormatting sqref="M17">
    <cfRule type="containsText" dxfId="382" priority="95" operator="containsText" text="N/A">
      <formula>NOT(ISERROR(SEARCH("N/A",M17)))</formula>
    </cfRule>
  </conditionalFormatting>
  <conditionalFormatting sqref="Y18">
    <cfRule type="containsText" dxfId="381" priority="94" operator="containsText" text="N/A">
      <formula>NOT(ISERROR(SEARCH("N/A",Y18)))</formula>
    </cfRule>
  </conditionalFormatting>
  <conditionalFormatting sqref="M18">
    <cfRule type="containsText" dxfId="380" priority="93" operator="containsText" text="N/A">
      <formula>NOT(ISERROR(SEARCH("N/A",M18)))</formula>
    </cfRule>
  </conditionalFormatting>
  <conditionalFormatting sqref="Y19">
    <cfRule type="containsText" dxfId="379" priority="92" operator="containsText" text="N/A">
      <formula>NOT(ISERROR(SEARCH("N/A",Y19)))</formula>
    </cfRule>
  </conditionalFormatting>
  <conditionalFormatting sqref="M19">
    <cfRule type="containsText" dxfId="378" priority="91" operator="containsText" text="N/A">
      <formula>NOT(ISERROR(SEARCH("N/A",M19)))</formula>
    </cfRule>
  </conditionalFormatting>
  <conditionalFormatting sqref="Y20">
    <cfRule type="containsText" dxfId="377" priority="90" operator="containsText" text="N/A">
      <formula>NOT(ISERROR(SEARCH("N/A",Y20)))</formula>
    </cfRule>
  </conditionalFormatting>
  <conditionalFormatting sqref="M20">
    <cfRule type="containsText" dxfId="376" priority="89" operator="containsText" text="N/A">
      <formula>NOT(ISERROR(SEARCH("N/A",M20)))</formula>
    </cfRule>
  </conditionalFormatting>
  <conditionalFormatting sqref="Y21">
    <cfRule type="containsText" dxfId="375" priority="88" operator="containsText" text="N/A">
      <formula>NOT(ISERROR(SEARCH("N/A",Y21)))</formula>
    </cfRule>
  </conditionalFormatting>
  <conditionalFormatting sqref="M21">
    <cfRule type="containsText" dxfId="374" priority="87" operator="containsText" text="N/A">
      <formula>NOT(ISERROR(SEARCH("N/A",M21)))</formula>
    </cfRule>
  </conditionalFormatting>
  <conditionalFormatting sqref="Y22">
    <cfRule type="containsText" dxfId="373" priority="86" operator="containsText" text="N/A">
      <formula>NOT(ISERROR(SEARCH("N/A",Y22)))</formula>
    </cfRule>
  </conditionalFormatting>
  <conditionalFormatting sqref="M22">
    <cfRule type="containsText" dxfId="372" priority="85" operator="containsText" text="N/A">
      <formula>NOT(ISERROR(SEARCH("N/A",M22)))</formula>
    </cfRule>
  </conditionalFormatting>
  <conditionalFormatting sqref="Y23">
    <cfRule type="containsText" dxfId="371" priority="84" operator="containsText" text="N/A">
      <formula>NOT(ISERROR(SEARCH("N/A",Y23)))</formula>
    </cfRule>
  </conditionalFormatting>
  <conditionalFormatting sqref="M23">
    <cfRule type="containsText" dxfId="370" priority="83" operator="containsText" text="N/A">
      <formula>NOT(ISERROR(SEARCH("N/A",M23)))</formula>
    </cfRule>
  </conditionalFormatting>
  <conditionalFormatting sqref="Y24">
    <cfRule type="containsText" dxfId="369" priority="82" operator="containsText" text="N/A">
      <formula>NOT(ISERROR(SEARCH("N/A",Y24)))</formula>
    </cfRule>
  </conditionalFormatting>
  <conditionalFormatting sqref="M24">
    <cfRule type="containsText" dxfId="368" priority="81" operator="containsText" text="N/A">
      <formula>NOT(ISERROR(SEARCH("N/A",M24)))</formula>
    </cfRule>
  </conditionalFormatting>
  <conditionalFormatting sqref="Y25">
    <cfRule type="containsText" dxfId="367" priority="80" operator="containsText" text="N/A">
      <formula>NOT(ISERROR(SEARCH("N/A",Y25)))</formula>
    </cfRule>
  </conditionalFormatting>
  <conditionalFormatting sqref="M25">
    <cfRule type="containsText" dxfId="366" priority="79" operator="containsText" text="N/A">
      <formula>NOT(ISERROR(SEARCH("N/A",M25)))</formula>
    </cfRule>
  </conditionalFormatting>
  <conditionalFormatting sqref="Y26">
    <cfRule type="containsText" dxfId="365" priority="78" operator="containsText" text="N/A">
      <formula>NOT(ISERROR(SEARCH("N/A",Y26)))</formula>
    </cfRule>
  </conditionalFormatting>
  <conditionalFormatting sqref="M26">
    <cfRule type="containsText" dxfId="364" priority="77" operator="containsText" text="N/A">
      <formula>NOT(ISERROR(SEARCH("N/A",M26)))</formula>
    </cfRule>
  </conditionalFormatting>
  <conditionalFormatting sqref="Y27">
    <cfRule type="containsText" dxfId="363" priority="76" operator="containsText" text="N/A">
      <formula>NOT(ISERROR(SEARCH("N/A",Y27)))</formula>
    </cfRule>
  </conditionalFormatting>
  <conditionalFormatting sqref="M27">
    <cfRule type="containsText" dxfId="362" priority="75" operator="containsText" text="N/A">
      <formula>NOT(ISERROR(SEARCH("N/A",M27)))</formula>
    </cfRule>
  </conditionalFormatting>
  <conditionalFormatting sqref="Y28">
    <cfRule type="containsText" dxfId="361" priority="74" operator="containsText" text="N/A">
      <formula>NOT(ISERROR(SEARCH("N/A",Y28)))</formula>
    </cfRule>
  </conditionalFormatting>
  <conditionalFormatting sqref="M28">
    <cfRule type="containsText" dxfId="360" priority="73" operator="containsText" text="N/A">
      <formula>NOT(ISERROR(SEARCH("N/A",M28)))</formula>
    </cfRule>
  </conditionalFormatting>
  <conditionalFormatting sqref="Y29">
    <cfRule type="containsText" dxfId="359" priority="72" operator="containsText" text="N/A">
      <formula>NOT(ISERROR(SEARCH("N/A",Y29)))</formula>
    </cfRule>
  </conditionalFormatting>
  <conditionalFormatting sqref="M29">
    <cfRule type="containsText" dxfId="358" priority="71" operator="containsText" text="N/A">
      <formula>NOT(ISERROR(SEARCH("N/A",M29)))</formula>
    </cfRule>
  </conditionalFormatting>
  <conditionalFormatting sqref="Y30">
    <cfRule type="containsText" dxfId="357" priority="70" operator="containsText" text="N/A">
      <formula>NOT(ISERROR(SEARCH("N/A",Y30)))</formula>
    </cfRule>
  </conditionalFormatting>
  <conditionalFormatting sqref="M30">
    <cfRule type="containsText" dxfId="356" priority="69" operator="containsText" text="N/A">
      <formula>NOT(ISERROR(SEARCH("N/A",M30)))</formula>
    </cfRule>
  </conditionalFormatting>
  <conditionalFormatting sqref="Y31">
    <cfRule type="containsText" dxfId="355" priority="68" operator="containsText" text="N/A">
      <formula>NOT(ISERROR(SEARCH("N/A",Y31)))</formula>
    </cfRule>
  </conditionalFormatting>
  <conditionalFormatting sqref="M31">
    <cfRule type="containsText" dxfId="354" priority="67" operator="containsText" text="N/A">
      <formula>NOT(ISERROR(SEARCH("N/A",M31)))</formula>
    </cfRule>
  </conditionalFormatting>
  <conditionalFormatting sqref="Y32">
    <cfRule type="containsText" dxfId="353" priority="66" operator="containsText" text="N/A">
      <formula>NOT(ISERROR(SEARCH("N/A",Y32)))</formula>
    </cfRule>
  </conditionalFormatting>
  <conditionalFormatting sqref="M32">
    <cfRule type="containsText" dxfId="352" priority="65" operator="containsText" text="N/A">
      <formula>NOT(ISERROR(SEARCH("N/A",M32)))</formula>
    </cfRule>
  </conditionalFormatting>
  <conditionalFormatting sqref="Y33">
    <cfRule type="containsText" dxfId="351" priority="64" operator="containsText" text="N/A">
      <formula>NOT(ISERROR(SEARCH("N/A",Y33)))</formula>
    </cfRule>
  </conditionalFormatting>
  <conditionalFormatting sqref="M33">
    <cfRule type="containsText" dxfId="350" priority="63" operator="containsText" text="N/A">
      <formula>NOT(ISERROR(SEARCH("N/A",M33)))</formula>
    </cfRule>
  </conditionalFormatting>
  <conditionalFormatting sqref="Y34">
    <cfRule type="containsText" dxfId="349" priority="62" operator="containsText" text="N/A">
      <formula>NOT(ISERROR(SEARCH("N/A",Y34)))</formula>
    </cfRule>
  </conditionalFormatting>
  <conditionalFormatting sqref="M34">
    <cfRule type="containsText" dxfId="348" priority="61" operator="containsText" text="N/A">
      <formula>NOT(ISERROR(SEARCH("N/A",M34)))</formula>
    </cfRule>
  </conditionalFormatting>
  <conditionalFormatting sqref="Y35">
    <cfRule type="containsText" dxfId="347" priority="60" operator="containsText" text="N/A">
      <formula>NOT(ISERROR(SEARCH("N/A",Y35)))</formula>
    </cfRule>
  </conditionalFormatting>
  <conditionalFormatting sqref="M35">
    <cfRule type="containsText" dxfId="346" priority="59" operator="containsText" text="N/A">
      <formula>NOT(ISERROR(SEARCH("N/A",M35)))</formula>
    </cfRule>
  </conditionalFormatting>
  <conditionalFormatting sqref="Y36">
    <cfRule type="containsText" dxfId="345" priority="58" operator="containsText" text="N/A">
      <formula>NOT(ISERROR(SEARCH("N/A",Y36)))</formula>
    </cfRule>
  </conditionalFormatting>
  <conditionalFormatting sqref="M36">
    <cfRule type="containsText" dxfId="344" priority="57" operator="containsText" text="N/A">
      <formula>NOT(ISERROR(SEARCH("N/A",M36)))</formula>
    </cfRule>
  </conditionalFormatting>
  <conditionalFormatting sqref="Y37">
    <cfRule type="containsText" dxfId="343" priority="56" operator="containsText" text="N/A">
      <formula>NOT(ISERROR(SEARCH("N/A",Y37)))</formula>
    </cfRule>
  </conditionalFormatting>
  <conditionalFormatting sqref="M37">
    <cfRule type="containsText" dxfId="342" priority="55" operator="containsText" text="N/A">
      <formula>NOT(ISERROR(SEARCH("N/A",M37)))</formula>
    </cfRule>
  </conditionalFormatting>
  <conditionalFormatting sqref="Y38">
    <cfRule type="containsText" dxfId="341" priority="54" operator="containsText" text="N/A">
      <formula>NOT(ISERROR(SEARCH("N/A",Y38)))</formula>
    </cfRule>
  </conditionalFormatting>
  <conditionalFormatting sqref="M38">
    <cfRule type="containsText" dxfId="340" priority="53" operator="containsText" text="N/A">
      <formula>NOT(ISERROR(SEARCH("N/A",M38)))</formula>
    </cfRule>
  </conditionalFormatting>
  <conditionalFormatting sqref="Y39">
    <cfRule type="containsText" dxfId="339" priority="52" operator="containsText" text="N/A">
      <formula>NOT(ISERROR(SEARCH("N/A",Y39)))</formula>
    </cfRule>
  </conditionalFormatting>
  <conditionalFormatting sqref="M39">
    <cfRule type="containsText" dxfId="338" priority="51" operator="containsText" text="N/A">
      <formula>NOT(ISERROR(SEARCH("N/A",M39)))</formula>
    </cfRule>
  </conditionalFormatting>
  <conditionalFormatting sqref="Y40">
    <cfRule type="containsText" dxfId="337" priority="50" operator="containsText" text="N/A">
      <formula>NOT(ISERROR(SEARCH("N/A",Y40)))</formula>
    </cfRule>
  </conditionalFormatting>
  <conditionalFormatting sqref="M40">
    <cfRule type="containsText" dxfId="336" priority="49" operator="containsText" text="N/A">
      <formula>NOT(ISERROR(SEARCH("N/A",M40)))</formula>
    </cfRule>
  </conditionalFormatting>
  <conditionalFormatting sqref="Y41">
    <cfRule type="containsText" dxfId="335" priority="48" operator="containsText" text="N/A">
      <formula>NOT(ISERROR(SEARCH("N/A",Y41)))</formula>
    </cfRule>
  </conditionalFormatting>
  <conditionalFormatting sqref="M41">
    <cfRule type="containsText" dxfId="334" priority="47" operator="containsText" text="N/A">
      <formula>NOT(ISERROR(SEARCH("N/A",M41)))</formula>
    </cfRule>
  </conditionalFormatting>
  <conditionalFormatting sqref="Y42">
    <cfRule type="containsText" dxfId="333" priority="46" operator="containsText" text="N/A">
      <formula>NOT(ISERROR(SEARCH("N/A",Y42)))</formula>
    </cfRule>
  </conditionalFormatting>
  <conditionalFormatting sqref="M42">
    <cfRule type="containsText" dxfId="332" priority="45" operator="containsText" text="N/A">
      <formula>NOT(ISERROR(SEARCH("N/A",M42)))</formula>
    </cfRule>
  </conditionalFormatting>
  <conditionalFormatting sqref="Y43">
    <cfRule type="containsText" dxfId="331" priority="44" operator="containsText" text="N/A">
      <formula>NOT(ISERROR(SEARCH("N/A",Y43)))</formula>
    </cfRule>
  </conditionalFormatting>
  <conditionalFormatting sqref="M43">
    <cfRule type="containsText" dxfId="330" priority="43" operator="containsText" text="N/A">
      <formula>NOT(ISERROR(SEARCH("N/A",M43)))</formula>
    </cfRule>
  </conditionalFormatting>
  <conditionalFormatting sqref="Y44">
    <cfRule type="containsText" dxfId="329" priority="42" operator="containsText" text="N/A">
      <formula>NOT(ISERROR(SEARCH("N/A",Y44)))</formula>
    </cfRule>
  </conditionalFormatting>
  <conditionalFormatting sqref="M44">
    <cfRule type="containsText" dxfId="328" priority="41" operator="containsText" text="N/A">
      <formula>NOT(ISERROR(SEARCH("N/A",M44)))</formula>
    </cfRule>
  </conditionalFormatting>
  <conditionalFormatting sqref="Y45">
    <cfRule type="containsText" dxfId="327" priority="40" operator="containsText" text="N/A">
      <formula>NOT(ISERROR(SEARCH("N/A",Y45)))</formula>
    </cfRule>
  </conditionalFormatting>
  <conditionalFormatting sqref="M45">
    <cfRule type="containsText" dxfId="326" priority="39" operator="containsText" text="N/A">
      <formula>NOT(ISERROR(SEARCH("N/A",M45)))</formula>
    </cfRule>
  </conditionalFormatting>
  <conditionalFormatting sqref="Y46">
    <cfRule type="containsText" dxfId="325" priority="38" operator="containsText" text="N/A">
      <formula>NOT(ISERROR(SEARCH("N/A",Y46)))</formula>
    </cfRule>
  </conditionalFormatting>
  <conditionalFormatting sqref="M46">
    <cfRule type="containsText" dxfId="324" priority="37" operator="containsText" text="N/A">
      <formula>NOT(ISERROR(SEARCH("N/A",M46)))</formula>
    </cfRule>
  </conditionalFormatting>
  <conditionalFormatting sqref="Y47">
    <cfRule type="containsText" dxfId="323" priority="36" operator="containsText" text="N/A">
      <formula>NOT(ISERROR(SEARCH("N/A",Y47)))</formula>
    </cfRule>
  </conditionalFormatting>
  <conditionalFormatting sqref="M47">
    <cfRule type="containsText" dxfId="322" priority="35" operator="containsText" text="N/A">
      <formula>NOT(ISERROR(SEARCH("N/A",M47)))</formula>
    </cfRule>
  </conditionalFormatting>
  <conditionalFormatting sqref="Y48">
    <cfRule type="containsText" dxfId="321" priority="34" operator="containsText" text="N/A">
      <formula>NOT(ISERROR(SEARCH("N/A",Y48)))</formula>
    </cfRule>
  </conditionalFormatting>
  <conditionalFormatting sqref="M48">
    <cfRule type="containsText" dxfId="320" priority="33" operator="containsText" text="N/A">
      <formula>NOT(ISERROR(SEARCH("N/A",M48)))</formula>
    </cfRule>
  </conditionalFormatting>
  <conditionalFormatting sqref="Y49">
    <cfRule type="containsText" dxfId="319" priority="32" operator="containsText" text="N/A">
      <formula>NOT(ISERROR(SEARCH("N/A",Y49)))</formula>
    </cfRule>
  </conditionalFormatting>
  <conditionalFormatting sqref="M49">
    <cfRule type="containsText" dxfId="318" priority="31" operator="containsText" text="N/A">
      <formula>NOT(ISERROR(SEARCH("N/A",M49)))</formula>
    </cfRule>
  </conditionalFormatting>
  <conditionalFormatting sqref="M50">
    <cfRule type="containsText" dxfId="317" priority="29" operator="containsText" text="N/A">
      <formula>NOT(ISERROR(SEARCH("N/A",M50)))</formula>
    </cfRule>
  </conditionalFormatting>
  <conditionalFormatting sqref="Y50">
    <cfRule type="containsText" dxfId="316" priority="30" operator="containsText" text="N/A">
      <formula>NOT(ISERROR(SEARCH("N/A",Y50)))</formula>
    </cfRule>
  </conditionalFormatting>
  <conditionalFormatting sqref="Y51">
    <cfRule type="containsText" dxfId="315" priority="28" operator="containsText" text="N/A">
      <formula>NOT(ISERROR(SEARCH("N/A",Y51)))</formula>
    </cfRule>
  </conditionalFormatting>
  <conditionalFormatting sqref="M51">
    <cfRule type="containsText" dxfId="314" priority="27" operator="containsText" text="N/A">
      <formula>NOT(ISERROR(SEARCH("N/A",M51)))</formula>
    </cfRule>
  </conditionalFormatting>
  <conditionalFormatting sqref="M52">
    <cfRule type="containsText" dxfId="313" priority="25" operator="containsText" text="N/A">
      <formula>NOT(ISERROR(SEARCH("N/A",M52)))</formula>
    </cfRule>
  </conditionalFormatting>
  <conditionalFormatting sqref="Y52">
    <cfRule type="containsText" dxfId="312" priority="26" operator="containsText" text="N/A">
      <formula>NOT(ISERROR(SEARCH("N/A",Y52)))</formula>
    </cfRule>
  </conditionalFormatting>
  <conditionalFormatting sqref="Y53">
    <cfRule type="containsText" dxfId="311" priority="24" operator="containsText" text="N/A">
      <formula>NOT(ISERROR(SEARCH("N/A",Y53)))</formula>
    </cfRule>
  </conditionalFormatting>
  <conditionalFormatting sqref="M53">
    <cfRule type="containsText" dxfId="310" priority="23" operator="containsText" text="N/A">
      <formula>NOT(ISERROR(SEARCH("N/A",M53)))</formula>
    </cfRule>
  </conditionalFormatting>
  <conditionalFormatting sqref="M54">
    <cfRule type="containsText" dxfId="309" priority="21" operator="containsText" text="N/A">
      <formula>NOT(ISERROR(SEARCH("N/A",M54)))</formula>
    </cfRule>
  </conditionalFormatting>
  <conditionalFormatting sqref="Y54">
    <cfRule type="containsText" dxfId="308" priority="22" operator="containsText" text="N/A">
      <formula>NOT(ISERROR(SEARCH("N/A",Y54)))</formula>
    </cfRule>
  </conditionalFormatting>
  <conditionalFormatting sqref="Y55">
    <cfRule type="containsText" dxfId="307" priority="20" operator="containsText" text="N/A">
      <formula>NOT(ISERROR(SEARCH("N/A",Y55)))</formula>
    </cfRule>
  </conditionalFormatting>
  <conditionalFormatting sqref="M55">
    <cfRule type="containsText" dxfId="306" priority="19" operator="containsText" text="N/A">
      <formula>NOT(ISERROR(SEARCH("N/A",M55)))</formula>
    </cfRule>
  </conditionalFormatting>
  <conditionalFormatting sqref="Y56">
    <cfRule type="containsText" dxfId="305" priority="18" operator="containsText" text="N/A">
      <formula>NOT(ISERROR(SEARCH("N/A",Y56)))</formula>
    </cfRule>
  </conditionalFormatting>
  <conditionalFormatting sqref="M56">
    <cfRule type="containsText" dxfId="304" priority="17" operator="containsText" text="N/A">
      <formula>NOT(ISERROR(SEARCH("N/A",M56)))</formula>
    </cfRule>
  </conditionalFormatting>
  <conditionalFormatting sqref="Y57">
    <cfRule type="containsText" dxfId="303" priority="16" operator="containsText" text="N/A">
      <formula>NOT(ISERROR(SEARCH("N/A",Y57)))</formula>
    </cfRule>
  </conditionalFormatting>
  <conditionalFormatting sqref="M57">
    <cfRule type="containsText" dxfId="302" priority="15" operator="containsText" text="N/A">
      <formula>NOT(ISERROR(SEARCH("N/A",M57)))</formula>
    </cfRule>
  </conditionalFormatting>
  <conditionalFormatting sqref="Y58">
    <cfRule type="containsText" dxfId="301" priority="14" operator="containsText" text="N/A">
      <formula>NOT(ISERROR(SEARCH("N/A",Y58)))</formula>
    </cfRule>
  </conditionalFormatting>
  <conditionalFormatting sqref="M58">
    <cfRule type="containsText" dxfId="300" priority="13" operator="containsText" text="N/A">
      <formula>NOT(ISERROR(SEARCH("N/A",M58)))</formula>
    </cfRule>
  </conditionalFormatting>
  <conditionalFormatting sqref="Y59">
    <cfRule type="containsText" dxfId="299" priority="12" operator="containsText" text="N/A">
      <formula>NOT(ISERROR(SEARCH("N/A",Y59)))</formula>
    </cfRule>
  </conditionalFormatting>
  <conditionalFormatting sqref="M59">
    <cfRule type="containsText" dxfId="298" priority="11" operator="containsText" text="N/A">
      <formula>NOT(ISERROR(SEARCH("N/A",M59)))</formula>
    </cfRule>
  </conditionalFormatting>
  <conditionalFormatting sqref="Y60">
    <cfRule type="containsText" dxfId="297" priority="10" operator="containsText" text="N/A">
      <formula>NOT(ISERROR(SEARCH("N/A",Y60)))</formula>
    </cfRule>
  </conditionalFormatting>
  <conditionalFormatting sqref="M60">
    <cfRule type="containsText" dxfId="296" priority="9" operator="containsText" text="N/A">
      <formula>NOT(ISERROR(SEARCH("N/A",M60)))</formula>
    </cfRule>
  </conditionalFormatting>
  <conditionalFormatting sqref="Y61">
    <cfRule type="containsText" dxfId="295" priority="8" operator="containsText" text="N/A">
      <formula>NOT(ISERROR(SEARCH("N/A",Y61)))</formula>
    </cfRule>
  </conditionalFormatting>
  <conditionalFormatting sqref="M61">
    <cfRule type="containsText" dxfId="294" priority="7" operator="containsText" text="N/A">
      <formula>NOT(ISERROR(SEARCH("N/A",M61)))</formula>
    </cfRule>
  </conditionalFormatting>
  <conditionalFormatting sqref="Y62">
    <cfRule type="containsText" dxfId="293" priority="6" operator="containsText" text="N/A">
      <formula>NOT(ISERROR(SEARCH("N/A",Y62)))</formula>
    </cfRule>
  </conditionalFormatting>
  <conditionalFormatting sqref="M62">
    <cfRule type="containsText" dxfId="292" priority="5" operator="containsText" text="N/A">
      <formula>NOT(ISERROR(SEARCH("N/A",M62)))</formula>
    </cfRule>
  </conditionalFormatting>
  <conditionalFormatting sqref="Y63">
    <cfRule type="containsText" dxfId="291" priority="4" operator="containsText" text="N/A">
      <formula>NOT(ISERROR(SEARCH("N/A",Y63)))</formula>
    </cfRule>
  </conditionalFormatting>
  <conditionalFormatting sqref="M63">
    <cfRule type="containsText" dxfId="290" priority="3" operator="containsText" text="N/A">
      <formula>NOT(ISERROR(SEARCH("N/A",M63)))</formula>
    </cfRule>
  </conditionalFormatting>
  <conditionalFormatting sqref="Y64">
    <cfRule type="containsText" dxfId="289" priority="2" operator="containsText" text="N/A">
      <formula>NOT(ISERROR(SEARCH("N/A",Y64)))</formula>
    </cfRule>
  </conditionalFormatting>
  <conditionalFormatting sqref="M64">
    <cfRule type="containsText" dxfId="288" priority="1" operator="containsText" text="N/A">
      <formula>NOT(ISERROR(SEARCH("N/A",M64)))</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DDDD7-94FC-4EDE-93F6-15FD1C66D999}">
  <sheetPr codeName="Sheet8"/>
  <dimension ref="A1:AG13"/>
  <sheetViews>
    <sheetView topLeftCell="N7" workbookViewId="0">
      <selection activeCell="T18" sqref="T18"/>
    </sheetView>
  </sheetViews>
  <sheetFormatPr defaultColWidth="9.140625" defaultRowHeight="15" x14ac:dyDescent="0.25"/>
  <cols>
    <col min="1" max="1" width="16.7109375" style="21" customWidth="1"/>
    <col min="2" max="2" width="13" style="21" customWidth="1"/>
    <col min="3" max="3" width="0" style="21" hidden="1" customWidth="1"/>
    <col min="4" max="12" width="9.140625" style="21"/>
    <col min="13" max="13" width="9.5703125" style="21" bestFit="1" customWidth="1"/>
    <col min="14" max="16" width="9.140625" style="21"/>
    <col min="17" max="18" width="9.5703125" style="21" bestFit="1" customWidth="1"/>
    <col min="19" max="16384" width="9.140625" style="21"/>
  </cols>
  <sheetData>
    <row r="1" spans="1:33" ht="16.5" customHeight="1" thickBot="1" x14ac:dyDescent="0.3">
      <c r="A1" s="433" t="s">
        <v>452</v>
      </c>
      <c r="B1" s="481" t="s">
        <v>1280</v>
      </c>
      <c r="C1" s="481" t="s">
        <v>1281</v>
      </c>
      <c r="D1" s="433" t="s">
        <v>53</v>
      </c>
      <c r="E1" s="433" t="s">
        <v>688</v>
      </c>
      <c r="F1" s="484" t="s">
        <v>84</v>
      </c>
      <c r="G1" s="485" t="s">
        <v>689</v>
      </c>
      <c r="H1" s="486" t="s">
        <v>85</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3" ht="38.25" customHeight="1" x14ac:dyDescent="0.25">
      <c r="A2" s="433"/>
      <c r="B2" s="481"/>
      <c r="C2" s="481"/>
      <c r="D2" s="433"/>
      <c r="E2" s="433"/>
      <c r="F2" s="484"/>
      <c r="G2" s="485"/>
      <c r="H2" s="457" t="s">
        <v>86</v>
      </c>
      <c r="I2" s="460" t="s">
        <v>87</v>
      </c>
      <c r="J2" s="461"/>
      <c r="K2" s="461"/>
      <c r="L2" s="461"/>
      <c r="M2" s="462"/>
      <c r="N2" s="446" t="s">
        <v>88</v>
      </c>
      <c r="O2" s="449" t="s">
        <v>89</v>
      </c>
      <c r="P2" s="449" t="s">
        <v>90</v>
      </c>
      <c r="Q2" s="449" t="s">
        <v>91</v>
      </c>
      <c r="R2" s="449" t="s">
        <v>92</v>
      </c>
      <c r="S2" s="472" t="s">
        <v>93</v>
      </c>
      <c r="T2" s="173" t="s">
        <v>86</v>
      </c>
      <c r="U2" s="442" t="s">
        <v>87</v>
      </c>
      <c r="V2" s="443"/>
      <c r="W2" s="443"/>
      <c r="X2" s="443"/>
      <c r="Y2" s="444"/>
      <c r="Z2" s="446" t="s">
        <v>88</v>
      </c>
      <c r="AA2" s="449" t="s">
        <v>89</v>
      </c>
      <c r="AB2" s="449" t="s">
        <v>90</v>
      </c>
      <c r="AC2" s="449" t="s">
        <v>91</v>
      </c>
      <c r="AD2" s="449" t="s">
        <v>92</v>
      </c>
      <c r="AE2" s="472" t="s">
        <v>93</v>
      </c>
    </row>
    <row r="3" spans="1:33" ht="15" customHeight="1" x14ac:dyDescent="0.25">
      <c r="A3" s="433"/>
      <c r="B3" s="481"/>
      <c r="C3" s="481"/>
      <c r="D3" s="433"/>
      <c r="E3" s="433"/>
      <c r="F3" s="484"/>
      <c r="G3" s="485"/>
      <c r="H3" s="458"/>
      <c r="I3" s="434" t="s">
        <v>243</v>
      </c>
      <c r="J3" s="435"/>
      <c r="K3" s="435"/>
      <c r="L3" s="435"/>
      <c r="M3" s="436"/>
      <c r="N3" s="447"/>
      <c r="O3" s="450"/>
      <c r="P3" s="450"/>
      <c r="Q3" s="450"/>
      <c r="R3" s="450"/>
      <c r="S3" s="473"/>
      <c r="T3" s="173" t="s">
        <v>397</v>
      </c>
      <c r="U3" s="437" t="s">
        <v>244</v>
      </c>
      <c r="V3" s="438"/>
      <c r="W3" s="438"/>
      <c r="X3" s="438"/>
      <c r="Y3" s="439"/>
      <c r="Z3" s="447"/>
      <c r="AA3" s="450"/>
      <c r="AB3" s="450"/>
      <c r="AC3" s="450"/>
      <c r="AD3" s="450"/>
      <c r="AE3" s="473"/>
    </row>
    <row r="4" spans="1:33" ht="15.75" thickBot="1" x14ac:dyDescent="0.3">
      <c r="A4" s="433"/>
      <c r="B4" s="481"/>
      <c r="C4" s="481"/>
      <c r="D4" s="433"/>
      <c r="E4" s="482"/>
      <c r="F4" s="484"/>
      <c r="G4" s="485"/>
      <c r="H4" s="459"/>
      <c r="I4" s="22" t="s">
        <v>63</v>
      </c>
      <c r="J4" s="23" t="s">
        <v>64</v>
      </c>
      <c r="K4" s="24" t="s">
        <v>65</v>
      </c>
      <c r="L4" s="25" t="s">
        <v>66</v>
      </c>
      <c r="M4" s="26" t="s">
        <v>67</v>
      </c>
      <c r="N4" s="448"/>
      <c r="O4" s="451"/>
      <c r="P4" s="451"/>
      <c r="Q4" s="451"/>
      <c r="R4" s="451"/>
      <c r="S4" s="483"/>
      <c r="T4" s="27"/>
      <c r="U4" s="22" t="s">
        <v>63</v>
      </c>
      <c r="V4" s="23" t="s">
        <v>64</v>
      </c>
      <c r="W4" s="24" t="s">
        <v>65</v>
      </c>
      <c r="X4" s="25" t="s">
        <v>66</v>
      </c>
      <c r="Y4" s="26" t="s">
        <v>67</v>
      </c>
      <c r="Z4" s="448"/>
      <c r="AA4" s="451"/>
      <c r="AB4" s="451"/>
      <c r="AC4" s="451"/>
      <c r="AD4" s="451"/>
      <c r="AE4" s="483"/>
    </row>
    <row r="5" spans="1:33" ht="30.75" thickBot="1" x14ac:dyDescent="0.3">
      <c r="A5" s="239" t="s">
        <v>516</v>
      </c>
      <c r="B5" s="239" t="s">
        <v>94</v>
      </c>
      <c r="C5" s="240" t="s">
        <v>94</v>
      </c>
      <c r="D5" s="240" t="s">
        <v>95</v>
      </c>
      <c r="E5" s="241" t="s">
        <v>1282</v>
      </c>
      <c r="F5" s="242">
        <v>26413</v>
      </c>
      <c r="G5" s="243" t="s">
        <v>454</v>
      </c>
      <c r="H5" s="244">
        <v>2</v>
      </c>
      <c r="I5" s="30">
        <v>0.77</v>
      </c>
      <c r="J5" s="31">
        <v>0.21</v>
      </c>
      <c r="K5" s="32">
        <v>0.02</v>
      </c>
      <c r="L5" s="33">
        <v>0</v>
      </c>
      <c r="M5" s="34">
        <v>0</v>
      </c>
      <c r="N5" s="245">
        <f t="shared" ref="N5:N12" si="0">F5*I5</f>
        <v>20338.010000000002</v>
      </c>
      <c r="O5" s="163">
        <f t="shared" ref="O5:O12" si="1">F5*J5</f>
        <v>5546.73</v>
      </c>
      <c r="P5" s="163">
        <f t="shared" ref="P5:P12" si="2">F5*K5</f>
        <v>528.26</v>
      </c>
      <c r="Q5" s="163">
        <f t="shared" ref="Q5:Q12" si="3">F5*L5</f>
        <v>0</v>
      </c>
      <c r="R5" s="163">
        <f t="shared" ref="R5:R12" si="4">F5*M5</f>
        <v>0</v>
      </c>
      <c r="S5" s="246">
        <f>SUM(P5:R5)</f>
        <v>528.26</v>
      </c>
      <c r="T5" s="164">
        <v>2</v>
      </c>
      <c r="U5" s="30">
        <v>0.72</v>
      </c>
      <c r="V5" s="31">
        <v>0.25</v>
      </c>
      <c r="W5" s="32">
        <v>0.03</v>
      </c>
      <c r="X5" s="33">
        <v>0</v>
      </c>
      <c r="Y5" s="34">
        <v>0</v>
      </c>
      <c r="Z5" s="245">
        <f t="shared" ref="Z5:Z12" si="5">F5*U5</f>
        <v>19017.36</v>
      </c>
      <c r="AA5" s="245">
        <f t="shared" ref="AA5:AA12" si="6">F5*V5</f>
        <v>6603.25</v>
      </c>
      <c r="AB5" s="245">
        <f t="shared" ref="AB5:AB12" si="7">F5*W5</f>
        <v>792.39</v>
      </c>
      <c r="AC5" s="245">
        <f t="shared" ref="AC5:AC12" si="8">F5*X5</f>
        <v>0</v>
      </c>
      <c r="AD5" s="245">
        <f t="shared" ref="AD5:AD12" si="9">F5*Y5</f>
        <v>0</v>
      </c>
      <c r="AE5" s="247">
        <f>SUM(AB5:AD5)</f>
        <v>792.39</v>
      </c>
      <c r="AF5" s="37"/>
    </row>
    <row r="6" spans="1:33" ht="30.75" thickBot="1" x14ac:dyDescent="0.3">
      <c r="A6" s="239" t="s">
        <v>516</v>
      </c>
      <c r="B6" s="239" t="s">
        <v>105</v>
      </c>
      <c r="C6" s="240" t="s">
        <v>1283</v>
      </c>
      <c r="D6" s="240" t="s">
        <v>106</v>
      </c>
      <c r="E6" s="241" t="s">
        <v>1282</v>
      </c>
      <c r="F6" s="242">
        <v>209136</v>
      </c>
      <c r="G6" s="243" t="s">
        <v>454</v>
      </c>
      <c r="H6" s="244">
        <v>2</v>
      </c>
      <c r="I6" s="30">
        <v>0.72</v>
      </c>
      <c r="J6" s="31">
        <v>0.2</v>
      </c>
      <c r="K6" s="32">
        <v>0.08</v>
      </c>
      <c r="L6" s="33">
        <v>0</v>
      </c>
      <c r="M6" s="34">
        <v>0</v>
      </c>
      <c r="N6" s="245">
        <f t="shared" si="0"/>
        <v>150577.91999999998</v>
      </c>
      <c r="O6" s="163">
        <f t="shared" si="1"/>
        <v>41827.200000000004</v>
      </c>
      <c r="P6" s="163">
        <f t="shared" si="2"/>
        <v>16730.88</v>
      </c>
      <c r="Q6" s="163">
        <f t="shared" si="3"/>
        <v>0</v>
      </c>
      <c r="R6" s="163">
        <f t="shared" si="4"/>
        <v>0</v>
      </c>
      <c r="S6" s="246">
        <f t="shared" ref="S6" si="10">SUM(P6:R6)</f>
        <v>16730.88</v>
      </c>
      <c r="T6" s="164">
        <v>3</v>
      </c>
      <c r="U6" s="30">
        <v>0.47</v>
      </c>
      <c r="V6" s="31">
        <v>0.3</v>
      </c>
      <c r="W6" s="32">
        <v>0.22</v>
      </c>
      <c r="X6" s="33">
        <v>0.01</v>
      </c>
      <c r="Y6" s="34">
        <v>0</v>
      </c>
      <c r="Z6" s="245">
        <f t="shared" si="5"/>
        <v>98293.92</v>
      </c>
      <c r="AA6" s="245">
        <f t="shared" si="6"/>
        <v>62740.799999999996</v>
      </c>
      <c r="AB6" s="245">
        <f t="shared" si="7"/>
        <v>46009.919999999998</v>
      </c>
      <c r="AC6" s="245">
        <f t="shared" si="8"/>
        <v>2091.36</v>
      </c>
      <c r="AD6" s="245">
        <f t="shared" si="9"/>
        <v>0</v>
      </c>
      <c r="AE6" s="247">
        <f t="shared" ref="AE6" si="11">SUM(AB6:AD6)</f>
        <v>48101.279999999999</v>
      </c>
      <c r="AF6" s="37"/>
    </row>
    <row r="7" spans="1:33" ht="45.75" thickBot="1" x14ac:dyDescent="0.3">
      <c r="A7" s="239" t="s">
        <v>516</v>
      </c>
      <c r="B7" s="239" t="s">
        <v>107</v>
      </c>
      <c r="C7" s="240" t="s">
        <v>1284</v>
      </c>
      <c r="D7" s="240" t="s">
        <v>108</v>
      </c>
      <c r="E7" s="241" t="s">
        <v>1282</v>
      </c>
      <c r="F7" s="242">
        <v>1143334</v>
      </c>
      <c r="G7" s="243" t="s">
        <v>454</v>
      </c>
      <c r="H7" s="244">
        <v>2</v>
      </c>
      <c r="I7" s="30">
        <v>0.78</v>
      </c>
      <c r="J7" s="31">
        <v>0.19</v>
      </c>
      <c r="K7" s="32">
        <v>0.03</v>
      </c>
      <c r="L7" s="33">
        <v>0</v>
      </c>
      <c r="M7" s="34">
        <v>0</v>
      </c>
      <c r="N7" s="245">
        <f t="shared" si="0"/>
        <v>891800.52</v>
      </c>
      <c r="O7" s="163">
        <f t="shared" si="1"/>
        <v>217233.46</v>
      </c>
      <c r="P7" s="163">
        <f t="shared" si="2"/>
        <v>34300.019999999997</v>
      </c>
      <c r="Q7" s="163">
        <f t="shared" si="3"/>
        <v>0</v>
      </c>
      <c r="R7" s="163">
        <f t="shared" si="4"/>
        <v>0</v>
      </c>
      <c r="S7" s="246">
        <f>SUM(P7:R7)</f>
        <v>34300.019999999997</v>
      </c>
      <c r="T7" s="164">
        <v>2</v>
      </c>
      <c r="U7" s="30">
        <v>0.73</v>
      </c>
      <c r="V7" s="31">
        <v>0.22</v>
      </c>
      <c r="W7" s="32">
        <v>0.05</v>
      </c>
      <c r="X7" s="33">
        <v>0</v>
      </c>
      <c r="Y7" s="34">
        <v>0</v>
      </c>
      <c r="Z7" s="245">
        <f t="shared" si="5"/>
        <v>834633.82</v>
      </c>
      <c r="AA7" s="245">
        <f t="shared" si="6"/>
        <v>251533.48</v>
      </c>
      <c r="AB7" s="245">
        <f t="shared" si="7"/>
        <v>57166.700000000004</v>
      </c>
      <c r="AC7" s="245">
        <f t="shared" si="8"/>
        <v>0</v>
      </c>
      <c r="AD7" s="245">
        <f t="shared" si="9"/>
        <v>0</v>
      </c>
      <c r="AE7" s="247">
        <f>SUM(AB7:AD7)</f>
        <v>57166.700000000004</v>
      </c>
      <c r="AF7" s="37"/>
    </row>
    <row r="8" spans="1:33" ht="30.75" thickBot="1" x14ac:dyDescent="0.3">
      <c r="A8" s="239" t="s">
        <v>516</v>
      </c>
      <c r="B8" s="239" t="s">
        <v>97</v>
      </c>
      <c r="C8" s="240" t="s">
        <v>1285</v>
      </c>
      <c r="D8" s="240" t="s">
        <v>98</v>
      </c>
      <c r="E8" s="241" t="s">
        <v>1282</v>
      </c>
      <c r="F8" s="242">
        <v>155579</v>
      </c>
      <c r="G8" s="243" t="s">
        <v>454</v>
      </c>
      <c r="H8" s="244">
        <v>2</v>
      </c>
      <c r="I8" s="30">
        <v>0.71</v>
      </c>
      <c r="J8" s="31">
        <v>0.24</v>
      </c>
      <c r="K8" s="32">
        <v>0.05</v>
      </c>
      <c r="L8" s="33">
        <v>0</v>
      </c>
      <c r="M8" s="34">
        <v>0</v>
      </c>
      <c r="N8" s="245">
        <f t="shared" si="0"/>
        <v>110461.09</v>
      </c>
      <c r="O8" s="163">
        <f t="shared" si="1"/>
        <v>37338.959999999999</v>
      </c>
      <c r="P8" s="163">
        <f t="shared" si="2"/>
        <v>7778.9500000000007</v>
      </c>
      <c r="Q8" s="163">
        <f t="shared" si="3"/>
        <v>0</v>
      </c>
      <c r="R8" s="163">
        <f t="shared" si="4"/>
        <v>0</v>
      </c>
      <c r="S8" s="246">
        <f t="shared" ref="S8:S11" si="12">SUM(P8:R8)</f>
        <v>7778.9500000000007</v>
      </c>
      <c r="T8" s="164">
        <v>2</v>
      </c>
      <c r="U8" s="30">
        <v>0.63</v>
      </c>
      <c r="V8" s="31">
        <v>0.3</v>
      </c>
      <c r="W8" s="32">
        <v>7.0000000000000007E-2</v>
      </c>
      <c r="X8" s="33">
        <v>0</v>
      </c>
      <c r="Y8" s="34">
        <v>0</v>
      </c>
      <c r="Z8" s="245">
        <f t="shared" si="5"/>
        <v>98014.77</v>
      </c>
      <c r="AA8" s="245">
        <f t="shared" si="6"/>
        <v>46673.7</v>
      </c>
      <c r="AB8" s="245">
        <f t="shared" si="7"/>
        <v>10890.53</v>
      </c>
      <c r="AC8" s="245">
        <f t="shared" si="8"/>
        <v>0</v>
      </c>
      <c r="AD8" s="245">
        <f t="shared" si="9"/>
        <v>0</v>
      </c>
      <c r="AE8" s="247">
        <f t="shared" ref="AE8:AE11" si="13">SUM(AB8:AD8)</f>
        <v>10890.53</v>
      </c>
      <c r="AF8" s="37"/>
    </row>
    <row r="9" spans="1:33" ht="30.75" thickBot="1" x14ac:dyDescent="0.3">
      <c r="A9" s="239" t="s">
        <v>516</v>
      </c>
      <c r="B9" s="239" t="s">
        <v>99</v>
      </c>
      <c r="C9" s="240" t="s">
        <v>99</v>
      </c>
      <c r="D9" s="240" t="s">
        <v>100</v>
      </c>
      <c r="E9" s="241" t="s">
        <v>1282</v>
      </c>
      <c r="F9" s="242">
        <v>467948</v>
      </c>
      <c r="G9" s="243" t="s">
        <v>454</v>
      </c>
      <c r="H9" s="244">
        <v>1</v>
      </c>
      <c r="I9" s="30">
        <v>0.83000000000000007</v>
      </c>
      <c r="J9" s="31">
        <v>0.15</v>
      </c>
      <c r="K9" s="32">
        <v>0.02</v>
      </c>
      <c r="L9" s="33">
        <v>0</v>
      </c>
      <c r="M9" s="34">
        <v>0</v>
      </c>
      <c r="N9" s="245">
        <f t="shared" si="0"/>
        <v>388396.84</v>
      </c>
      <c r="O9" s="163">
        <f t="shared" si="1"/>
        <v>70192.2</v>
      </c>
      <c r="P9" s="163">
        <f t="shared" si="2"/>
        <v>9358.9600000000009</v>
      </c>
      <c r="Q9" s="163">
        <f t="shared" si="3"/>
        <v>0</v>
      </c>
      <c r="R9" s="163">
        <f t="shared" si="4"/>
        <v>0</v>
      </c>
      <c r="S9" s="246">
        <f t="shared" si="12"/>
        <v>9358.9600000000009</v>
      </c>
      <c r="T9" s="164">
        <v>2</v>
      </c>
      <c r="U9" s="30">
        <v>0.75</v>
      </c>
      <c r="V9" s="31">
        <v>0.21</v>
      </c>
      <c r="W9" s="32">
        <v>0.04</v>
      </c>
      <c r="X9" s="33">
        <v>0</v>
      </c>
      <c r="Y9" s="34">
        <v>0</v>
      </c>
      <c r="Z9" s="245">
        <f t="shared" si="5"/>
        <v>350961</v>
      </c>
      <c r="AA9" s="245">
        <f t="shared" si="6"/>
        <v>98269.08</v>
      </c>
      <c r="AB9" s="245">
        <f t="shared" si="7"/>
        <v>18717.920000000002</v>
      </c>
      <c r="AC9" s="245">
        <f t="shared" si="8"/>
        <v>0</v>
      </c>
      <c r="AD9" s="245">
        <f t="shared" si="9"/>
        <v>0</v>
      </c>
      <c r="AE9" s="247">
        <f t="shared" si="13"/>
        <v>18717.920000000002</v>
      </c>
      <c r="AF9" s="37"/>
    </row>
    <row r="10" spans="1:33" ht="30.75" thickBot="1" x14ac:dyDescent="0.3">
      <c r="A10" s="239" t="s">
        <v>516</v>
      </c>
      <c r="B10" s="239" t="s">
        <v>103</v>
      </c>
      <c r="C10" s="240" t="s">
        <v>1286</v>
      </c>
      <c r="D10" s="240" t="s">
        <v>104</v>
      </c>
      <c r="E10" s="241" t="s">
        <v>1282</v>
      </c>
      <c r="F10" s="242">
        <v>209919</v>
      </c>
      <c r="G10" s="243" t="s">
        <v>454</v>
      </c>
      <c r="H10" s="244">
        <v>2</v>
      </c>
      <c r="I10" s="30">
        <v>0.73</v>
      </c>
      <c r="J10" s="31">
        <v>0.24</v>
      </c>
      <c r="K10" s="32">
        <v>0.03</v>
      </c>
      <c r="L10" s="33">
        <v>0</v>
      </c>
      <c r="M10" s="34">
        <v>0</v>
      </c>
      <c r="N10" s="245">
        <f t="shared" si="0"/>
        <v>153240.87</v>
      </c>
      <c r="O10" s="163">
        <f t="shared" si="1"/>
        <v>50380.56</v>
      </c>
      <c r="P10" s="163">
        <f t="shared" si="2"/>
        <v>6297.57</v>
      </c>
      <c r="Q10" s="163">
        <f t="shared" si="3"/>
        <v>0</v>
      </c>
      <c r="R10" s="163">
        <f t="shared" si="4"/>
        <v>0</v>
      </c>
      <c r="S10" s="246">
        <f t="shared" si="12"/>
        <v>6297.57</v>
      </c>
      <c r="T10" s="164">
        <v>2</v>
      </c>
      <c r="U10" s="30">
        <v>0.65</v>
      </c>
      <c r="V10" s="31">
        <v>0.3</v>
      </c>
      <c r="W10" s="32">
        <v>0.05</v>
      </c>
      <c r="X10" s="33">
        <v>0</v>
      </c>
      <c r="Y10" s="34">
        <v>0</v>
      </c>
      <c r="Z10" s="245">
        <f t="shared" si="5"/>
        <v>136447.35</v>
      </c>
      <c r="AA10" s="245">
        <f t="shared" si="6"/>
        <v>62975.7</v>
      </c>
      <c r="AB10" s="245">
        <f t="shared" si="7"/>
        <v>10495.95</v>
      </c>
      <c r="AC10" s="245">
        <f t="shared" si="8"/>
        <v>0</v>
      </c>
      <c r="AD10" s="245">
        <f t="shared" si="9"/>
        <v>0</v>
      </c>
      <c r="AE10" s="247">
        <f t="shared" si="13"/>
        <v>10495.95</v>
      </c>
      <c r="AF10" s="37"/>
    </row>
    <row r="11" spans="1:33" ht="30.75" thickBot="1" x14ac:dyDescent="0.3">
      <c r="A11" s="239" t="s">
        <v>516</v>
      </c>
      <c r="B11" s="239" t="s">
        <v>517</v>
      </c>
      <c r="C11" s="240" t="s">
        <v>1287</v>
      </c>
      <c r="D11" s="240" t="s">
        <v>96</v>
      </c>
      <c r="E11" s="241" t="s">
        <v>1282</v>
      </c>
      <c r="F11" s="242">
        <v>138256</v>
      </c>
      <c r="G11" s="243" t="s">
        <v>454</v>
      </c>
      <c r="H11" s="244">
        <v>2</v>
      </c>
      <c r="I11" s="30">
        <v>0.6</v>
      </c>
      <c r="J11" s="31">
        <v>0.3</v>
      </c>
      <c r="K11" s="32">
        <v>0.1</v>
      </c>
      <c r="L11" s="33">
        <v>0</v>
      </c>
      <c r="M11" s="34">
        <v>0</v>
      </c>
      <c r="N11" s="245">
        <f t="shared" si="0"/>
        <v>82953.599999999991</v>
      </c>
      <c r="O11" s="163">
        <f t="shared" si="1"/>
        <v>41476.799999999996</v>
      </c>
      <c r="P11" s="163">
        <f t="shared" si="2"/>
        <v>13825.6</v>
      </c>
      <c r="Q11" s="163">
        <f t="shared" si="3"/>
        <v>0</v>
      </c>
      <c r="R11" s="163">
        <f t="shared" si="4"/>
        <v>0</v>
      </c>
      <c r="S11" s="246">
        <f t="shared" si="12"/>
        <v>13825.6</v>
      </c>
      <c r="T11" s="164">
        <v>3</v>
      </c>
      <c r="U11" s="30">
        <v>0.47</v>
      </c>
      <c r="V11" s="31">
        <v>0.28999999999999998</v>
      </c>
      <c r="W11" s="32">
        <v>0.22</v>
      </c>
      <c r="X11" s="33">
        <v>0.02</v>
      </c>
      <c r="Y11" s="34">
        <v>0</v>
      </c>
      <c r="Z11" s="245">
        <f t="shared" si="5"/>
        <v>64980.32</v>
      </c>
      <c r="AA11" s="245">
        <f t="shared" si="6"/>
        <v>40094.239999999998</v>
      </c>
      <c r="AB11" s="245">
        <f t="shared" si="7"/>
        <v>30416.32</v>
      </c>
      <c r="AC11" s="245">
        <f t="shared" si="8"/>
        <v>2765.12</v>
      </c>
      <c r="AD11" s="245">
        <f t="shared" si="9"/>
        <v>0</v>
      </c>
      <c r="AE11" s="247">
        <f t="shared" si="13"/>
        <v>33181.440000000002</v>
      </c>
      <c r="AF11" s="37"/>
    </row>
    <row r="12" spans="1:33" ht="30.75" thickBot="1" x14ac:dyDescent="0.3">
      <c r="A12" s="248" t="s">
        <v>516</v>
      </c>
      <c r="B12" s="248" t="s">
        <v>101</v>
      </c>
      <c r="C12" s="249" t="s">
        <v>1288</v>
      </c>
      <c r="D12" s="249" t="s">
        <v>102</v>
      </c>
      <c r="E12" s="250" t="s">
        <v>1282</v>
      </c>
      <c r="F12" s="251">
        <v>105254</v>
      </c>
      <c r="G12" s="252" t="s">
        <v>454</v>
      </c>
      <c r="H12" s="253">
        <v>3</v>
      </c>
      <c r="I12" s="254">
        <v>0.48</v>
      </c>
      <c r="J12" s="255">
        <v>0.3</v>
      </c>
      <c r="K12" s="256">
        <v>0.22</v>
      </c>
      <c r="L12" s="257">
        <v>0</v>
      </c>
      <c r="M12" s="258">
        <v>0</v>
      </c>
      <c r="N12" s="259">
        <f t="shared" si="0"/>
        <v>50521.919999999998</v>
      </c>
      <c r="O12" s="260">
        <f t="shared" si="1"/>
        <v>31576.199999999997</v>
      </c>
      <c r="P12" s="260">
        <f t="shared" si="2"/>
        <v>23155.88</v>
      </c>
      <c r="Q12" s="260">
        <f t="shared" si="3"/>
        <v>0</v>
      </c>
      <c r="R12" s="260">
        <f t="shared" si="4"/>
        <v>0</v>
      </c>
      <c r="S12" s="261">
        <f>SUM(P12:R12)</f>
        <v>23155.88</v>
      </c>
      <c r="T12" s="164">
        <v>3</v>
      </c>
      <c r="U12" s="254">
        <v>0.38</v>
      </c>
      <c r="V12" s="255">
        <v>0.36</v>
      </c>
      <c r="W12" s="256">
        <v>0.24</v>
      </c>
      <c r="X12" s="257">
        <v>0.02</v>
      </c>
      <c r="Y12" s="258">
        <v>0</v>
      </c>
      <c r="Z12" s="259">
        <f t="shared" si="5"/>
        <v>39996.520000000004</v>
      </c>
      <c r="AA12" s="259">
        <f t="shared" si="6"/>
        <v>37891.439999999995</v>
      </c>
      <c r="AB12" s="259">
        <f t="shared" si="7"/>
        <v>25260.959999999999</v>
      </c>
      <c r="AC12" s="259">
        <f t="shared" si="8"/>
        <v>2105.08</v>
      </c>
      <c r="AD12" s="259">
        <f t="shared" si="9"/>
        <v>0</v>
      </c>
      <c r="AE12" s="262">
        <f>SUM(AB12:AD12)</f>
        <v>27366.04</v>
      </c>
      <c r="AF12" s="37"/>
      <c r="AG12" s="263"/>
    </row>
    <row r="13" spans="1:33" ht="15.75" thickBot="1" x14ac:dyDescent="0.3">
      <c r="A13" s="264"/>
      <c r="B13" s="264"/>
      <c r="C13" s="264"/>
      <c r="D13" s="264"/>
      <c r="E13" s="264"/>
      <c r="F13" s="265">
        <f>SUM(F5:F12)</f>
        <v>2455839</v>
      </c>
      <c r="G13" s="264"/>
      <c r="H13" s="264"/>
      <c r="I13" s="264"/>
      <c r="J13" s="264"/>
      <c r="K13" s="264"/>
      <c r="L13" s="264"/>
      <c r="M13" s="264"/>
      <c r="N13" s="266">
        <f t="shared" ref="N13:AE13" si="14">SUM(N5:N12)</f>
        <v>1848290.77</v>
      </c>
      <c r="O13" s="266">
        <f t="shared" si="14"/>
        <v>495572.11000000004</v>
      </c>
      <c r="P13" s="266">
        <f t="shared" si="14"/>
        <v>111976.12000000002</v>
      </c>
      <c r="Q13" s="266">
        <f t="shared" si="14"/>
        <v>0</v>
      </c>
      <c r="R13" s="266">
        <f t="shared" si="14"/>
        <v>0</v>
      </c>
      <c r="S13" s="267">
        <f t="shared" si="14"/>
        <v>111976.12000000002</v>
      </c>
      <c r="T13" s="264"/>
      <c r="U13" s="264"/>
      <c r="V13" s="264"/>
      <c r="W13" s="264"/>
      <c r="X13" s="264"/>
      <c r="Y13" s="264"/>
      <c r="Z13" s="266">
        <f t="shared" si="14"/>
        <v>1642345.06</v>
      </c>
      <c r="AA13" s="266">
        <f t="shared" si="14"/>
        <v>606781.68999999994</v>
      </c>
      <c r="AB13" s="266">
        <f t="shared" si="14"/>
        <v>199750.69000000003</v>
      </c>
      <c r="AC13" s="266">
        <f t="shared" si="14"/>
        <v>6961.5599999999995</v>
      </c>
      <c r="AD13" s="266">
        <f t="shared" si="14"/>
        <v>0</v>
      </c>
      <c r="AE13" s="267">
        <f t="shared" si="14"/>
        <v>206712.25000000003</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287" priority="18" operator="containsText" text="N/A">
      <formula>NOT(ISERROR(SEARCH("N/A",I4)))</formula>
    </cfRule>
  </conditionalFormatting>
  <conditionalFormatting sqref="U4:Y4">
    <cfRule type="containsText" dxfId="286" priority="17" operator="containsText" text="N/A">
      <formula>NOT(ISERROR(SEARCH("N/A",U4)))</formula>
    </cfRule>
  </conditionalFormatting>
  <conditionalFormatting sqref="Y5">
    <cfRule type="containsText" dxfId="285" priority="16" operator="containsText" text="N/A">
      <formula>NOT(ISERROR(SEARCH("N/A",Y5)))</formula>
    </cfRule>
  </conditionalFormatting>
  <conditionalFormatting sqref="M5">
    <cfRule type="containsText" dxfId="284" priority="15" operator="containsText" text="N/A">
      <formula>NOT(ISERROR(SEARCH("N/A",M5)))</formula>
    </cfRule>
  </conditionalFormatting>
  <conditionalFormatting sqref="Y6">
    <cfRule type="containsText" dxfId="283" priority="14" operator="containsText" text="N/A">
      <formula>NOT(ISERROR(SEARCH("N/A",Y6)))</formula>
    </cfRule>
  </conditionalFormatting>
  <conditionalFormatting sqref="M6">
    <cfRule type="containsText" dxfId="282" priority="13" operator="containsText" text="N/A">
      <formula>NOT(ISERROR(SEARCH("N/A",M6)))</formula>
    </cfRule>
  </conditionalFormatting>
  <conditionalFormatting sqref="Y7">
    <cfRule type="containsText" dxfId="281" priority="12" operator="containsText" text="N/A">
      <formula>NOT(ISERROR(SEARCH("N/A",Y7)))</formula>
    </cfRule>
  </conditionalFormatting>
  <conditionalFormatting sqref="M7">
    <cfRule type="containsText" dxfId="280" priority="11" operator="containsText" text="N/A">
      <formula>NOT(ISERROR(SEARCH("N/A",M7)))</formula>
    </cfRule>
  </conditionalFormatting>
  <conditionalFormatting sqref="Y8">
    <cfRule type="containsText" dxfId="279" priority="10" operator="containsText" text="N/A">
      <formula>NOT(ISERROR(SEARCH("N/A",Y8)))</formula>
    </cfRule>
  </conditionalFormatting>
  <conditionalFormatting sqref="M8">
    <cfRule type="containsText" dxfId="278" priority="9" operator="containsText" text="N/A">
      <formula>NOT(ISERROR(SEARCH("N/A",M8)))</formula>
    </cfRule>
  </conditionalFormatting>
  <conditionalFormatting sqref="Y9">
    <cfRule type="containsText" dxfId="277" priority="8" operator="containsText" text="N/A">
      <formula>NOT(ISERROR(SEARCH("N/A",Y9)))</formula>
    </cfRule>
  </conditionalFormatting>
  <conditionalFormatting sqref="M9">
    <cfRule type="containsText" dxfId="276" priority="7" operator="containsText" text="N/A">
      <formula>NOT(ISERROR(SEARCH("N/A",M9)))</formula>
    </cfRule>
  </conditionalFormatting>
  <conditionalFormatting sqref="Y10">
    <cfRule type="containsText" dxfId="275" priority="6" operator="containsText" text="N/A">
      <formula>NOT(ISERROR(SEARCH("N/A",Y10)))</formula>
    </cfRule>
  </conditionalFormatting>
  <conditionalFormatting sqref="M10">
    <cfRule type="containsText" dxfId="274" priority="5" operator="containsText" text="N/A">
      <formula>NOT(ISERROR(SEARCH("N/A",M10)))</formula>
    </cfRule>
  </conditionalFormatting>
  <conditionalFormatting sqref="Y11">
    <cfRule type="containsText" dxfId="273" priority="4" operator="containsText" text="N/A">
      <formula>NOT(ISERROR(SEARCH("N/A",Y11)))</formula>
    </cfRule>
  </conditionalFormatting>
  <conditionalFormatting sqref="M11">
    <cfRule type="containsText" dxfId="272" priority="3" operator="containsText" text="N/A">
      <formula>NOT(ISERROR(SEARCH("N/A",M11)))</formula>
    </cfRule>
  </conditionalFormatting>
  <conditionalFormatting sqref="Y12">
    <cfRule type="containsText" dxfId="271" priority="2" operator="containsText" text="N/A">
      <formula>NOT(ISERROR(SEARCH("N/A",Y12)))</formula>
    </cfRule>
  </conditionalFormatting>
  <conditionalFormatting sqref="M12">
    <cfRule type="containsText" dxfId="270" priority="1" operator="containsText" text="N/A">
      <formula>NOT(ISERROR(SEARCH("N/A",M12)))</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3E5E-614C-41C9-88D2-1927D1282F3A}">
  <sheetPr codeName="Sheet7"/>
  <dimension ref="A1:AF29"/>
  <sheetViews>
    <sheetView topLeftCell="M19" workbookViewId="0">
      <selection activeCell="I31" sqref="I31"/>
    </sheetView>
  </sheetViews>
  <sheetFormatPr defaultColWidth="9.140625" defaultRowHeight="15" x14ac:dyDescent="0.25"/>
  <cols>
    <col min="1" max="1" width="16.7109375" style="21" customWidth="1"/>
    <col min="2" max="2" width="13" style="21" customWidth="1"/>
    <col min="3" max="5" width="9.140625" style="21"/>
    <col min="6" max="6" width="9.7109375" style="21" bestFit="1" customWidth="1"/>
    <col min="7" max="12" width="9.140625" style="21"/>
    <col min="13" max="13" width="9.5703125" style="21" bestFit="1" customWidth="1"/>
    <col min="14" max="14" width="10.85546875" style="21" customWidth="1"/>
    <col min="15" max="16" width="9.140625" style="21"/>
    <col min="17" max="18" width="9.5703125" style="21" bestFit="1" customWidth="1"/>
    <col min="19" max="25" width="9.140625" style="21"/>
    <col min="26" max="26" width="11.7109375" style="21" customWidth="1"/>
    <col min="27" max="16384" width="9.140625" style="21"/>
  </cols>
  <sheetData>
    <row r="1" spans="1:32" ht="16.5" customHeight="1" thickBot="1" x14ac:dyDescent="0.3">
      <c r="A1" s="433" t="s">
        <v>435</v>
      </c>
      <c r="B1" s="433" t="s">
        <v>352</v>
      </c>
      <c r="C1" s="433" t="s">
        <v>353</v>
      </c>
      <c r="D1" s="433" t="s">
        <v>53</v>
      </c>
      <c r="E1" s="433" t="s">
        <v>635</v>
      </c>
      <c r="F1" s="445" t="s">
        <v>50</v>
      </c>
      <c r="G1" s="452"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customHeight="1" x14ac:dyDescent="0.25">
      <c r="A2" s="433"/>
      <c r="B2" s="433"/>
      <c r="C2" s="433"/>
      <c r="D2" s="433"/>
      <c r="E2" s="433"/>
      <c r="F2" s="445"/>
      <c r="G2" s="452"/>
      <c r="H2" s="457" t="s">
        <v>54</v>
      </c>
      <c r="I2" s="460" t="s">
        <v>55</v>
      </c>
      <c r="J2" s="461"/>
      <c r="K2" s="461"/>
      <c r="L2" s="461"/>
      <c r="M2" s="462"/>
      <c r="N2" s="440" t="s">
        <v>56</v>
      </c>
      <c r="O2" s="440" t="s">
        <v>57</v>
      </c>
      <c r="P2" s="440" t="s">
        <v>58</v>
      </c>
      <c r="Q2" s="440" t="s">
        <v>59</v>
      </c>
      <c r="R2" s="440" t="s">
        <v>60</v>
      </c>
      <c r="S2" s="440" t="s">
        <v>61</v>
      </c>
      <c r="T2" s="173" t="s">
        <v>54</v>
      </c>
      <c r="U2" s="442" t="s">
        <v>55</v>
      </c>
      <c r="V2" s="443"/>
      <c r="W2" s="443"/>
      <c r="X2" s="443"/>
      <c r="Y2" s="444"/>
      <c r="Z2" s="446" t="s">
        <v>5</v>
      </c>
      <c r="AA2" s="449" t="s">
        <v>6</v>
      </c>
      <c r="AB2" s="449" t="s">
        <v>7</v>
      </c>
      <c r="AC2" s="449" t="s">
        <v>8</v>
      </c>
      <c r="AD2" s="449" t="s">
        <v>9</v>
      </c>
      <c r="AE2" s="464" t="s">
        <v>10</v>
      </c>
    </row>
    <row r="3" spans="1:32" ht="15" customHeight="1" x14ac:dyDescent="0.25">
      <c r="A3" s="433"/>
      <c r="B3" s="433"/>
      <c r="C3" s="433"/>
      <c r="D3" s="433"/>
      <c r="E3" s="433"/>
      <c r="F3" s="445"/>
      <c r="G3" s="452"/>
      <c r="H3" s="458"/>
      <c r="I3" s="434" t="s">
        <v>109</v>
      </c>
      <c r="J3" s="435"/>
      <c r="K3" s="435"/>
      <c r="L3" s="435"/>
      <c r="M3" s="436"/>
      <c r="N3" s="441"/>
      <c r="O3" s="441"/>
      <c r="P3" s="441"/>
      <c r="Q3" s="441"/>
      <c r="R3" s="441"/>
      <c r="S3" s="441"/>
      <c r="T3" s="173" t="s">
        <v>62</v>
      </c>
      <c r="U3" s="437" t="s">
        <v>354</v>
      </c>
      <c r="V3" s="438"/>
      <c r="W3" s="438"/>
      <c r="X3" s="438"/>
      <c r="Y3" s="439"/>
      <c r="Z3" s="447"/>
      <c r="AA3" s="450"/>
      <c r="AB3" s="450"/>
      <c r="AC3" s="450"/>
      <c r="AD3" s="450"/>
      <c r="AE3" s="465"/>
    </row>
    <row r="4" spans="1:32" ht="15.75" thickBot="1" x14ac:dyDescent="0.3">
      <c r="A4" s="433"/>
      <c r="B4" s="433"/>
      <c r="C4" s="433"/>
      <c r="D4" s="433"/>
      <c r="E4" s="433"/>
      <c r="F4" s="445"/>
      <c r="G4" s="452"/>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30.75" thickBot="1" x14ac:dyDescent="0.3">
      <c r="A5" s="28" t="s">
        <v>20</v>
      </c>
      <c r="B5" s="28" t="s">
        <v>1268</v>
      </c>
      <c r="C5" s="158" t="s">
        <v>1268</v>
      </c>
      <c r="D5" s="158" t="s">
        <v>1269</v>
      </c>
      <c r="E5" s="159" t="s">
        <v>1026</v>
      </c>
      <c r="F5" s="160">
        <v>745365</v>
      </c>
      <c r="G5" s="29" t="s">
        <v>438</v>
      </c>
      <c r="H5" s="161">
        <v>1</v>
      </c>
      <c r="I5" s="30">
        <v>0.84</v>
      </c>
      <c r="J5" s="31">
        <v>0.1</v>
      </c>
      <c r="K5" s="32">
        <v>0.06</v>
      </c>
      <c r="L5" s="33">
        <v>0</v>
      </c>
      <c r="M5" s="34">
        <v>0</v>
      </c>
      <c r="N5" s="186">
        <f t="shared" ref="N5:N27" si="0">F5*I5</f>
        <v>626106.6</v>
      </c>
      <c r="O5" s="163">
        <f t="shared" ref="O5:O27" si="1">F5*J5</f>
        <v>74536.5</v>
      </c>
      <c r="P5" s="163">
        <f t="shared" ref="P5:P27" si="2">F5*K5</f>
        <v>44721.9</v>
      </c>
      <c r="Q5" s="163">
        <f t="shared" ref="Q5:Q27" si="3">F5*L5</f>
        <v>0</v>
      </c>
      <c r="R5" s="163">
        <f t="shared" ref="R5:R27" si="4">F5*M5</f>
        <v>0</v>
      </c>
      <c r="S5" s="187">
        <f t="shared" ref="S5:S8" si="5">SUM(P5:R5)</f>
        <v>44721.9</v>
      </c>
      <c r="T5" s="164">
        <v>1</v>
      </c>
      <c r="U5" s="30">
        <v>0.82000000000000006</v>
      </c>
      <c r="V5" s="31">
        <v>0.12</v>
      </c>
      <c r="W5" s="32">
        <v>0.06</v>
      </c>
      <c r="X5" s="33">
        <v>0</v>
      </c>
      <c r="Y5" s="34">
        <v>0</v>
      </c>
      <c r="Z5" s="186">
        <f t="shared" ref="Z5:Z27" si="6">F5*U5</f>
        <v>611199.30000000005</v>
      </c>
      <c r="AA5" s="186">
        <f t="shared" ref="AA5:AA27" si="7">F5*V5</f>
        <v>89443.8</v>
      </c>
      <c r="AB5" s="186">
        <f t="shared" ref="AB5:AB27" si="8">F5*W5</f>
        <v>44721.9</v>
      </c>
      <c r="AC5" s="186">
        <f t="shared" ref="AC5:AC27" si="9">F5*X5</f>
        <v>0</v>
      </c>
      <c r="AD5" s="186">
        <f t="shared" ref="AD5:AD27" si="10">F5*Y5</f>
        <v>0</v>
      </c>
      <c r="AE5" s="188">
        <f t="shared" ref="AE5:AE8" si="11">SUM(AB5:AD5)</f>
        <v>44721.9</v>
      </c>
      <c r="AF5" s="37"/>
    </row>
    <row r="6" spans="1:32" ht="30.75" thickBot="1" x14ac:dyDescent="0.3">
      <c r="A6" s="28" t="s">
        <v>20</v>
      </c>
      <c r="B6" s="28" t="s">
        <v>254</v>
      </c>
      <c r="C6" s="158" t="s">
        <v>254</v>
      </c>
      <c r="D6" s="158" t="s">
        <v>255</v>
      </c>
      <c r="E6" s="159" t="s">
        <v>1026</v>
      </c>
      <c r="F6" s="160">
        <v>521936</v>
      </c>
      <c r="G6" s="29" t="s">
        <v>438</v>
      </c>
      <c r="H6" s="161">
        <v>1</v>
      </c>
      <c r="I6" s="30">
        <v>0.87</v>
      </c>
      <c r="J6" s="31">
        <v>0.12</v>
      </c>
      <c r="K6" s="32">
        <v>0.01</v>
      </c>
      <c r="L6" s="33">
        <v>0</v>
      </c>
      <c r="M6" s="34">
        <v>0</v>
      </c>
      <c r="N6" s="186">
        <f t="shared" si="0"/>
        <v>454084.32</v>
      </c>
      <c r="O6" s="163">
        <f t="shared" si="1"/>
        <v>62632.32</v>
      </c>
      <c r="P6" s="163">
        <f t="shared" si="2"/>
        <v>5219.3599999999997</v>
      </c>
      <c r="Q6" s="163">
        <f t="shared" si="3"/>
        <v>0</v>
      </c>
      <c r="R6" s="163">
        <f t="shared" si="4"/>
        <v>0</v>
      </c>
      <c r="S6" s="187">
        <f t="shared" si="5"/>
        <v>5219.3599999999997</v>
      </c>
      <c r="T6" s="164">
        <v>2</v>
      </c>
      <c r="U6" s="30">
        <v>0.73</v>
      </c>
      <c r="V6" s="31">
        <v>0.24</v>
      </c>
      <c r="W6" s="32">
        <v>0.03</v>
      </c>
      <c r="X6" s="33">
        <v>0</v>
      </c>
      <c r="Y6" s="34">
        <v>0</v>
      </c>
      <c r="Z6" s="186">
        <f t="shared" si="6"/>
        <v>381013.27999999997</v>
      </c>
      <c r="AA6" s="186">
        <f t="shared" si="7"/>
        <v>125264.64</v>
      </c>
      <c r="AB6" s="186">
        <f t="shared" si="8"/>
        <v>15658.08</v>
      </c>
      <c r="AC6" s="186">
        <f t="shared" si="9"/>
        <v>0</v>
      </c>
      <c r="AD6" s="186">
        <f t="shared" si="10"/>
        <v>0</v>
      </c>
      <c r="AE6" s="188">
        <f t="shared" si="11"/>
        <v>15658.08</v>
      </c>
      <c r="AF6" s="37"/>
    </row>
    <row r="7" spans="1:32" ht="30.75" thickBot="1" x14ac:dyDescent="0.3">
      <c r="A7" s="28" t="s">
        <v>20</v>
      </c>
      <c r="B7" s="28" t="s">
        <v>256</v>
      </c>
      <c r="C7" s="158" t="s">
        <v>256</v>
      </c>
      <c r="D7" s="158" t="s">
        <v>257</v>
      </c>
      <c r="E7" s="159" t="s">
        <v>1026</v>
      </c>
      <c r="F7" s="160">
        <v>691662</v>
      </c>
      <c r="G7" s="29" t="s">
        <v>438</v>
      </c>
      <c r="H7" s="161">
        <v>1</v>
      </c>
      <c r="I7" s="30">
        <v>0.81</v>
      </c>
      <c r="J7" s="31">
        <v>0.15</v>
      </c>
      <c r="K7" s="32">
        <v>0.04</v>
      </c>
      <c r="L7" s="33">
        <v>0</v>
      </c>
      <c r="M7" s="34">
        <v>0</v>
      </c>
      <c r="N7" s="186">
        <f t="shared" si="0"/>
        <v>560246.22000000009</v>
      </c>
      <c r="O7" s="163">
        <f t="shared" si="1"/>
        <v>103749.3</v>
      </c>
      <c r="P7" s="163">
        <f t="shared" si="2"/>
        <v>27666.48</v>
      </c>
      <c r="Q7" s="163">
        <f t="shared" si="3"/>
        <v>0</v>
      </c>
      <c r="R7" s="163">
        <f t="shared" si="4"/>
        <v>0</v>
      </c>
      <c r="S7" s="187">
        <f t="shared" si="5"/>
        <v>27666.48</v>
      </c>
      <c r="T7" s="164">
        <v>2</v>
      </c>
      <c r="U7" s="30">
        <v>0.73</v>
      </c>
      <c r="V7" s="31">
        <v>0.22</v>
      </c>
      <c r="W7" s="32">
        <v>0.05</v>
      </c>
      <c r="X7" s="33">
        <v>0</v>
      </c>
      <c r="Y7" s="34">
        <v>0</v>
      </c>
      <c r="Z7" s="186">
        <f t="shared" si="6"/>
        <v>504913.26</v>
      </c>
      <c r="AA7" s="186">
        <f t="shared" si="7"/>
        <v>152165.64000000001</v>
      </c>
      <c r="AB7" s="186">
        <f t="shared" si="8"/>
        <v>34583.1</v>
      </c>
      <c r="AC7" s="186">
        <f t="shared" si="9"/>
        <v>0</v>
      </c>
      <c r="AD7" s="186">
        <f t="shared" si="10"/>
        <v>0</v>
      </c>
      <c r="AE7" s="188">
        <f t="shared" si="11"/>
        <v>34583.1</v>
      </c>
      <c r="AF7" s="37"/>
    </row>
    <row r="8" spans="1:32" ht="30.75" thickBot="1" x14ac:dyDescent="0.3">
      <c r="A8" s="28" t="s">
        <v>20</v>
      </c>
      <c r="B8" s="28" t="s">
        <v>258</v>
      </c>
      <c r="C8" s="158" t="s">
        <v>258</v>
      </c>
      <c r="D8" s="158" t="s">
        <v>259</v>
      </c>
      <c r="E8" s="159" t="s">
        <v>1026</v>
      </c>
      <c r="F8" s="160">
        <v>491919</v>
      </c>
      <c r="G8" s="29" t="s">
        <v>438</v>
      </c>
      <c r="H8" s="161">
        <v>1</v>
      </c>
      <c r="I8" s="30">
        <v>0.88</v>
      </c>
      <c r="J8" s="31">
        <v>0.11</v>
      </c>
      <c r="K8" s="32">
        <v>0.01</v>
      </c>
      <c r="L8" s="33">
        <v>0</v>
      </c>
      <c r="M8" s="34">
        <v>0</v>
      </c>
      <c r="N8" s="186">
        <f t="shared" si="0"/>
        <v>432888.72000000003</v>
      </c>
      <c r="O8" s="163">
        <f t="shared" si="1"/>
        <v>54111.090000000004</v>
      </c>
      <c r="P8" s="163">
        <f t="shared" si="2"/>
        <v>4919.1900000000005</v>
      </c>
      <c r="Q8" s="163">
        <f t="shared" si="3"/>
        <v>0</v>
      </c>
      <c r="R8" s="163">
        <f t="shared" si="4"/>
        <v>0</v>
      </c>
      <c r="S8" s="187">
        <f t="shared" si="5"/>
        <v>4919.1900000000005</v>
      </c>
      <c r="T8" s="164">
        <v>2</v>
      </c>
      <c r="U8" s="30">
        <v>0.78</v>
      </c>
      <c r="V8" s="31">
        <v>0.2</v>
      </c>
      <c r="W8" s="32">
        <v>0.02</v>
      </c>
      <c r="X8" s="33">
        <v>0</v>
      </c>
      <c r="Y8" s="34">
        <v>0</v>
      </c>
      <c r="Z8" s="186">
        <f t="shared" si="6"/>
        <v>383696.82</v>
      </c>
      <c r="AA8" s="186">
        <f t="shared" si="7"/>
        <v>98383.8</v>
      </c>
      <c r="AB8" s="186">
        <f t="shared" si="8"/>
        <v>9838.380000000001</v>
      </c>
      <c r="AC8" s="186">
        <f t="shared" si="9"/>
        <v>0</v>
      </c>
      <c r="AD8" s="186">
        <f t="shared" si="10"/>
        <v>0</v>
      </c>
      <c r="AE8" s="188">
        <f t="shared" si="11"/>
        <v>9838.380000000001</v>
      </c>
      <c r="AF8" s="37"/>
    </row>
    <row r="9" spans="1:32" ht="30.75" thickBot="1" x14ac:dyDescent="0.3">
      <c r="A9" s="28" t="s">
        <v>20</v>
      </c>
      <c r="B9" s="28" t="s">
        <v>637</v>
      </c>
      <c r="C9" s="158" t="s">
        <v>637</v>
      </c>
      <c r="D9" s="158" t="s">
        <v>638</v>
      </c>
      <c r="E9" s="159" t="s">
        <v>1026</v>
      </c>
      <c r="F9" s="160">
        <v>499065</v>
      </c>
      <c r="G9" s="29" t="s">
        <v>438</v>
      </c>
      <c r="H9" s="198">
        <v>2</v>
      </c>
      <c r="I9" s="30">
        <v>0.55000000000000004</v>
      </c>
      <c r="J9" s="31">
        <v>0.35</v>
      </c>
      <c r="K9" s="32">
        <v>0.1</v>
      </c>
      <c r="L9" s="33">
        <v>0</v>
      </c>
      <c r="M9" s="34">
        <v>0</v>
      </c>
      <c r="N9" s="186">
        <f t="shared" si="0"/>
        <v>274485.75</v>
      </c>
      <c r="O9" s="163">
        <f t="shared" si="1"/>
        <v>174672.75</v>
      </c>
      <c r="P9" s="163">
        <f t="shared" si="2"/>
        <v>49906.5</v>
      </c>
      <c r="Q9" s="163">
        <f t="shared" si="3"/>
        <v>0</v>
      </c>
      <c r="R9" s="163">
        <f t="shared" si="4"/>
        <v>0</v>
      </c>
      <c r="S9" s="187">
        <f>SUM(P9:R9)</f>
        <v>49906.5</v>
      </c>
      <c r="T9" s="199">
        <v>2</v>
      </c>
      <c r="U9" s="30">
        <v>0.62</v>
      </c>
      <c r="V9" s="31">
        <v>0.3</v>
      </c>
      <c r="W9" s="32">
        <v>0.08</v>
      </c>
      <c r="X9" s="33">
        <v>0</v>
      </c>
      <c r="Y9" s="34">
        <v>0</v>
      </c>
      <c r="Z9" s="186">
        <f t="shared" si="6"/>
        <v>309420.3</v>
      </c>
      <c r="AA9" s="186">
        <f t="shared" si="7"/>
        <v>149719.5</v>
      </c>
      <c r="AB9" s="186">
        <f t="shared" si="8"/>
        <v>39925.200000000004</v>
      </c>
      <c r="AC9" s="186">
        <f t="shared" si="9"/>
        <v>0</v>
      </c>
      <c r="AD9" s="186">
        <f t="shared" si="10"/>
        <v>0</v>
      </c>
      <c r="AE9" s="188">
        <f>SUM(AB9:AD9)</f>
        <v>39925.200000000004</v>
      </c>
      <c r="AF9" s="235"/>
    </row>
    <row r="10" spans="1:32" ht="30.75" thickBot="1" x14ac:dyDescent="0.3">
      <c r="A10" s="28" t="s">
        <v>20</v>
      </c>
      <c r="B10" s="28" t="s">
        <v>260</v>
      </c>
      <c r="C10" s="158" t="s">
        <v>260</v>
      </c>
      <c r="D10" s="158" t="s">
        <v>261</v>
      </c>
      <c r="E10" s="159" t="s">
        <v>1026</v>
      </c>
      <c r="F10" s="160">
        <v>119851</v>
      </c>
      <c r="G10" s="29" t="s">
        <v>438</v>
      </c>
      <c r="H10" s="161">
        <v>1</v>
      </c>
      <c r="I10" s="30">
        <v>0.85</v>
      </c>
      <c r="J10" s="31">
        <v>0.12</v>
      </c>
      <c r="K10" s="32">
        <v>0.03</v>
      </c>
      <c r="L10" s="33">
        <v>0</v>
      </c>
      <c r="M10" s="34">
        <v>0</v>
      </c>
      <c r="N10" s="186">
        <f t="shared" si="0"/>
        <v>101873.34999999999</v>
      </c>
      <c r="O10" s="163">
        <f t="shared" si="1"/>
        <v>14382.119999999999</v>
      </c>
      <c r="P10" s="163">
        <f t="shared" si="2"/>
        <v>3595.5299999999997</v>
      </c>
      <c r="Q10" s="163">
        <f t="shared" si="3"/>
        <v>0</v>
      </c>
      <c r="R10" s="163">
        <f t="shared" si="4"/>
        <v>0</v>
      </c>
      <c r="S10" s="187">
        <f t="shared" ref="S10:S27" si="12">SUM(P10:R10)</f>
        <v>3595.5299999999997</v>
      </c>
      <c r="T10" s="164">
        <v>1</v>
      </c>
      <c r="U10" s="30">
        <v>0.82</v>
      </c>
      <c r="V10" s="31">
        <v>0.14000000000000001</v>
      </c>
      <c r="W10" s="32">
        <v>0.04</v>
      </c>
      <c r="X10" s="33">
        <v>0</v>
      </c>
      <c r="Y10" s="34">
        <v>0</v>
      </c>
      <c r="Z10" s="186">
        <f t="shared" si="6"/>
        <v>98277.819999999992</v>
      </c>
      <c r="AA10" s="186">
        <f t="shared" si="7"/>
        <v>16779.140000000003</v>
      </c>
      <c r="AB10" s="186">
        <f t="shared" si="8"/>
        <v>4794.04</v>
      </c>
      <c r="AC10" s="186">
        <f t="shared" si="9"/>
        <v>0</v>
      </c>
      <c r="AD10" s="186">
        <f t="shared" si="10"/>
        <v>0</v>
      </c>
      <c r="AE10" s="188">
        <f t="shared" ref="AE10:AE27" si="13">SUM(AB10:AD10)</f>
        <v>4794.04</v>
      </c>
      <c r="AF10" s="37"/>
    </row>
    <row r="11" spans="1:32" ht="30.75" thickBot="1" x14ac:dyDescent="0.3">
      <c r="A11" s="28" t="s">
        <v>20</v>
      </c>
      <c r="B11" s="28" t="s">
        <v>1270</v>
      </c>
      <c r="C11" s="158" t="s">
        <v>1270</v>
      </c>
      <c r="D11" s="158" t="s">
        <v>641</v>
      </c>
      <c r="E11" s="159" t="s">
        <v>1026</v>
      </c>
      <c r="F11" s="160">
        <v>1178843</v>
      </c>
      <c r="G11" s="29" t="s">
        <v>438</v>
      </c>
      <c r="H11" s="161">
        <v>1</v>
      </c>
      <c r="I11" s="30">
        <v>0.89</v>
      </c>
      <c r="J11" s="31">
        <v>0.1</v>
      </c>
      <c r="K11" s="32">
        <v>0.01</v>
      </c>
      <c r="L11" s="33">
        <v>0</v>
      </c>
      <c r="M11" s="34">
        <v>0</v>
      </c>
      <c r="N11" s="186">
        <f t="shared" si="0"/>
        <v>1049170.27</v>
      </c>
      <c r="O11" s="163">
        <f t="shared" si="1"/>
        <v>117884.3</v>
      </c>
      <c r="P11" s="163">
        <f t="shared" si="2"/>
        <v>11788.43</v>
      </c>
      <c r="Q11" s="163">
        <f t="shared" si="3"/>
        <v>0</v>
      </c>
      <c r="R11" s="163">
        <f t="shared" si="4"/>
        <v>0</v>
      </c>
      <c r="S11" s="187">
        <f t="shared" si="12"/>
        <v>11788.43</v>
      </c>
      <c r="T11" s="164">
        <v>1</v>
      </c>
      <c r="U11" s="30">
        <v>0.87</v>
      </c>
      <c r="V11" s="31">
        <v>0.12</v>
      </c>
      <c r="W11" s="32">
        <v>0.01</v>
      </c>
      <c r="X11" s="33">
        <v>0</v>
      </c>
      <c r="Y11" s="34">
        <v>0</v>
      </c>
      <c r="Z11" s="186">
        <f t="shared" si="6"/>
        <v>1025593.41</v>
      </c>
      <c r="AA11" s="186">
        <f t="shared" si="7"/>
        <v>141461.16</v>
      </c>
      <c r="AB11" s="186">
        <f t="shared" si="8"/>
        <v>11788.43</v>
      </c>
      <c r="AC11" s="186">
        <f t="shared" si="9"/>
        <v>0</v>
      </c>
      <c r="AD11" s="186">
        <f t="shared" si="10"/>
        <v>0</v>
      </c>
      <c r="AE11" s="188">
        <f t="shared" si="13"/>
        <v>11788.43</v>
      </c>
      <c r="AF11" s="37"/>
    </row>
    <row r="12" spans="1:32" ht="30.75" thickBot="1" x14ac:dyDescent="0.3">
      <c r="A12" s="28" t="s">
        <v>20</v>
      </c>
      <c r="B12" s="28" t="s">
        <v>1271</v>
      </c>
      <c r="C12" s="158" t="s">
        <v>1271</v>
      </c>
      <c r="D12" s="236" t="s">
        <v>262</v>
      </c>
      <c r="E12" s="159" t="s">
        <v>1026</v>
      </c>
      <c r="F12" s="160">
        <v>383718</v>
      </c>
      <c r="G12" s="29" t="s">
        <v>438</v>
      </c>
      <c r="H12" s="198">
        <v>2</v>
      </c>
      <c r="I12" s="30">
        <v>0.61</v>
      </c>
      <c r="J12" s="31">
        <v>0.28999999999999998</v>
      </c>
      <c r="K12" s="32">
        <v>0.1</v>
      </c>
      <c r="L12" s="33">
        <v>0</v>
      </c>
      <c r="M12" s="34">
        <v>0</v>
      </c>
      <c r="N12" s="186">
        <f t="shared" si="0"/>
        <v>234067.97999999998</v>
      </c>
      <c r="O12" s="163">
        <f t="shared" si="1"/>
        <v>111278.21999999999</v>
      </c>
      <c r="P12" s="163">
        <f t="shared" si="2"/>
        <v>38371.800000000003</v>
      </c>
      <c r="Q12" s="163">
        <f t="shared" si="3"/>
        <v>0</v>
      </c>
      <c r="R12" s="163">
        <f t="shared" si="4"/>
        <v>0</v>
      </c>
      <c r="S12" s="187">
        <f t="shared" si="12"/>
        <v>38371.800000000003</v>
      </c>
      <c r="T12" s="164">
        <v>2</v>
      </c>
      <c r="U12" s="30">
        <v>0.6</v>
      </c>
      <c r="V12" s="31">
        <v>0.3</v>
      </c>
      <c r="W12" s="32">
        <v>0.1</v>
      </c>
      <c r="X12" s="33">
        <v>0</v>
      </c>
      <c r="Y12" s="34">
        <v>0</v>
      </c>
      <c r="Z12" s="186">
        <f t="shared" si="6"/>
        <v>230230.8</v>
      </c>
      <c r="AA12" s="186">
        <f t="shared" si="7"/>
        <v>115115.4</v>
      </c>
      <c r="AB12" s="186">
        <f t="shared" si="8"/>
        <v>38371.800000000003</v>
      </c>
      <c r="AC12" s="186">
        <f t="shared" si="9"/>
        <v>0</v>
      </c>
      <c r="AD12" s="186">
        <f t="shared" si="10"/>
        <v>0</v>
      </c>
      <c r="AE12" s="188">
        <f t="shared" si="13"/>
        <v>38371.800000000003</v>
      </c>
      <c r="AF12" s="37"/>
    </row>
    <row r="13" spans="1:32" ht="30.75" thickBot="1" x14ac:dyDescent="0.3">
      <c r="A13" s="28" t="s">
        <v>20</v>
      </c>
      <c r="B13" s="28" t="s">
        <v>639</v>
      </c>
      <c r="C13" s="158" t="s">
        <v>639</v>
      </c>
      <c r="D13" s="158" t="s">
        <v>640</v>
      </c>
      <c r="E13" s="159" t="s">
        <v>1026</v>
      </c>
      <c r="F13" s="160">
        <v>1208701</v>
      </c>
      <c r="G13" s="29" t="s">
        <v>438</v>
      </c>
      <c r="H13" s="161">
        <v>2</v>
      </c>
      <c r="I13" s="30">
        <v>0.76</v>
      </c>
      <c r="J13" s="31">
        <v>0.2</v>
      </c>
      <c r="K13" s="32">
        <v>0.04</v>
      </c>
      <c r="L13" s="33">
        <v>0</v>
      </c>
      <c r="M13" s="34">
        <v>0</v>
      </c>
      <c r="N13" s="186">
        <f t="shared" si="0"/>
        <v>918612.76</v>
      </c>
      <c r="O13" s="163">
        <f t="shared" si="1"/>
        <v>241740.2</v>
      </c>
      <c r="P13" s="163">
        <f t="shared" si="2"/>
        <v>48348.04</v>
      </c>
      <c r="Q13" s="163">
        <f t="shared" si="3"/>
        <v>0</v>
      </c>
      <c r="R13" s="163">
        <f t="shared" si="4"/>
        <v>0</v>
      </c>
      <c r="S13" s="187">
        <f t="shared" si="12"/>
        <v>48348.04</v>
      </c>
      <c r="T13" s="164">
        <v>2</v>
      </c>
      <c r="U13" s="30">
        <v>0.72</v>
      </c>
      <c r="V13" s="31">
        <v>0.23</v>
      </c>
      <c r="W13" s="32">
        <v>0.05</v>
      </c>
      <c r="X13" s="33">
        <v>0</v>
      </c>
      <c r="Y13" s="34">
        <v>0</v>
      </c>
      <c r="Z13" s="186">
        <f t="shared" si="6"/>
        <v>870264.72</v>
      </c>
      <c r="AA13" s="186">
        <f t="shared" si="7"/>
        <v>278001.23000000004</v>
      </c>
      <c r="AB13" s="186">
        <f t="shared" si="8"/>
        <v>60435.05</v>
      </c>
      <c r="AC13" s="186">
        <f t="shared" si="9"/>
        <v>0</v>
      </c>
      <c r="AD13" s="186">
        <f t="shared" si="10"/>
        <v>0</v>
      </c>
      <c r="AE13" s="188">
        <f t="shared" si="13"/>
        <v>60435.05</v>
      </c>
      <c r="AF13" s="37"/>
    </row>
    <row r="14" spans="1:32" ht="45.75" thickBot="1" x14ac:dyDescent="0.3">
      <c r="A14" s="28" t="s">
        <v>20</v>
      </c>
      <c r="B14" s="28" t="s">
        <v>642</v>
      </c>
      <c r="C14" s="158" t="s">
        <v>642</v>
      </c>
      <c r="D14" s="158" t="s">
        <v>643</v>
      </c>
      <c r="E14" s="159" t="s">
        <v>1026</v>
      </c>
      <c r="F14" s="160">
        <v>1552607</v>
      </c>
      <c r="G14" s="29" t="s">
        <v>438</v>
      </c>
      <c r="H14" s="161">
        <v>2</v>
      </c>
      <c r="I14" s="30">
        <v>0.62</v>
      </c>
      <c r="J14" s="31">
        <v>0.25</v>
      </c>
      <c r="K14" s="32">
        <v>0.13</v>
      </c>
      <c r="L14" s="33">
        <v>0</v>
      </c>
      <c r="M14" s="34">
        <v>0</v>
      </c>
      <c r="N14" s="186">
        <f t="shared" si="0"/>
        <v>962616.34</v>
      </c>
      <c r="O14" s="163">
        <f t="shared" si="1"/>
        <v>388151.75</v>
      </c>
      <c r="P14" s="163">
        <f t="shared" si="2"/>
        <v>201838.91</v>
      </c>
      <c r="Q14" s="163">
        <f t="shared" si="3"/>
        <v>0</v>
      </c>
      <c r="R14" s="163">
        <f t="shared" si="4"/>
        <v>0</v>
      </c>
      <c r="S14" s="187">
        <f t="shared" si="12"/>
        <v>201838.91</v>
      </c>
      <c r="T14" s="164">
        <v>2</v>
      </c>
      <c r="U14" s="30">
        <v>0.75</v>
      </c>
      <c r="V14" s="31">
        <v>0.15</v>
      </c>
      <c r="W14" s="32">
        <v>0.1</v>
      </c>
      <c r="X14" s="33">
        <v>0</v>
      </c>
      <c r="Y14" s="34">
        <v>0</v>
      </c>
      <c r="Z14" s="186">
        <f t="shared" si="6"/>
        <v>1164455.25</v>
      </c>
      <c r="AA14" s="186">
        <f t="shared" si="7"/>
        <v>232891.05</v>
      </c>
      <c r="AB14" s="186">
        <f t="shared" si="8"/>
        <v>155260.70000000001</v>
      </c>
      <c r="AC14" s="186">
        <f t="shared" si="9"/>
        <v>0</v>
      </c>
      <c r="AD14" s="186">
        <f t="shared" si="10"/>
        <v>0</v>
      </c>
      <c r="AE14" s="188">
        <f t="shared" si="13"/>
        <v>155260.70000000001</v>
      </c>
      <c r="AF14" s="37"/>
    </row>
    <row r="15" spans="1:32" ht="30.75" thickBot="1" x14ac:dyDescent="0.3">
      <c r="A15" s="28" t="s">
        <v>20</v>
      </c>
      <c r="B15" s="28" t="s">
        <v>263</v>
      </c>
      <c r="C15" s="158" t="s">
        <v>263</v>
      </c>
      <c r="D15" s="158" t="s">
        <v>264</v>
      </c>
      <c r="E15" s="159" t="s">
        <v>1026</v>
      </c>
      <c r="F15" s="160">
        <v>434000</v>
      </c>
      <c r="G15" s="29" t="s">
        <v>438</v>
      </c>
      <c r="H15" s="161">
        <v>1</v>
      </c>
      <c r="I15" s="30">
        <v>0.82000000000000006</v>
      </c>
      <c r="J15" s="31">
        <v>0.15</v>
      </c>
      <c r="K15" s="32">
        <v>0.03</v>
      </c>
      <c r="L15" s="33">
        <v>0</v>
      </c>
      <c r="M15" s="34">
        <v>0</v>
      </c>
      <c r="N15" s="186">
        <f t="shared" si="0"/>
        <v>355880</v>
      </c>
      <c r="O15" s="163">
        <f t="shared" si="1"/>
        <v>65100</v>
      </c>
      <c r="P15" s="163">
        <f t="shared" si="2"/>
        <v>13020</v>
      </c>
      <c r="Q15" s="163">
        <f t="shared" si="3"/>
        <v>0</v>
      </c>
      <c r="R15" s="163">
        <f t="shared" si="4"/>
        <v>0</v>
      </c>
      <c r="S15" s="187">
        <f t="shared" si="12"/>
        <v>13020</v>
      </c>
      <c r="T15" s="164">
        <v>2</v>
      </c>
      <c r="U15" s="30">
        <v>0.53</v>
      </c>
      <c r="V15" s="31">
        <v>0.42</v>
      </c>
      <c r="W15" s="32">
        <v>0.05</v>
      </c>
      <c r="X15" s="33">
        <v>0</v>
      </c>
      <c r="Y15" s="34">
        <v>0</v>
      </c>
      <c r="Z15" s="186">
        <f t="shared" si="6"/>
        <v>230020</v>
      </c>
      <c r="AA15" s="186">
        <f t="shared" si="7"/>
        <v>182280</v>
      </c>
      <c r="AB15" s="186">
        <f t="shared" si="8"/>
        <v>21700</v>
      </c>
      <c r="AC15" s="186">
        <f t="shared" si="9"/>
        <v>0</v>
      </c>
      <c r="AD15" s="186">
        <f t="shared" si="10"/>
        <v>0</v>
      </c>
      <c r="AE15" s="188">
        <f t="shared" si="13"/>
        <v>21700</v>
      </c>
      <c r="AF15" s="37"/>
    </row>
    <row r="16" spans="1:32" ht="30.75" thickBot="1" x14ac:dyDescent="0.3">
      <c r="A16" s="28" t="s">
        <v>20</v>
      </c>
      <c r="B16" s="28" t="s">
        <v>265</v>
      </c>
      <c r="C16" s="158" t="s">
        <v>265</v>
      </c>
      <c r="D16" s="158" t="s">
        <v>266</v>
      </c>
      <c r="E16" s="159" t="s">
        <v>1026</v>
      </c>
      <c r="F16" s="160">
        <v>691662</v>
      </c>
      <c r="G16" s="29" t="s">
        <v>438</v>
      </c>
      <c r="H16" s="198">
        <v>2</v>
      </c>
      <c r="I16" s="30">
        <v>0.79</v>
      </c>
      <c r="J16" s="31">
        <v>0.13</v>
      </c>
      <c r="K16" s="32">
        <v>0.08</v>
      </c>
      <c r="L16" s="33">
        <v>0</v>
      </c>
      <c r="M16" s="34">
        <v>0</v>
      </c>
      <c r="N16" s="186">
        <f t="shared" si="0"/>
        <v>546412.98</v>
      </c>
      <c r="O16" s="163">
        <f t="shared" si="1"/>
        <v>89916.06</v>
      </c>
      <c r="P16" s="163">
        <f t="shared" si="2"/>
        <v>55332.959999999999</v>
      </c>
      <c r="Q16" s="163">
        <f t="shared" si="3"/>
        <v>0</v>
      </c>
      <c r="R16" s="163">
        <f t="shared" si="4"/>
        <v>0</v>
      </c>
      <c r="S16" s="187">
        <f t="shared" si="12"/>
        <v>55332.959999999999</v>
      </c>
      <c r="T16" s="164">
        <v>2</v>
      </c>
      <c r="U16" s="30">
        <v>0.66999999999999993</v>
      </c>
      <c r="V16" s="31">
        <v>0.25</v>
      </c>
      <c r="W16" s="32">
        <v>0.08</v>
      </c>
      <c r="X16" s="33">
        <v>0</v>
      </c>
      <c r="Y16" s="34">
        <v>0</v>
      </c>
      <c r="Z16" s="186">
        <f t="shared" si="6"/>
        <v>463413.54</v>
      </c>
      <c r="AA16" s="186">
        <f t="shared" si="7"/>
        <v>172915.5</v>
      </c>
      <c r="AB16" s="186">
        <f t="shared" si="8"/>
        <v>55332.959999999999</v>
      </c>
      <c r="AC16" s="186">
        <f t="shared" si="9"/>
        <v>0</v>
      </c>
      <c r="AD16" s="186">
        <f t="shared" si="10"/>
        <v>0</v>
      </c>
      <c r="AE16" s="188">
        <f t="shared" si="13"/>
        <v>55332.959999999999</v>
      </c>
      <c r="AF16" s="37"/>
    </row>
    <row r="17" spans="1:32" ht="30.75" thickBot="1" x14ac:dyDescent="0.3">
      <c r="A17" s="28" t="s">
        <v>20</v>
      </c>
      <c r="B17" s="28" t="s">
        <v>644</v>
      </c>
      <c r="C17" s="158" t="s">
        <v>644</v>
      </c>
      <c r="D17" s="158" t="s">
        <v>645</v>
      </c>
      <c r="E17" s="159" t="s">
        <v>1026</v>
      </c>
      <c r="F17" s="160">
        <v>223311</v>
      </c>
      <c r="G17" s="29" t="s">
        <v>438</v>
      </c>
      <c r="H17" s="161">
        <v>1</v>
      </c>
      <c r="I17" s="30">
        <v>0.95</v>
      </c>
      <c r="J17" s="31">
        <v>0.05</v>
      </c>
      <c r="K17" s="32">
        <v>0</v>
      </c>
      <c r="L17" s="33">
        <v>0</v>
      </c>
      <c r="M17" s="34">
        <v>0</v>
      </c>
      <c r="N17" s="186">
        <f t="shared" si="0"/>
        <v>212145.44999999998</v>
      </c>
      <c r="O17" s="163">
        <f t="shared" si="1"/>
        <v>11165.550000000001</v>
      </c>
      <c r="P17" s="163">
        <f t="shared" si="2"/>
        <v>0</v>
      </c>
      <c r="Q17" s="163">
        <f t="shared" si="3"/>
        <v>0</v>
      </c>
      <c r="R17" s="163">
        <f t="shared" si="4"/>
        <v>0</v>
      </c>
      <c r="S17" s="187">
        <f t="shared" si="12"/>
        <v>0</v>
      </c>
      <c r="T17" s="164">
        <v>1</v>
      </c>
      <c r="U17" s="30">
        <v>0.9</v>
      </c>
      <c r="V17" s="31">
        <v>0.08</v>
      </c>
      <c r="W17" s="32">
        <v>0.02</v>
      </c>
      <c r="X17" s="33">
        <v>0</v>
      </c>
      <c r="Y17" s="34">
        <v>0</v>
      </c>
      <c r="Z17" s="186">
        <f t="shared" si="6"/>
        <v>200979.9</v>
      </c>
      <c r="AA17" s="186">
        <f t="shared" si="7"/>
        <v>17864.88</v>
      </c>
      <c r="AB17" s="186">
        <f t="shared" si="8"/>
        <v>4466.22</v>
      </c>
      <c r="AC17" s="186">
        <f t="shared" si="9"/>
        <v>0</v>
      </c>
      <c r="AD17" s="186">
        <f t="shared" si="10"/>
        <v>0</v>
      </c>
      <c r="AE17" s="188">
        <f t="shared" si="13"/>
        <v>4466.22</v>
      </c>
      <c r="AF17" s="37"/>
    </row>
    <row r="18" spans="1:32" ht="30.75" thickBot="1" x14ac:dyDescent="0.3">
      <c r="A18" s="28" t="s">
        <v>20</v>
      </c>
      <c r="B18" s="28" t="s">
        <v>1272</v>
      </c>
      <c r="C18" s="158" t="s">
        <v>1272</v>
      </c>
      <c r="D18" s="158" t="s">
        <v>1273</v>
      </c>
      <c r="E18" s="159" t="s">
        <v>1026</v>
      </c>
      <c r="F18" s="160">
        <v>882090</v>
      </c>
      <c r="G18" s="29" t="s">
        <v>438</v>
      </c>
      <c r="H18" s="161">
        <v>1</v>
      </c>
      <c r="I18" s="30">
        <v>0.81</v>
      </c>
      <c r="J18" s="31">
        <v>0.14000000000000001</v>
      </c>
      <c r="K18" s="32">
        <v>0.05</v>
      </c>
      <c r="L18" s="33">
        <v>0</v>
      </c>
      <c r="M18" s="34">
        <v>0</v>
      </c>
      <c r="N18" s="186">
        <f t="shared" si="0"/>
        <v>714492.9</v>
      </c>
      <c r="O18" s="163">
        <f t="shared" si="1"/>
        <v>123492.6</v>
      </c>
      <c r="P18" s="163">
        <f t="shared" si="2"/>
        <v>44104.5</v>
      </c>
      <c r="Q18" s="163">
        <f t="shared" si="3"/>
        <v>0</v>
      </c>
      <c r="R18" s="163">
        <f t="shared" si="4"/>
        <v>0</v>
      </c>
      <c r="S18" s="187">
        <f t="shared" si="12"/>
        <v>44104.5</v>
      </c>
      <c r="T18" s="164">
        <v>1</v>
      </c>
      <c r="U18" s="30">
        <v>0.83</v>
      </c>
      <c r="V18" s="31">
        <v>0.13</v>
      </c>
      <c r="W18" s="32">
        <v>0.04</v>
      </c>
      <c r="X18" s="33">
        <v>0</v>
      </c>
      <c r="Y18" s="34">
        <v>0</v>
      </c>
      <c r="Z18" s="186">
        <f t="shared" si="6"/>
        <v>732134.7</v>
      </c>
      <c r="AA18" s="186">
        <f t="shared" si="7"/>
        <v>114671.7</v>
      </c>
      <c r="AB18" s="186">
        <f t="shared" si="8"/>
        <v>35283.599999999999</v>
      </c>
      <c r="AC18" s="186">
        <f t="shared" si="9"/>
        <v>0</v>
      </c>
      <c r="AD18" s="186">
        <f t="shared" si="10"/>
        <v>0</v>
      </c>
      <c r="AE18" s="188">
        <f t="shared" si="13"/>
        <v>35283.599999999999</v>
      </c>
      <c r="AF18" s="37"/>
    </row>
    <row r="19" spans="1:32" ht="30.75" thickBot="1" x14ac:dyDescent="0.3">
      <c r="A19" s="28" t="s">
        <v>20</v>
      </c>
      <c r="B19" s="28" t="s">
        <v>268</v>
      </c>
      <c r="C19" s="158" t="s">
        <v>268</v>
      </c>
      <c r="D19" s="158" t="s">
        <v>269</v>
      </c>
      <c r="E19" s="159" t="s">
        <v>1026</v>
      </c>
      <c r="F19" s="160">
        <v>1060869</v>
      </c>
      <c r="G19" s="29" t="s">
        <v>438</v>
      </c>
      <c r="H19" s="161">
        <v>2</v>
      </c>
      <c r="I19" s="30">
        <v>0.52</v>
      </c>
      <c r="J19" s="31">
        <v>0.35</v>
      </c>
      <c r="K19" s="32">
        <v>0.13</v>
      </c>
      <c r="L19" s="33">
        <v>0</v>
      </c>
      <c r="M19" s="34">
        <v>0</v>
      </c>
      <c r="N19" s="186">
        <f t="shared" si="0"/>
        <v>551651.88</v>
      </c>
      <c r="O19" s="163">
        <f t="shared" si="1"/>
        <v>371304.14999999997</v>
      </c>
      <c r="P19" s="163">
        <f t="shared" si="2"/>
        <v>137912.97</v>
      </c>
      <c r="Q19" s="163">
        <f t="shared" si="3"/>
        <v>0</v>
      </c>
      <c r="R19" s="163">
        <f t="shared" si="4"/>
        <v>0</v>
      </c>
      <c r="S19" s="187">
        <f t="shared" si="12"/>
        <v>137912.97</v>
      </c>
      <c r="T19" s="164">
        <v>2</v>
      </c>
      <c r="U19" s="30">
        <v>0.48</v>
      </c>
      <c r="V19" s="31">
        <v>0.37</v>
      </c>
      <c r="W19" s="32">
        <v>0.15</v>
      </c>
      <c r="X19" s="33">
        <v>0</v>
      </c>
      <c r="Y19" s="34">
        <v>0</v>
      </c>
      <c r="Z19" s="186">
        <f t="shared" si="6"/>
        <v>509217.12</v>
      </c>
      <c r="AA19" s="186">
        <f t="shared" si="7"/>
        <v>392521.52999999997</v>
      </c>
      <c r="AB19" s="186">
        <f t="shared" si="8"/>
        <v>159130.35</v>
      </c>
      <c r="AC19" s="186">
        <f t="shared" si="9"/>
        <v>0</v>
      </c>
      <c r="AD19" s="186">
        <f t="shared" si="10"/>
        <v>0</v>
      </c>
      <c r="AE19" s="188">
        <f t="shared" si="13"/>
        <v>159130.35</v>
      </c>
      <c r="AF19" s="37"/>
    </row>
    <row r="20" spans="1:32" ht="30.75" thickBot="1" x14ac:dyDescent="0.3">
      <c r="A20" s="28" t="s">
        <v>20</v>
      </c>
      <c r="B20" s="28" t="s">
        <v>1274</v>
      </c>
      <c r="C20" s="158" t="s">
        <v>1274</v>
      </c>
      <c r="D20" s="158" t="s">
        <v>267</v>
      </c>
      <c r="E20" s="159" t="s">
        <v>1026</v>
      </c>
      <c r="F20" s="160">
        <v>577537</v>
      </c>
      <c r="G20" s="29" t="s">
        <v>438</v>
      </c>
      <c r="H20" s="161">
        <v>1</v>
      </c>
      <c r="I20" s="30">
        <v>0.96</v>
      </c>
      <c r="J20" s="31">
        <v>0.04</v>
      </c>
      <c r="K20" s="32">
        <v>0</v>
      </c>
      <c r="L20" s="33">
        <v>0</v>
      </c>
      <c r="M20" s="34">
        <v>0</v>
      </c>
      <c r="N20" s="186">
        <f t="shared" si="0"/>
        <v>554435.52</v>
      </c>
      <c r="O20" s="163">
        <f t="shared" si="1"/>
        <v>23101.48</v>
      </c>
      <c r="P20" s="163">
        <f t="shared" si="2"/>
        <v>0</v>
      </c>
      <c r="Q20" s="163">
        <f t="shared" si="3"/>
        <v>0</v>
      </c>
      <c r="R20" s="163">
        <f t="shared" si="4"/>
        <v>0</v>
      </c>
      <c r="S20" s="187">
        <f t="shared" si="12"/>
        <v>0</v>
      </c>
      <c r="T20" s="164">
        <v>1</v>
      </c>
      <c r="U20" s="30">
        <v>0.95</v>
      </c>
      <c r="V20" s="31">
        <v>0.05</v>
      </c>
      <c r="W20" s="32">
        <v>0</v>
      </c>
      <c r="X20" s="33">
        <v>0</v>
      </c>
      <c r="Y20" s="34">
        <v>0</v>
      </c>
      <c r="Z20" s="186">
        <f t="shared" si="6"/>
        <v>548660.15</v>
      </c>
      <c r="AA20" s="186">
        <f t="shared" si="7"/>
        <v>28876.850000000002</v>
      </c>
      <c r="AB20" s="186">
        <f t="shared" si="8"/>
        <v>0</v>
      </c>
      <c r="AC20" s="186">
        <f t="shared" si="9"/>
        <v>0</v>
      </c>
      <c r="AD20" s="186">
        <f t="shared" si="10"/>
        <v>0</v>
      </c>
      <c r="AE20" s="188">
        <f t="shared" si="13"/>
        <v>0</v>
      </c>
      <c r="AF20" s="37"/>
    </row>
    <row r="21" spans="1:32" ht="30.75" thickBot="1" x14ac:dyDescent="0.3">
      <c r="A21" s="28" t="s">
        <v>20</v>
      </c>
      <c r="B21" s="28" t="s">
        <v>270</v>
      </c>
      <c r="C21" s="158" t="s">
        <v>270</v>
      </c>
      <c r="D21" s="158" t="s">
        <v>271</v>
      </c>
      <c r="E21" s="159" t="s">
        <v>1026</v>
      </c>
      <c r="F21" s="160">
        <v>470675</v>
      </c>
      <c r="G21" s="29" t="s">
        <v>438</v>
      </c>
      <c r="H21" s="161">
        <v>2</v>
      </c>
      <c r="I21" s="30">
        <v>0.66</v>
      </c>
      <c r="J21" s="31">
        <v>0.25</v>
      </c>
      <c r="K21" s="32">
        <v>0.09</v>
      </c>
      <c r="L21" s="33">
        <v>0</v>
      </c>
      <c r="M21" s="34">
        <v>0</v>
      </c>
      <c r="N21" s="186">
        <f t="shared" si="0"/>
        <v>310645.5</v>
      </c>
      <c r="O21" s="163">
        <f t="shared" si="1"/>
        <v>117668.75</v>
      </c>
      <c r="P21" s="163">
        <f t="shared" si="2"/>
        <v>42360.75</v>
      </c>
      <c r="Q21" s="163">
        <f t="shared" si="3"/>
        <v>0</v>
      </c>
      <c r="R21" s="163">
        <f t="shared" si="4"/>
        <v>0</v>
      </c>
      <c r="S21" s="187">
        <f t="shared" si="12"/>
        <v>42360.75</v>
      </c>
      <c r="T21" s="164">
        <v>2</v>
      </c>
      <c r="U21" s="30">
        <v>0.62</v>
      </c>
      <c r="V21" s="31">
        <v>0.28000000000000003</v>
      </c>
      <c r="W21" s="32">
        <v>0.1</v>
      </c>
      <c r="X21" s="33">
        <v>0</v>
      </c>
      <c r="Y21" s="34">
        <v>0</v>
      </c>
      <c r="Z21" s="186">
        <f t="shared" si="6"/>
        <v>291818.5</v>
      </c>
      <c r="AA21" s="186">
        <f t="shared" si="7"/>
        <v>131789</v>
      </c>
      <c r="AB21" s="186">
        <f t="shared" si="8"/>
        <v>47067.5</v>
      </c>
      <c r="AC21" s="186">
        <f t="shared" si="9"/>
        <v>0</v>
      </c>
      <c r="AD21" s="186">
        <f t="shared" si="10"/>
        <v>0</v>
      </c>
      <c r="AE21" s="188">
        <f t="shared" si="13"/>
        <v>47067.5</v>
      </c>
      <c r="AF21" s="37"/>
    </row>
    <row r="22" spans="1:32" ht="30.75" thickBot="1" x14ac:dyDescent="0.3">
      <c r="A22" s="28" t="s">
        <v>20</v>
      </c>
      <c r="B22" s="28" t="s">
        <v>272</v>
      </c>
      <c r="C22" s="158" t="s">
        <v>272</v>
      </c>
      <c r="D22" s="158" t="s">
        <v>1275</v>
      </c>
      <c r="E22" s="159" t="s">
        <v>1026</v>
      </c>
      <c r="F22" s="160">
        <v>336337</v>
      </c>
      <c r="G22" s="29" t="s">
        <v>438</v>
      </c>
      <c r="H22" s="161">
        <v>1</v>
      </c>
      <c r="I22" s="30">
        <v>0.87</v>
      </c>
      <c r="J22" s="31">
        <v>0.1</v>
      </c>
      <c r="K22" s="32">
        <v>0.03</v>
      </c>
      <c r="L22" s="33">
        <v>0</v>
      </c>
      <c r="M22" s="34">
        <v>0</v>
      </c>
      <c r="N22" s="186">
        <f t="shared" si="0"/>
        <v>292613.19</v>
      </c>
      <c r="O22" s="163">
        <f t="shared" si="1"/>
        <v>33633.700000000004</v>
      </c>
      <c r="P22" s="163">
        <f t="shared" si="2"/>
        <v>10090.109999999999</v>
      </c>
      <c r="Q22" s="163">
        <f t="shared" si="3"/>
        <v>0</v>
      </c>
      <c r="R22" s="163">
        <f t="shared" si="4"/>
        <v>0</v>
      </c>
      <c r="S22" s="187">
        <f t="shared" si="12"/>
        <v>10090.109999999999</v>
      </c>
      <c r="T22" s="164">
        <v>2</v>
      </c>
      <c r="U22" s="30">
        <v>0.79</v>
      </c>
      <c r="V22" s="31">
        <v>0.16</v>
      </c>
      <c r="W22" s="32">
        <v>0.05</v>
      </c>
      <c r="X22" s="33">
        <v>0</v>
      </c>
      <c r="Y22" s="34">
        <v>0</v>
      </c>
      <c r="Z22" s="186">
        <f t="shared" si="6"/>
        <v>265706.23000000004</v>
      </c>
      <c r="AA22" s="186">
        <f t="shared" si="7"/>
        <v>53813.919999999998</v>
      </c>
      <c r="AB22" s="186">
        <f t="shared" si="8"/>
        <v>16816.850000000002</v>
      </c>
      <c r="AC22" s="186">
        <f t="shared" si="9"/>
        <v>0</v>
      </c>
      <c r="AD22" s="186">
        <f t="shared" si="10"/>
        <v>0</v>
      </c>
      <c r="AE22" s="188">
        <f t="shared" si="13"/>
        <v>16816.850000000002</v>
      </c>
      <c r="AF22" s="37"/>
    </row>
    <row r="23" spans="1:32" ht="30.75" thickBot="1" x14ac:dyDescent="0.3">
      <c r="A23" s="28" t="s">
        <v>20</v>
      </c>
      <c r="B23" s="28" t="s">
        <v>273</v>
      </c>
      <c r="C23" s="158" t="s">
        <v>273</v>
      </c>
      <c r="D23" s="158" t="s">
        <v>274</v>
      </c>
      <c r="E23" s="159" t="s">
        <v>1026</v>
      </c>
      <c r="F23" s="160">
        <v>1074019</v>
      </c>
      <c r="G23" s="29" t="s">
        <v>438</v>
      </c>
      <c r="H23" s="161">
        <v>2</v>
      </c>
      <c r="I23" s="30">
        <v>0.66999999999999993</v>
      </c>
      <c r="J23" s="31">
        <v>0.2</v>
      </c>
      <c r="K23" s="32">
        <v>0.13</v>
      </c>
      <c r="L23" s="33">
        <v>0</v>
      </c>
      <c r="M23" s="34">
        <v>0</v>
      </c>
      <c r="N23" s="186">
        <f t="shared" si="0"/>
        <v>719592.73</v>
      </c>
      <c r="O23" s="163">
        <f t="shared" si="1"/>
        <v>214803.80000000002</v>
      </c>
      <c r="P23" s="163">
        <f t="shared" si="2"/>
        <v>139622.47</v>
      </c>
      <c r="Q23" s="163">
        <f t="shared" si="3"/>
        <v>0</v>
      </c>
      <c r="R23" s="163">
        <f t="shared" si="4"/>
        <v>0</v>
      </c>
      <c r="S23" s="187">
        <f t="shared" si="12"/>
        <v>139622.47</v>
      </c>
      <c r="T23" s="164">
        <v>2</v>
      </c>
      <c r="U23" s="30">
        <v>0.8</v>
      </c>
      <c r="V23" s="31">
        <v>0.16</v>
      </c>
      <c r="W23" s="32">
        <v>0.04</v>
      </c>
      <c r="X23" s="33">
        <v>0</v>
      </c>
      <c r="Y23" s="34">
        <v>0</v>
      </c>
      <c r="Z23" s="186">
        <f t="shared" si="6"/>
        <v>859215.20000000007</v>
      </c>
      <c r="AA23" s="186">
        <f t="shared" si="7"/>
        <v>171843.04</v>
      </c>
      <c r="AB23" s="186">
        <f t="shared" si="8"/>
        <v>42960.76</v>
      </c>
      <c r="AC23" s="186">
        <f t="shared" si="9"/>
        <v>0</v>
      </c>
      <c r="AD23" s="186">
        <f t="shared" si="10"/>
        <v>0</v>
      </c>
      <c r="AE23" s="188">
        <f t="shared" si="13"/>
        <v>42960.76</v>
      </c>
      <c r="AF23" s="37"/>
    </row>
    <row r="24" spans="1:32" ht="30.75" thickBot="1" x14ac:dyDescent="0.3">
      <c r="A24" s="28" t="s">
        <v>20</v>
      </c>
      <c r="B24" s="28" t="s">
        <v>1276</v>
      </c>
      <c r="C24" s="158" t="s">
        <v>1276</v>
      </c>
      <c r="D24" s="158" t="s">
        <v>1277</v>
      </c>
      <c r="E24" s="159" t="s">
        <v>1026</v>
      </c>
      <c r="F24" s="160">
        <v>703412</v>
      </c>
      <c r="G24" s="29" t="s">
        <v>438</v>
      </c>
      <c r="H24" s="161">
        <v>1</v>
      </c>
      <c r="I24" s="30">
        <v>0.84</v>
      </c>
      <c r="J24" s="31">
        <v>0.12</v>
      </c>
      <c r="K24" s="32">
        <v>0.04</v>
      </c>
      <c r="L24" s="33">
        <v>0</v>
      </c>
      <c r="M24" s="34">
        <v>0</v>
      </c>
      <c r="N24" s="186">
        <f t="shared" si="0"/>
        <v>590866.07999999996</v>
      </c>
      <c r="O24" s="163">
        <f t="shared" si="1"/>
        <v>84409.44</v>
      </c>
      <c r="P24" s="163">
        <f t="shared" si="2"/>
        <v>28136.48</v>
      </c>
      <c r="Q24" s="163">
        <f t="shared" si="3"/>
        <v>0</v>
      </c>
      <c r="R24" s="163">
        <f t="shared" si="4"/>
        <v>0</v>
      </c>
      <c r="S24" s="187">
        <f t="shared" si="12"/>
        <v>28136.48</v>
      </c>
      <c r="T24" s="164">
        <v>1</v>
      </c>
      <c r="U24" s="30">
        <v>0.86</v>
      </c>
      <c r="V24" s="31">
        <v>0.11</v>
      </c>
      <c r="W24" s="32">
        <v>0.03</v>
      </c>
      <c r="X24" s="33">
        <v>0</v>
      </c>
      <c r="Y24" s="34">
        <v>0</v>
      </c>
      <c r="Z24" s="186">
        <f t="shared" si="6"/>
        <v>604934.31999999995</v>
      </c>
      <c r="AA24" s="186">
        <f t="shared" si="7"/>
        <v>77375.320000000007</v>
      </c>
      <c r="AB24" s="186">
        <f t="shared" si="8"/>
        <v>21102.36</v>
      </c>
      <c r="AC24" s="186">
        <f t="shared" si="9"/>
        <v>0</v>
      </c>
      <c r="AD24" s="186">
        <f t="shared" si="10"/>
        <v>0</v>
      </c>
      <c r="AE24" s="188">
        <f t="shared" si="13"/>
        <v>21102.36</v>
      </c>
      <c r="AF24" s="37"/>
    </row>
    <row r="25" spans="1:32" ht="30.75" thickBot="1" x14ac:dyDescent="0.3">
      <c r="A25" s="28" t="s">
        <v>20</v>
      </c>
      <c r="B25" s="28" t="s">
        <v>646</v>
      </c>
      <c r="C25" s="158" t="s">
        <v>646</v>
      </c>
      <c r="D25" s="158" t="s">
        <v>647</v>
      </c>
      <c r="E25" s="159" t="s">
        <v>1026</v>
      </c>
      <c r="F25" s="160">
        <v>690881</v>
      </c>
      <c r="G25" s="29" t="s">
        <v>438</v>
      </c>
      <c r="H25" s="161">
        <v>1</v>
      </c>
      <c r="I25" s="30">
        <v>0.82000000000000006</v>
      </c>
      <c r="J25" s="31">
        <v>0.13</v>
      </c>
      <c r="K25" s="32">
        <v>0.05</v>
      </c>
      <c r="L25" s="33">
        <v>0</v>
      </c>
      <c r="M25" s="34">
        <v>0</v>
      </c>
      <c r="N25" s="186">
        <f t="shared" si="0"/>
        <v>566522.42000000004</v>
      </c>
      <c r="O25" s="163">
        <f t="shared" si="1"/>
        <v>89814.53</v>
      </c>
      <c r="P25" s="163">
        <f t="shared" si="2"/>
        <v>34544.050000000003</v>
      </c>
      <c r="Q25" s="163">
        <f t="shared" si="3"/>
        <v>0</v>
      </c>
      <c r="R25" s="163">
        <f t="shared" si="4"/>
        <v>0</v>
      </c>
      <c r="S25" s="187">
        <f t="shared" si="12"/>
        <v>34544.050000000003</v>
      </c>
      <c r="T25" s="164">
        <v>2</v>
      </c>
      <c r="U25" s="30">
        <v>0.77</v>
      </c>
      <c r="V25" s="31">
        <v>0.17</v>
      </c>
      <c r="W25" s="32">
        <v>0.06</v>
      </c>
      <c r="X25" s="33">
        <v>0</v>
      </c>
      <c r="Y25" s="34">
        <v>0</v>
      </c>
      <c r="Z25" s="186">
        <f t="shared" si="6"/>
        <v>531978.37</v>
      </c>
      <c r="AA25" s="186">
        <f t="shared" si="7"/>
        <v>117449.77</v>
      </c>
      <c r="AB25" s="186">
        <f t="shared" si="8"/>
        <v>41452.86</v>
      </c>
      <c r="AC25" s="186">
        <f t="shared" si="9"/>
        <v>0</v>
      </c>
      <c r="AD25" s="186">
        <f t="shared" si="10"/>
        <v>0</v>
      </c>
      <c r="AE25" s="188">
        <f t="shared" si="13"/>
        <v>41452.86</v>
      </c>
      <c r="AF25" s="37"/>
    </row>
    <row r="26" spans="1:32" ht="30.75" thickBot="1" x14ac:dyDescent="0.3">
      <c r="A26" s="28" t="s">
        <v>20</v>
      </c>
      <c r="B26" s="28" t="s">
        <v>648</v>
      </c>
      <c r="C26" s="158" t="s">
        <v>648</v>
      </c>
      <c r="D26" s="158" t="s">
        <v>649</v>
      </c>
      <c r="E26" s="159" t="s">
        <v>1026</v>
      </c>
      <c r="F26" s="160">
        <v>1215220</v>
      </c>
      <c r="G26" s="29" t="s">
        <v>438</v>
      </c>
      <c r="H26" s="161">
        <v>1</v>
      </c>
      <c r="I26" s="30">
        <v>0.88</v>
      </c>
      <c r="J26" s="31">
        <v>0.12</v>
      </c>
      <c r="K26" s="32">
        <v>0</v>
      </c>
      <c r="L26" s="33">
        <v>0</v>
      </c>
      <c r="M26" s="34">
        <v>0</v>
      </c>
      <c r="N26" s="186">
        <f t="shared" si="0"/>
        <v>1069393.6000000001</v>
      </c>
      <c r="O26" s="163">
        <f t="shared" si="1"/>
        <v>145826.4</v>
      </c>
      <c r="P26" s="163">
        <f t="shared" si="2"/>
        <v>0</v>
      </c>
      <c r="Q26" s="163">
        <f t="shared" si="3"/>
        <v>0</v>
      </c>
      <c r="R26" s="163">
        <f t="shared" si="4"/>
        <v>0</v>
      </c>
      <c r="S26" s="187">
        <f t="shared" si="12"/>
        <v>0</v>
      </c>
      <c r="T26" s="164">
        <v>1</v>
      </c>
      <c r="U26" s="30">
        <v>0.9</v>
      </c>
      <c r="V26" s="31">
        <v>0.1</v>
      </c>
      <c r="W26" s="32">
        <v>0</v>
      </c>
      <c r="X26" s="33">
        <v>0</v>
      </c>
      <c r="Y26" s="34">
        <v>0</v>
      </c>
      <c r="Z26" s="186">
        <f t="shared" si="6"/>
        <v>1093698</v>
      </c>
      <c r="AA26" s="186">
        <f t="shared" si="7"/>
        <v>121522</v>
      </c>
      <c r="AB26" s="186">
        <f t="shared" si="8"/>
        <v>0</v>
      </c>
      <c r="AC26" s="186">
        <f t="shared" si="9"/>
        <v>0</v>
      </c>
      <c r="AD26" s="186">
        <f t="shared" si="10"/>
        <v>0</v>
      </c>
      <c r="AE26" s="188">
        <f t="shared" si="13"/>
        <v>0</v>
      </c>
      <c r="AF26" s="37"/>
    </row>
    <row r="27" spans="1:32" ht="30.75" thickBot="1" x14ac:dyDescent="0.3">
      <c r="A27" s="28" t="s">
        <v>20</v>
      </c>
      <c r="B27" s="28" t="s">
        <v>1278</v>
      </c>
      <c r="C27" s="158" t="s">
        <v>1278</v>
      </c>
      <c r="D27" s="158" t="s">
        <v>1279</v>
      </c>
      <c r="E27" s="159" t="s">
        <v>1026</v>
      </c>
      <c r="F27" s="160">
        <v>306071</v>
      </c>
      <c r="G27" s="29" t="s">
        <v>438</v>
      </c>
      <c r="H27" s="161">
        <v>2</v>
      </c>
      <c r="I27" s="30">
        <v>0.66999999999999993</v>
      </c>
      <c r="J27" s="31">
        <v>0.32</v>
      </c>
      <c r="K27" s="32">
        <v>0.01</v>
      </c>
      <c r="L27" s="33">
        <v>0</v>
      </c>
      <c r="M27" s="34">
        <v>0</v>
      </c>
      <c r="N27" s="186">
        <f t="shared" si="0"/>
        <v>205067.56999999998</v>
      </c>
      <c r="O27" s="163">
        <f t="shared" si="1"/>
        <v>97942.720000000001</v>
      </c>
      <c r="P27" s="163">
        <f t="shared" si="2"/>
        <v>3060.71</v>
      </c>
      <c r="Q27" s="163">
        <f t="shared" si="3"/>
        <v>0</v>
      </c>
      <c r="R27" s="163">
        <f t="shared" si="4"/>
        <v>0</v>
      </c>
      <c r="S27" s="187">
        <f t="shared" si="12"/>
        <v>3060.71</v>
      </c>
      <c r="T27" s="164">
        <v>2</v>
      </c>
      <c r="U27" s="30">
        <v>0.63</v>
      </c>
      <c r="V27" s="31">
        <v>0.35</v>
      </c>
      <c r="W27" s="32">
        <v>0.02</v>
      </c>
      <c r="X27" s="33">
        <v>0</v>
      </c>
      <c r="Y27" s="34">
        <v>0</v>
      </c>
      <c r="Z27" s="186">
        <f t="shared" si="6"/>
        <v>192824.73</v>
      </c>
      <c r="AA27" s="186">
        <f t="shared" si="7"/>
        <v>107124.84999999999</v>
      </c>
      <c r="AB27" s="186">
        <f t="shared" si="8"/>
        <v>6121.42</v>
      </c>
      <c r="AC27" s="186">
        <f t="shared" si="9"/>
        <v>0</v>
      </c>
      <c r="AD27" s="186">
        <f t="shared" si="10"/>
        <v>0</v>
      </c>
      <c r="AE27" s="188">
        <f t="shared" si="13"/>
        <v>6121.42</v>
      </c>
      <c r="AF27" s="37"/>
    </row>
    <row r="28" spans="1:32" x14ac:dyDescent="0.25">
      <c r="F28" s="193">
        <f>SUM(F5:F27)</f>
        <v>16059751</v>
      </c>
      <c r="G28" s="193"/>
      <c r="H28" s="193"/>
      <c r="I28" s="193"/>
      <c r="J28" s="193"/>
      <c r="K28" s="193"/>
      <c r="L28" s="193"/>
      <c r="M28" s="193"/>
      <c r="N28" s="193">
        <f t="shared" ref="N28:S28" si="14">SUM(N5:N27)</f>
        <v>12303872.130000001</v>
      </c>
      <c r="O28" s="193">
        <f t="shared" si="14"/>
        <v>2811317.73</v>
      </c>
      <c r="P28" s="193">
        <f t="shared" si="14"/>
        <v>944561.14</v>
      </c>
      <c r="Q28" s="193">
        <f t="shared" si="14"/>
        <v>0</v>
      </c>
      <c r="R28" s="193">
        <f t="shared" si="14"/>
        <v>0</v>
      </c>
      <c r="S28" s="194">
        <f t="shared" si="14"/>
        <v>944561.14</v>
      </c>
      <c r="T28" s="193"/>
      <c r="U28" s="193"/>
      <c r="V28" s="193"/>
      <c r="W28" s="193"/>
      <c r="X28" s="193"/>
      <c r="Y28" s="193"/>
      <c r="Z28" s="193">
        <f t="shared" ref="Z28:AE28" si="15">SUM(Z5:Z27)</f>
        <v>12103665.720000001</v>
      </c>
      <c r="AA28" s="193">
        <f t="shared" si="15"/>
        <v>3089273.7199999997</v>
      </c>
      <c r="AB28" s="193">
        <f t="shared" si="15"/>
        <v>866811.55999999994</v>
      </c>
      <c r="AC28" s="193">
        <f t="shared" si="15"/>
        <v>0</v>
      </c>
      <c r="AD28" s="193">
        <f t="shared" si="15"/>
        <v>0</v>
      </c>
      <c r="AE28" s="194">
        <f t="shared" si="15"/>
        <v>866811.55999999994</v>
      </c>
    </row>
    <row r="29" spans="1:32" x14ac:dyDescent="0.25">
      <c r="N29" s="237">
        <f>(N28/$F$28)*100</f>
        <v>76.613094001270639</v>
      </c>
      <c r="O29" s="237">
        <f t="shared" ref="O29:AE29" si="16">(O28/$F$28)*100</f>
        <v>17.505363127983738</v>
      </c>
      <c r="P29" s="237">
        <f t="shared" si="16"/>
        <v>5.8815428707456299</v>
      </c>
      <c r="Q29" s="237">
        <f t="shared" si="16"/>
        <v>0</v>
      </c>
      <c r="R29" s="237">
        <f t="shared" si="16"/>
        <v>0</v>
      </c>
      <c r="S29" s="238">
        <f t="shared" si="16"/>
        <v>5.8815428707456299</v>
      </c>
      <c r="T29" s="237">
        <f t="shared" si="16"/>
        <v>0</v>
      </c>
      <c r="U29" s="237">
        <f t="shared" si="16"/>
        <v>0</v>
      </c>
      <c r="V29" s="237">
        <f t="shared" si="16"/>
        <v>0</v>
      </c>
      <c r="W29" s="237">
        <f t="shared" si="16"/>
        <v>0</v>
      </c>
      <c r="X29" s="237">
        <f t="shared" si="16"/>
        <v>0</v>
      </c>
      <c r="Y29" s="237">
        <f t="shared" si="16"/>
        <v>0</v>
      </c>
      <c r="Z29" s="237">
        <f t="shared" si="16"/>
        <v>75.366459417708285</v>
      </c>
      <c r="AA29" s="237">
        <f t="shared" si="16"/>
        <v>19.236124644771888</v>
      </c>
      <c r="AB29" s="237">
        <f t="shared" si="16"/>
        <v>5.3974159375198276</v>
      </c>
      <c r="AC29" s="237">
        <f t="shared" si="16"/>
        <v>0</v>
      </c>
      <c r="AD29" s="237">
        <f t="shared" si="16"/>
        <v>0</v>
      </c>
      <c r="AE29" s="238">
        <f t="shared" si="16"/>
        <v>5.3974159375198276</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269" priority="48" operator="containsText" text="N/A">
      <formula>NOT(ISERROR(SEARCH("N/A",I4)))</formula>
    </cfRule>
  </conditionalFormatting>
  <conditionalFormatting sqref="U4:Y4">
    <cfRule type="containsText" dxfId="268" priority="47" operator="containsText" text="N/A">
      <formula>NOT(ISERROR(SEARCH("N/A",U4)))</formula>
    </cfRule>
  </conditionalFormatting>
  <conditionalFormatting sqref="Y5">
    <cfRule type="containsText" dxfId="267" priority="46" operator="containsText" text="N/A">
      <formula>NOT(ISERROR(SEARCH("N/A",Y5)))</formula>
    </cfRule>
  </conditionalFormatting>
  <conditionalFormatting sqref="M5">
    <cfRule type="containsText" dxfId="266" priority="45" operator="containsText" text="N/A">
      <formula>NOT(ISERROR(SEARCH("N/A",M5)))</formula>
    </cfRule>
  </conditionalFormatting>
  <conditionalFormatting sqref="Y6">
    <cfRule type="containsText" dxfId="265" priority="44" operator="containsText" text="N/A">
      <formula>NOT(ISERROR(SEARCH("N/A",Y6)))</formula>
    </cfRule>
  </conditionalFormatting>
  <conditionalFormatting sqref="M6">
    <cfRule type="containsText" dxfId="264" priority="43" operator="containsText" text="N/A">
      <formula>NOT(ISERROR(SEARCH("N/A",M6)))</formula>
    </cfRule>
  </conditionalFormatting>
  <conditionalFormatting sqref="Y7">
    <cfRule type="containsText" dxfId="263" priority="42" operator="containsText" text="N/A">
      <formula>NOT(ISERROR(SEARCH("N/A",Y7)))</formula>
    </cfRule>
  </conditionalFormatting>
  <conditionalFormatting sqref="M7">
    <cfRule type="containsText" dxfId="262" priority="41" operator="containsText" text="N/A">
      <formula>NOT(ISERROR(SEARCH("N/A",M7)))</formula>
    </cfRule>
  </conditionalFormatting>
  <conditionalFormatting sqref="Y8">
    <cfRule type="containsText" dxfId="261" priority="40" operator="containsText" text="N/A">
      <formula>NOT(ISERROR(SEARCH("N/A",Y8)))</formula>
    </cfRule>
  </conditionalFormatting>
  <conditionalFormatting sqref="M8">
    <cfRule type="containsText" dxfId="260" priority="39" operator="containsText" text="N/A">
      <formula>NOT(ISERROR(SEARCH("N/A",M8)))</formula>
    </cfRule>
  </conditionalFormatting>
  <conditionalFormatting sqref="Y9">
    <cfRule type="containsText" dxfId="259" priority="38" operator="containsText" text="N/A">
      <formula>NOT(ISERROR(SEARCH("N/A",Y9)))</formula>
    </cfRule>
  </conditionalFormatting>
  <conditionalFormatting sqref="M9">
    <cfRule type="containsText" dxfId="258" priority="37" operator="containsText" text="N/A">
      <formula>NOT(ISERROR(SEARCH("N/A",M9)))</formula>
    </cfRule>
  </conditionalFormatting>
  <conditionalFormatting sqref="Y10">
    <cfRule type="containsText" dxfId="257" priority="36" operator="containsText" text="N/A">
      <formula>NOT(ISERROR(SEARCH("N/A",Y10)))</formula>
    </cfRule>
  </conditionalFormatting>
  <conditionalFormatting sqref="M10">
    <cfRule type="containsText" dxfId="256" priority="35" operator="containsText" text="N/A">
      <formula>NOT(ISERROR(SEARCH("N/A",M10)))</formula>
    </cfRule>
  </conditionalFormatting>
  <conditionalFormatting sqref="Y11">
    <cfRule type="containsText" dxfId="255" priority="34" operator="containsText" text="N/A">
      <formula>NOT(ISERROR(SEARCH("N/A",Y11)))</formula>
    </cfRule>
  </conditionalFormatting>
  <conditionalFormatting sqref="M11">
    <cfRule type="containsText" dxfId="254" priority="33" operator="containsText" text="N/A">
      <formula>NOT(ISERROR(SEARCH("N/A",M11)))</formula>
    </cfRule>
  </conditionalFormatting>
  <conditionalFormatting sqref="Y12">
    <cfRule type="containsText" dxfId="253" priority="32" operator="containsText" text="N/A">
      <formula>NOT(ISERROR(SEARCH("N/A",Y12)))</formula>
    </cfRule>
  </conditionalFormatting>
  <conditionalFormatting sqref="M12">
    <cfRule type="containsText" dxfId="252" priority="31" operator="containsText" text="N/A">
      <formula>NOT(ISERROR(SEARCH("N/A",M12)))</formula>
    </cfRule>
  </conditionalFormatting>
  <conditionalFormatting sqref="Y13">
    <cfRule type="containsText" dxfId="251" priority="30" operator="containsText" text="N/A">
      <formula>NOT(ISERROR(SEARCH("N/A",Y13)))</formula>
    </cfRule>
  </conditionalFormatting>
  <conditionalFormatting sqref="M13">
    <cfRule type="containsText" dxfId="250" priority="29" operator="containsText" text="N/A">
      <formula>NOT(ISERROR(SEARCH("N/A",M13)))</formula>
    </cfRule>
  </conditionalFormatting>
  <conditionalFormatting sqref="Y14">
    <cfRule type="containsText" dxfId="249" priority="28" operator="containsText" text="N/A">
      <formula>NOT(ISERROR(SEARCH("N/A",Y14)))</formula>
    </cfRule>
  </conditionalFormatting>
  <conditionalFormatting sqref="M14">
    <cfRule type="containsText" dxfId="248" priority="27" operator="containsText" text="N/A">
      <formula>NOT(ISERROR(SEARCH("N/A",M14)))</formula>
    </cfRule>
  </conditionalFormatting>
  <conditionalFormatting sqref="Y15">
    <cfRule type="containsText" dxfId="247" priority="26" operator="containsText" text="N/A">
      <formula>NOT(ISERROR(SEARCH("N/A",Y15)))</formula>
    </cfRule>
  </conditionalFormatting>
  <conditionalFormatting sqref="M15">
    <cfRule type="containsText" dxfId="246" priority="25" operator="containsText" text="N/A">
      <formula>NOT(ISERROR(SEARCH("N/A",M15)))</formula>
    </cfRule>
  </conditionalFormatting>
  <conditionalFormatting sqref="Y16">
    <cfRule type="containsText" dxfId="245" priority="24" operator="containsText" text="N/A">
      <formula>NOT(ISERROR(SEARCH("N/A",Y16)))</formula>
    </cfRule>
  </conditionalFormatting>
  <conditionalFormatting sqref="M16">
    <cfRule type="containsText" dxfId="244" priority="23" operator="containsText" text="N/A">
      <formula>NOT(ISERROR(SEARCH("N/A",M16)))</formula>
    </cfRule>
  </conditionalFormatting>
  <conditionalFormatting sqref="Y17">
    <cfRule type="containsText" dxfId="243" priority="22" operator="containsText" text="N/A">
      <formula>NOT(ISERROR(SEARCH("N/A",Y17)))</formula>
    </cfRule>
  </conditionalFormatting>
  <conditionalFormatting sqref="M17">
    <cfRule type="containsText" dxfId="242" priority="21" operator="containsText" text="N/A">
      <formula>NOT(ISERROR(SEARCH("N/A",M17)))</formula>
    </cfRule>
  </conditionalFormatting>
  <conditionalFormatting sqref="Y18">
    <cfRule type="containsText" dxfId="241" priority="20" operator="containsText" text="N/A">
      <formula>NOT(ISERROR(SEARCH("N/A",Y18)))</formula>
    </cfRule>
  </conditionalFormatting>
  <conditionalFormatting sqref="M18">
    <cfRule type="containsText" dxfId="240" priority="19" operator="containsText" text="N/A">
      <formula>NOT(ISERROR(SEARCH("N/A",M18)))</formula>
    </cfRule>
  </conditionalFormatting>
  <conditionalFormatting sqref="Y19">
    <cfRule type="containsText" dxfId="239" priority="18" operator="containsText" text="N/A">
      <formula>NOT(ISERROR(SEARCH("N/A",Y19)))</formula>
    </cfRule>
  </conditionalFormatting>
  <conditionalFormatting sqref="M19">
    <cfRule type="containsText" dxfId="238" priority="17" operator="containsText" text="N/A">
      <formula>NOT(ISERROR(SEARCH("N/A",M19)))</formula>
    </cfRule>
  </conditionalFormatting>
  <conditionalFormatting sqref="Y20">
    <cfRule type="containsText" dxfId="237" priority="16" operator="containsText" text="N/A">
      <formula>NOT(ISERROR(SEARCH("N/A",Y20)))</formula>
    </cfRule>
  </conditionalFormatting>
  <conditionalFormatting sqref="M20">
    <cfRule type="containsText" dxfId="236" priority="15" operator="containsText" text="N/A">
      <formula>NOT(ISERROR(SEARCH("N/A",M20)))</formula>
    </cfRule>
  </conditionalFormatting>
  <conditionalFormatting sqref="Y21">
    <cfRule type="containsText" dxfId="235" priority="14" operator="containsText" text="N/A">
      <formula>NOT(ISERROR(SEARCH("N/A",Y21)))</formula>
    </cfRule>
  </conditionalFormatting>
  <conditionalFormatting sqref="M21">
    <cfRule type="containsText" dxfId="234" priority="13" operator="containsText" text="N/A">
      <formula>NOT(ISERROR(SEARCH("N/A",M21)))</formula>
    </cfRule>
  </conditionalFormatting>
  <conditionalFormatting sqref="Y22">
    <cfRule type="containsText" dxfId="233" priority="12" operator="containsText" text="N/A">
      <formula>NOT(ISERROR(SEARCH("N/A",Y22)))</formula>
    </cfRule>
  </conditionalFormatting>
  <conditionalFormatting sqref="M22">
    <cfRule type="containsText" dxfId="232" priority="11" operator="containsText" text="N/A">
      <formula>NOT(ISERROR(SEARCH("N/A",M22)))</formula>
    </cfRule>
  </conditionalFormatting>
  <conditionalFormatting sqref="Y23">
    <cfRule type="containsText" dxfId="231" priority="10" operator="containsText" text="N/A">
      <formula>NOT(ISERROR(SEARCH("N/A",Y23)))</formula>
    </cfRule>
  </conditionalFormatting>
  <conditionalFormatting sqref="M23">
    <cfRule type="containsText" dxfId="230" priority="9" operator="containsText" text="N/A">
      <formula>NOT(ISERROR(SEARCH("N/A",M23)))</formula>
    </cfRule>
  </conditionalFormatting>
  <conditionalFormatting sqref="Y24">
    <cfRule type="containsText" dxfId="229" priority="8" operator="containsText" text="N/A">
      <formula>NOT(ISERROR(SEARCH("N/A",Y24)))</formula>
    </cfRule>
  </conditionalFormatting>
  <conditionalFormatting sqref="M24">
    <cfRule type="containsText" dxfId="228" priority="7" operator="containsText" text="N/A">
      <formula>NOT(ISERROR(SEARCH("N/A",M24)))</formula>
    </cfRule>
  </conditionalFormatting>
  <conditionalFormatting sqref="Y25">
    <cfRule type="containsText" dxfId="227" priority="6" operator="containsText" text="N/A">
      <formula>NOT(ISERROR(SEARCH("N/A",Y25)))</formula>
    </cfRule>
  </conditionalFormatting>
  <conditionalFormatting sqref="M25">
    <cfRule type="containsText" dxfId="226" priority="5" operator="containsText" text="N/A">
      <formula>NOT(ISERROR(SEARCH("N/A",M25)))</formula>
    </cfRule>
  </conditionalFormatting>
  <conditionalFormatting sqref="Y26">
    <cfRule type="containsText" dxfId="225" priority="4" operator="containsText" text="N/A">
      <formula>NOT(ISERROR(SEARCH("N/A",Y26)))</formula>
    </cfRule>
  </conditionalFormatting>
  <conditionalFormatting sqref="M26">
    <cfRule type="containsText" dxfId="224" priority="3" operator="containsText" text="N/A">
      <formula>NOT(ISERROR(SEARCH("N/A",M26)))</formula>
    </cfRule>
  </conditionalFormatting>
  <conditionalFormatting sqref="Y27">
    <cfRule type="containsText" dxfId="223" priority="2" operator="containsText" text="N/A">
      <formula>NOT(ISERROR(SEARCH("N/A",Y27)))</formula>
    </cfRule>
  </conditionalFormatting>
  <conditionalFormatting sqref="M27">
    <cfRule type="containsText" dxfId="222" priority="1" operator="containsText" text="N/A">
      <formula>NOT(ISERROR(SEARCH("N/A",M27)))</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62C54-7EB4-44B1-A5C2-8ACA114624AA}">
  <sheetPr codeName="Sheet2"/>
  <dimension ref="A1:AF20"/>
  <sheetViews>
    <sheetView topLeftCell="O13" zoomScale="110" zoomScaleNormal="110" workbookViewId="0">
      <selection activeCell="AB23" sqref="AB23"/>
    </sheetView>
  </sheetViews>
  <sheetFormatPr defaultColWidth="9.140625" defaultRowHeight="15" x14ac:dyDescent="0.25"/>
  <cols>
    <col min="1" max="1" width="16.7109375" style="21" customWidth="1"/>
    <col min="2" max="2" width="20.42578125" style="21" hidden="1" customWidth="1"/>
    <col min="3" max="3" width="9.140625" style="21"/>
    <col min="4" max="5" width="0" style="21" hidden="1" customWidth="1"/>
    <col min="6" max="6" width="14.42578125" style="21" bestFit="1" customWidth="1"/>
    <col min="7" max="7" width="16.28515625" style="21" hidden="1" customWidth="1"/>
    <col min="8" max="8" width="9.140625" style="21"/>
    <col min="9" max="13" width="6.7109375" style="21" customWidth="1"/>
    <col min="14" max="14" width="14" style="21" customWidth="1"/>
    <col min="15" max="16" width="9.140625" style="21"/>
    <col min="17" max="18" width="11.28515625" style="21" customWidth="1"/>
    <col min="19" max="19" width="9.140625" style="21" customWidth="1"/>
    <col min="20" max="20" width="9.140625" style="21"/>
    <col min="21" max="25" width="5.85546875" style="21" customWidth="1"/>
    <col min="26" max="26" width="12.5703125" style="21" customWidth="1"/>
    <col min="27" max="28" width="9.140625" style="21"/>
    <col min="29" max="29" width="8.7109375" style="21" customWidth="1"/>
    <col min="30" max="30" width="10.28515625" style="21" customWidth="1"/>
    <col min="31" max="31" width="13.5703125" style="21" customWidth="1"/>
    <col min="32" max="16384" width="9.140625" style="21"/>
  </cols>
  <sheetData>
    <row r="1" spans="1:32" ht="16.5" customHeight="1" thickBot="1" x14ac:dyDescent="0.3">
      <c r="A1" s="433" t="s">
        <v>435</v>
      </c>
      <c r="B1" s="433" t="s">
        <v>352</v>
      </c>
      <c r="C1" s="433" t="s">
        <v>353</v>
      </c>
      <c r="D1" s="433" t="s">
        <v>53</v>
      </c>
      <c r="E1" s="433" t="s">
        <v>635</v>
      </c>
      <c r="F1" s="445" t="s">
        <v>50</v>
      </c>
      <c r="G1" s="452"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customHeight="1" x14ac:dyDescent="0.25">
      <c r="A2" s="433"/>
      <c r="B2" s="433"/>
      <c r="C2" s="433"/>
      <c r="D2" s="433"/>
      <c r="E2" s="433"/>
      <c r="F2" s="445"/>
      <c r="G2" s="452"/>
      <c r="H2" s="457" t="s">
        <v>54</v>
      </c>
      <c r="I2" s="460" t="s">
        <v>55</v>
      </c>
      <c r="J2" s="461"/>
      <c r="K2" s="461"/>
      <c r="L2" s="461"/>
      <c r="M2" s="462"/>
      <c r="N2" s="440" t="s">
        <v>56</v>
      </c>
      <c r="O2" s="440" t="s">
        <v>57</v>
      </c>
      <c r="P2" s="440" t="s">
        <v>58</v>
      </c>
      <c r="Q2" s="440" t="s">
        <v>59</v>
      </c>
      <c r="R2" s="440" t="s">
        <v>60</v>
      </c>
      <c r="S2" s="440" t="s">
        <v>61</v>
      </c>
      <c r="T2" s="173" t="s">
        <v>54</v>
      </c>
      <c r="U2" s="442" t="s">
        <v>55</v>
      </c>
      <c r="V2" s="443"/>
      <c r="W2" s="443"/>
      <c r="X2" s="443"/>
      <c r="Y2" s="444"/>
      <c r="Z2" s="446" t="s">
        <v>5</v>
      </c>
      <c r="AA2" s="449" t="s">
        <v>6</v>
      </c>
      <c r="AB2" s="449" t="s">
        <v>7</v>
      </c>
      <c r="AC2" s="449" t="s">
        <v>8</v>
      </c>
      <c r="AD2" s="449" t="s">
        <v>9</v>
      </c>
      <c r="AE2" s="464" t="s">
        <v>10</v>
      </c>
    </row>
    <row r="3" spans="1:32" ht="15" customHeight="1" x14ac:dyDescent="0.25">
      <c r="A3" s="433"/>
      <c r="B3" s="433"/>
      <c r="C3" s="433"/>
      <c r="D3" s="433"/>
      <c r="E3" s="433"/>
      <c r="F3" s="445"/>
      <c r="G3" s="452"/>
      <c r="H3" s="458"/>
      <c r="I3" s="434" t="s">
        <v>109</v>
      </c>
      <c r="J3" s="435"/>
      <c r="K3" s="435"/>
      <c r="L3" s="435"/>
      <c r="M3" s="436"/>
      <c r="N3" s="441"/>
      <c r="O3" s="441"/>
      <c r="P3" s="441"/>
      <c r="Q3" s="441"/>
      <c r="R3" s="441"/>
      <c r="S3" s="441"/>
      <c r="T3" s="173" t="s">
        <v>62</v>
      </c>
      <c r="U3" s="437" t="s">
        <v>354</v>
      </c>
      <c r="V3" s="438"/>
      <c r="W3" s="438"/>
      <c r="X3" s="438"/>
      <c r="Y3" s="439"/>
      <c r="Z3" s="447"/>
      <c r="AA3" s="450"/>
      <c r="AB3" s="450"/>
      <c r="AC3" s="450"/>
      <c r="AD3" s="450"/>
      <c r="AE3" s="465"/>
    </row>
    <row r="4" spans="1:32" ht="15.75" thickBot="1" x14ac:dyDescent="0.3">
      <c r="A4" s="433"/>
      <c r="B4" s="433"/>
      <c r="C4" s="433"/>
      <c r="D4" s="433"/>
      <c r="E4" s="433"/>
      <c r="F4" s="445"/>
      <c r="G4" s="452"/>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30.75" thickBot="1" x14ac:dyDescent="0.3">
      <c r="A5" s="28" t="s">
        <v>17</v>
      </c>
      <c r="B5" s="28" t="s">
        <v>68</v>
      </c>
      <c r="C5" s="158" t="s">
        <v>69</v>
      </c>
      <c r="D5" s="158" t="s">
        <v>1069</v>
      </c>
      <c r="E5" s="159" t="s">
        <v>1070</v>
      </c>
      <c r="F5" s="160">
        <v>309525</v>
      </c>
      <c r="G5" s="29" t="s">
        <v>438</v>
      </c>
      <c r="H5" s="161">
        <v>1</v>
      </c>
      <c r="I5" s="30">
        <v>0.91</v>
      </c>
      <c r="J5" s="31">
        <v>0.09</v>
      </c>
      <c r="K5" s="32">
        <v>0</v>
      </c>
      <c r="L5" s="33">
        <v>0</v>
      </c>
      <c r="M5" s="34">
        <v>0</v>
      </c>
      <c r="N5" s="186">
        <f t="shared" ref="N5:N19" si="0">F5*I5</f>
        <v>281667.75</v>
      </c>
      <c r="O5" s="163">
        <f t="shared" ref="O5:O19" si="1">F5*J5</f>
        <v>27857.25</v>
      </c>
      <c r="P5" s="163">
        <f t="shared" ref="P5:P19" si="2">F5*K5</f>
        <v>0</v>
      </c>
      <c r="Q5" s="163">
        <f t="shared" ref="Q5:Q19" si="3">F5*L5</f>
        <v>0</v>
      </c>
      <c r="R5" s="163">
        <f t="shared" ref="R5:R19" si="4">F5*M5</f>
        <v>0</v>
      </c>
      <c r="S5" s="187">
        <f>SUM(P5:R5)</f>
        <v>0</v>
      </c>
      <c r="T5" s="164">
        <v>1</v>
      </c>
      <c r="U5" s="30">
        <v>0.89</v>
      </c>
      <c r="V5" s="31">
        <v>0.11</v>
      </c>
      <c r="W5" s="32">
        <v>0</v>
      </c>
      <c r="X5" s="33">
        <v>0</v>
      </c>
      <c r="Y5" s="34">
        <v>0</v>
      </c>
      <c r="Z5" s="186">
        <f t="shared" ref="Z5:Z19" si="5">F5*U5</f>
        <v>275477.25</v>
      </c>
      <c r="AA5" s="186">
        <f t="shared" ref="AA5:AA19" si="6">F5*V5</f>
        <v>34047.75</v>
      </c>
      <c r="AB5" s="186">
        <f t="shared" ref="AB5:AB19" si="7">F5*W5</f>
        <v>0</v>
      </c>
      <c r="AC5" s="186">
        <f t="shared" ref="AC5:AC19" si="8">F5*X5</f>
        <v>0</v>
      </c>
      <c r="AD5" s="186">
        <f t="shared" ref="AD5:AD19" si="9">F5*Y5</f>
        <v>0</v>
      </c>
      <c r="AE5" s="188">
        <f>SUM(AB5:AD5)</f>
        <v>0</v>
      </c>
      <c r="AF5" s="37"/>
    </row>
    <row r="6" spans="1:32" ht="30.75" thickBot="1" x14ac:dyDescent="0.3">
      <c r="A6" s="28" t="s">
        <v>17</v>
      </c>
      <c r="B6" s="28" t="s">
        <v>68</v>
      </c>
      <c r="C6" s="158" t="s">
        <v>71</v>
      </c>
      <c r="D6" s="158" t="s">
        <v>1071</v>
      </c>
      <c r="E6" s="159" t="s">
        <v>1070</v>
      </c>
      <c r="F6" s="160">
        <v>147526</v>
      </c>
      <c r="G6" s="29" t="s">
        <v>438</v>
      </c>
      <c r="H6" s="161">
        <v>1</v>
      </c>
      <c r="I6" s="30">
        <v>0.88</v>
      </c>
      <c r="J6" s="31">
        <v>0.12</v>
      </c>
      <c r="K6" s="32">
        <v>0</v>
      </c>
      <c r="L6" s="33">
        <v>0</v>
      </c>
      <c r="M6" s="34">
        <v>0</v>
      </c>
      <c r="N6" s="186">
        <f t="shared" si="0"/>
        <v>129822.88</v>
      </c>
      <c r="O6" s="163">
        <f t="shared" si="1"/>
        <v>17703.12</v>
      </c>
      <c r="P6" s="163">
        <f t="shared" si="2"/>
        <v>0</v>
      </c>
      <c r="Q6" s="163">
        <f t="shared" si="3"/>
        <v>0</v>
      </c>
      <c r="R6" s="163">
        <f t="shared" si="4"/>
        <v>0</v>
      </c>
      <c r="S6" s="187">
        <f t="shared" ref="S6:S17" si="10">SUM(P6:R6)</f>
        <v>0</v>
      </c>
      <c r="T6" s="164">
        <v>1</v>
      </c>
      <c r="U6" s="30">
        <v>0.84</v>
      </c>
      <c r="V6" s="31">
        <v>0.15</v>
      </c>
      <c r="W6" s="32">
        <v>0.01</v>
      </c>
      <c r="X6" s="33">
        <v>0</v>
      </c>
      <c r="Y6" s="34">
        <v>0</v>
      </c>
      <c r="Z6" s="186">
        <f t="shared" si="5"/>
        <v>123921.84</v>
      </c>
      <c r="AA6" s="186">
        <f t="shared" si="6"/>
        <v>22128.899999999998</v>
      </c>
      <c r="AB6" s="186">
        <f t="shared" si="7"/>
        <v>1475.26</v>
      </c>
      <c r="AC6" s="186">
        <f t="shared" si="8"/>
        <v>0</v>
      </c>
      <c r="AD6" s="186">
        <f t="shared" si="9"/>
        <v>0</v>
      </c>
      <c r="AE6" s="188">
        <f t="shared" ref="AE6:AE17" si="11">SUM(AB6:AD6)</f>
        <v>1475.26</v>
      </c>
      <c r="AF6" s="37"/>
    </row>
    <row r="7" spans="1:32" ht="30.75" thickBot="1" x14ac:dyDescent="0.3">
      <c r="A7" s="28" t="s">
        <v>17</v>
      </c>
      <c r="B7" s="28" t="s">
        <v>68</v>
      </c>
      <c r="C7" s="158" t="s">
        <v>72</v>
      </c>
      <c r="D7" s="158" t="s">
        <v>1072</v>
      </c>
      <c r="E7" s="159" t="s">
        <v>1070</v>
      </c>
      <c r="F7" s="160">
        <v>225062</v>
      </c>
      <c r="G7" s="29" t="s">
        <v>438</v>
      </c>
      <c r="H7" s="161">
        <v>1</v>
      </c>
      <c r="I7" s="30">
        <v>0.9</v>
      </c>
      <c r="J7" s="31">
        <v>0.1</v>
      </c>
      <c r="K7" s="32">
        <v>0</v>
      </c>
      <c r="L7" s="33">
        <v>0</v>
      </c>
      <c r="M7" s="34">
        <v>0</v>
      </c>
      <c r="N7" s="186">
        <f t="shared" si="0"/>
        <v>202555.80000000002</v>
      </c>
      <c r="O7" s="163">
        <f t="shared" si="1"/>
        <v>22506.2</v>
      </c>
      <c r="P7" s="163">
        <f t="shared" si="2"/>
        <v>0</v>
      </c>
      <c r="Q7" s="163">
        <f t="shared" si="3"/>
        <v>0</v>
      </c>
      <c r="R7" s="163">
        <f t="shared" si="4"/>
        <v>0</v>
      </c>
      <c r="S7" s="187">
        <f t="shared" si="10"/>
        <v>0</v>
      </c>
      <c r="T7" s="164">
        <v>1</v>
      </c>
      <c r="U7" s="30">
        <v>0.88</v>
      </c>
      <c r="V7" s="31">
        <v>0.12</v>
      </c>
      <c r="W7" s="32">
        <v>0</v>
      </c>
      <c r="X7" s="33">
        <v>0</v>
      </c>
      <c r="Y7" s="34">
        <v>0</v>
      </c>
      <c r="Z7" s="186">
        <f t="shared" si="5"/>
        <v>198054.56</v>
      </c>
      <c r="AA7" s="186">
        <f t="shared" si="6"/>
        <v>27007.439999999999</v>
      </c>
      <c r="AB7" s="186">
        <f t="shared" si="7"/>
        <v>0</v>
      </c>
      <c r="AC7" s="186">
        <f t="shared" si="8"/>
        <v>0</v>
      </c>
      <c r="AD7" s="186">
        <f t="shared" si="9"/>
        <v>0</v>
      </c>
      <c r="AE7" s="188">
        <f t="shared" si="11"/>
        <v>0</v>
      </c>
      <c r="AF7" s="37"/>
    </row>
    <row r="8" spans="1:32" ht="30.75" thickBot="1" x14ac:dyDescent="0.3">
      <c r="A8" s="28" t="s">
        <v>17</v>
      </c>
      <c r="B8" s="28" t="s">
        <v>68</v>
      </c>
      <c r="C8" s="158" t="s">
        <v>73</v>
      </c>
      <c r="D8" s="158" t="s">
        <v>1073</v>
      </c>
      <c r="E8" s="159" t="s">
        <v>1070</v>
      </c>
      <c r="F8" s="160">
        <v>83293</v>
      </c>
      <c r="G8" s="29" t="s">
        <v>438</v>
      </c>
      <c r="H8" s="161">
        <v>1</v>
      </c>
      <c r="I8" s="30">
        <v>0.82000000000000006</v>
      </c>
      <c r="J8" s="31">
        <v>0.16</v>
      </c>
      <c r="K8" s="32">
        <v>0.02</v>
      </c>
      <c r="L8" s="33">
        <v>0</v>
      </c>
      <c r="M8" s="34">
        <v>0</v>
      </c>
      <c r="N8" s="186">
        <f t="shared" si="0"/>
        <v>68300.260000000009</v>
      </c>
      <c r="O8" s="163">
        <f t="shared" si="1"/>
        <v>13326.880000000001</v>
      </c>
      <c r="P8" s="163">
        <f t="shared" si="2"/>
        <v>1665.8600000000001</v>
      </c>
      <c r="Q8" s="163">
        <f t="shared" si="3"/>
        <v>0</v>
      </c>
      <c r="R8" s="163">
        <f t="shared" si="4"/>
        <v>0</v>
      </c>
      <c r="S8" s="187">
        <f t="shared" si="10"/>
        <v>1665.8600000000001</v>
      </c>
      <c r="T8" s="164">
        <v>2</v>
      </c>
      <c r="U8" s="30">
        <v>0.74</v>
      </c>
      <c r="V8" s="31">
        <v>0.23</v>
      </c>
      <c r="W8" s="32">
        <v>0.03</v>
      </c>
      <c r="X8" s="33">
        <v>0</v>
      </c>
      <c r="Y8" s="34">
        <v>0</v>
      </c>
      <c r="Z8" s="186">
        <f t="shared" si="5"/>
        <v>61636.82</v>
      </c>
      <c r="AA8" s="186">
        <f t="shared" si="6"/>
        <v>19157.39</v>
      </c>
      <c r="AB8" s="186">
        <f t="shared" si="7"/>
        <v>2498.79</v>
      </c>
      <c r="AC8" s="186">
        <f t="shared" si="8"/>
        <v>0</v>
      </c>
      <c r="AD8" s="186">
        <f t="shared" si="9"/>
        <v>0</v>
      </c>
      <c r="AE8" s="188">
        <f t="shared" si="11"/>
        <v>2498.79</v>
      </c>
      <c r="AF8" s="37"/>
    </row>
    <row r="9" spans="1:32" ht="30.75" thickBot="1" x14ac:dyDescent="0.3">
      <c r="A9" s="28" t="s">
        <v>17</v>
      </c>
      <c r="B9" s="28" t="s">
        <v>68</v>
      </c>
      <c r="C9" s="158" t="s">
        <v>77</v>
      </c>
      <c r="D9" s="158" t="s">
        <v>1074</v>
      </c>
      <c r="E9" s="159" t="s">
        <v>1070</v>
      </c>
      <c r="F9" s="160">
        <v>211694</v>
      </c>
      <c r="G9" s="29" t="s">
        <v>438</v>
      </c>
      <c r="H9" s="161">
        <v>1</v>
      </c>
      <c r="I9" s="30">
        <v>0.84</v>
      </c>
      <c r="J9" s="31">
        <v>0.15</v>
      </c>
      <c r="K9" s="32">
        <v>0.01</v>
      </c>
      <c r="L9" s="33">
        <v>0</v>
      </c>
      <c r="M9" s="34">
        <v>0</v>
      </c>
      <c r="N9" s="186">
        <f t="shared" si="0"/>
        <v>177822.96</v>
      </c>
      <c r="O9" s="163">
        <f t="shared" si="1"/>
        <v>31754.1</v>
      </c>
      <c r="P9" s="163">
        <f t="shared" si="2"/>
        <v>2116.94</v>
      </c>
      <c r="Q9" s="163">
        <f t="shared" si="3"/>
        <v>0</v>
      </c>
      <c r="R9" s="163">
        <f t="shared" si="4"/>
        <v>0</v>
      </c>
      <c r="S9" s="187">
        <f t="shared" si="10"/>
        <v>2116.94</v>
      </c>
      <c r="T9" s="164">
        <v>2</v>
      </c>
      <c r="U9" s="30">
        <v>0.7</v>
      </c>
      <c r="V9" s="31">
        <v>0.27</v>
      </c>
      <c r="W9" s="32">
        <v>0.03</v>
      </c>
      <c r="X9" s="33">
        <v>0</v>
      </c>
      <c r="Y9" s="34">
        <v>0</v>
      </c>
      <c r="Z9" s="186">
        <f t="shared" si="5"/>
        <v>148185.79999999999</v>
      </c>
      <c r="AA9" s="186">
        <f t="shared" si="6"/>
        <v>57157.380000000005</v>
      </c>
      <c r="AB9" s="186">
        <f t="shared" si="7"/>
        <v>6350.82</v>
      </c>
      <c r="AC9" s="186">
        <f t="shared" si="8"/>
        <v>0</v>
      </c>
      <c r="AD9" s="186">
        <f t="shared" si="9"/>
        <v>0</v>
      </c>
      <c r="AE9" s="188">
        <f t="shared" si="11"/>
        <v>6350.82</v>
      </c>
      <c r="AF9" s="37"/>
    </row>
    <row r="10" spans="1:32" ht="30.75" thickBot="1" x14ac:dyDescent="0.3">
      <c r="A10" s="28" t="s">
        <v>17</v>
      </c>
      <c r="B10" s="28" t="s">
        <v>68</v>
      </c>
      <c r="C10" s="158" t="s">
        <v>80</v>
      </c>
      <c r="D10" s="158" t="s">
        <v>1075</v>
      </c>
      <c r="E10" s="159" t="s">
        <v>1070</v>
      </c>
      <c r="F10" s="160">
        <v>111823</v>
      </c>
      <c r="G10" s="29" t="s">
        <v>438</v>
      </c>
      <c r="H10" s="161">
        <v>1</v>
      </c>
      <c r="I10" s="30">
        <v>0.91</v>
      </c>
      <c r="J10" s="31">
        <v>0.09</v>
      </c>
      <c r="K10" s="32">
        <v>0</v>
      </c>
      <c r="L10" s="33">
        <v>0</v>
      </c>
      <c r="M10" s="34">
        <v>0</v>
      </c>
      <c r="N10" s="186">
        <f t="shared" si="0"/>
        <v>101758.93000000001</v>
      </c>
      <c r="O10" s="163">
        <f t="shared" si="1"/>
        <v>10064.07</v>
      </c>
      <c r="P10" s="163">
        <f t="shared" si="2"/>
        <v>0</v>
      </c>
      <c r="Q10" s="163">
        <f t="shared" si="3"/>
        <v>0</v>
      </c>
      <c r="R10" s="163">
        <f t="shared" si="4"/>
        <v>0</v>
      </c>
      <c r="S10" s="187">
        <f t="shared" si="10"/>
        <v>0</v>
      </c>
      <c r="T10" s="164">
        <v>1</v>
      </c>
      <c r="U10" s="30">
        <v>0.87</v>
      </c>
      <c r="V10" s="31">
        <v>0.13</v>
      </c>
      <c r="W10" s="32">
        <v>0</v>
      </c>
      <c r="X10" s="33">
        <v>0</v>
      </c>
      <c r="Y10" s="34">
        <v>0</v>
      </c>
      <c r="Z10" s="186">
        <f t="shared" si="5"/>
        <v>97286.01</v>
      </c>
      <c r="AA10" s="186">
        <f t="shared" si="6"/>
        <v>14536.99</v>
      </c>
      <c r="AB10" s="186">
        <f t="shared" si="7"/>
        <v>0</v>
      </c>
      <c r="AC10" s="186">
        <f t="shared" si="8"/>
        <v>0</v>
      </c>
      <c r="AD10" s="186">
        <f t="shared" si="9"/>
        <v>0</v>
      </c>
      <c r="AE10" s="188">
        <f t="shared" si="11"/>
        <v>0</v>
      </c>
      <c r="AF10" s="37"/>
    </row>
    <row r="11" spans="1:32" ht="30.75" thickBot="1" x14ac:dyDescent="0.3">
      <c r="A11" s="28" t="s">
        <v>17</v>
      </c>
      <c r="B11" s="28" t="s">
        <v>1076</v>
      </c>
      <c r="C11" s="158" t="s">
        <v>70</v>
      </c>
      <c r="D11" s="158" t="s">
        <v>1077</v>
      </c>
      <c r="E11" s="159" t="s">
        <v>1070</v>
      </c>
      <c r="F11" s="160">
        <v>103499</v>
      </c>
      <c r="G11" s="29" t="s">
        <v>438</v>
      </c>
      <c r="H11" s="161">
        <v>1</v>
      </c>
      <c r="I11" s="30">
        <v>0.88</v>
      </c>
      <c r="J11" s="31">
        <v>0.12</v>
      </c>
      <c r="K11" s="32">
        <v>0</v>
      </c>
      <c r="L11" s="33">
        <v>0</v>
      </c>
      <c r="M11" s="34">
        <v>0</v>
      </c>
      <c r="N11" s="186">
        <f t="shared" si="0"/>
        <v>91079.12</v>
      </c>
      <c r="O11" s="163">
        <f t="shared" si="1"/>
        <v>12419.88</v>
      </c>
      <c r="P11" s="163">
        <f t="shared" si="2"/>
        <v>0</v>
      </c>
      <c r="Q11" s="163">
        <f t="shared" si="3"/>
        <v>0</v>
      </c>
      <c r="R11" s="163">
        <f t="shared" si="4"/>
        <v>0</v>
      </c>
      <c r="S11" s="187">
        <f t="shared" si="10"/>
        <v>0</v>
      </c>
      <c r="T11" s="164">
        <v>1</v>
      </c>
      <c r="U11" s="30">
        <v>0.84</v>
      </c>
      <c r="V11" s="31">
        <v>0.15</v>
      </c>
      <c r="W11" s="32">
        <v>0.01</v>
      </c>
      <c r="X11" s="33">
        <v>0</v>
      </c>
      <c r="Y11" s="34">
        <v>0</v>
      </c>
      <c r="Z11" s="186">
        <f t="shared" si="5"/>
        <v>86939.16</v>
      </c>
      <c r="AA11" s="186">
        <f t="shared" si="6"/>
        <v>15524.849999999999</v>
      </c>
      <c r="AB11" s="186">
        <f t="shared" si="7"/>
        <v>1034.99</v>
      </c>
      <c r="AC11" s="186">
        <f t="shared" si="8"/>
        <v>0</v>
      </c>
      <c r="AD11" s="186">
        <f t="shared" si="9"/>
        <v>0</v>
      </c>
      <c r="AE11" s="188">
        <f t="shared" si="11"/>
        <v>1034.99</v>
      </c>
      <c r="AF11" s="37"/>
    </row>
    <row r="12" spans="1:32" ht="30.75" thickBot="1" x14ac:dyDescent="0.3">
      <c r="A12" s="28" t="s">
        <v>17</v>
      </c>
      <c r="B12" s="28" t="s">
        <v>1076</v>
      </c>
      <c r="C12" s="158" t="s">
        <v>74</v>
      </c>
      <c r="D12" s="158" t="s">
        <v>1078</v>
      </c>
      <c r="E12" s="159" t="s">
        <v>1070</v>
      </c>
      <c r="F12" s="160">
        <v>125777</v>
      </c>
      <c r="G12" s="29" t="s">
        <v>438</v>
      </c>
      <c r="H12" s="161">
        <v>1</v>
      </c>
      <c r="I12" s="30">
        <v>0.92</v>
      </c>
      <c r="J12" s="31">
        <v>0.08</v>
      </c>
      <c r="K12" s="32">
        <v>0</v>
      </c>
      <c r="L12" s="33">
        <v>0</v>
      </c>
      <c r="M12" s="34">
        <v>0</v>
      </c>
      <c r="N12" s="186">
        <f t="shared" si="0"/>
        <v>115714.84000000001</v>
      </c>
      <c r="O12" s="163">
        <f t="shared" si="1"/>
        <v>10062.16</v>
      </c>
      <c r="P12" s="163">
        <f t="shared" si="2"/>
        <v>0</v>
      </c>
      <c r="Q12" s="163">
        <f t="shared" si="3"/>
        <v>0</v>
      </c>
      <c r="R12" s="163">
        <f t="shared" si="4"/>
        <v>0</v>
      </c>
      <c r="S12" s="187">
        <f t="shared" si="10"/>
        <v>0</v>
      </c>
      <c r="T12" s="164">
        <v>1</v>
      </c>
      <c r="U12" s="30">
        <v>0.89</v>
      </c>
      <c r="V12" s="31">
        <v>0.11</v>
      </c>
      <c r="W12" s="32">
        <v>0</v>
      </c>
      <c r="X12" s="33">
        <v>0</v>
      </c>
      <c r="Y12" s="34">
        <v>0</v>
      </c>
      <c r="Z12" s="186">
        <f t="shared" si="5"/>
        <v>111941.53</v>
      </c>
      <c r="AA12" s="186">
        <f t="shared" si="6"/>
        <v>13835.47</v>
      </c>
      <c r="AB12" s="186">
        <f t="shared" si="7"/>
        <v>0</v>
      </c>
      <c r="AC12" s="186">
        <f t="shared" si="8"/>
        <v>0</v>
      </c>
      <c r="AD12" s="186">
        <f t="shared" si="9"/>
        <v>0</v>
      </c>
      <c r="AE12" s="188">
        <f t="shared" si="11"/>
        <v>0</v>
      </c>
      <c r="AF12" s="37"/>
    </row>
    <row r="13" spans="1:32" ht="30.75" thickBot="1" x14ac:dyDescent="0.3">
      <c r="A13" s="28" t="s">
        <v>17</v>
      </c>
      <c r="B13" s="28" t="s">
        <v>1076</v>
      </c>
      <c r="C13" s="158" t="s">
        <v>75</v>
      </c>
      <c r="D13" s="158" t="s">
        <v>1079</v>
      </c>
      <c r="E13" s="159" t="s">
        <v>1070</v>
      </c>
      <c r="F13" s="160">
        <v>84862</v>
      </c>
      <c r="G13" s="29" t="s">
        <v>438</v>
      </c>
      <c r="H13" s="161">
        <v>1</v>
      </c>
      <c r="I13" s="30">
        <v>0.9</v>
      </c>
      <c r="J13" s="31">
        <v>0.1</v>
      </c>
      <c r="K13" s="32">
        <v>0</v>
      </c>
      <c r="L13" s="33">
        <v>0</v>
      </c>
      <c r="M13" s="34">
        <v>0</v>
      </c>
      <c r="N13" s="186">
        <f t="shared" si="0"/>
        <v>76375.8</v>
      </c>
      <c r="O13" s="163">
        <f t="shared" si="1"/>
        <v>8486.2000000000007</v>
      </c>
      <c r="P13" s="163">
        <f t="shared" si="2"/>
        <v>0</v>
      </c>
      <c r="Q13" s="163">
        <f t="shared" si="3"/>
        <v>0</v>
      </c>
      <c r="R13" s="163">
        <f t="shared" si="4"/>
        <v>0</v>
      </c>
      <c r="S13" s="187">
        <f t="shared" si="10"/>
        <v>0</v>
      </c>
      <c r="T13" s="164">
        <v>1</v>
      </c>
      <c r="U13" s="30">
        <v>0.89</v>
      </c>
      <c r="V13" s="31">
        <v>0.1</v>
      </c>
      <c r="W13" s="32">
        <v>0.01</v>
      </c>
      <c r="X13" s="33">
        <v>0</v>
      </c>
      <c r="Y13" s="34">
        <v>0</v>
      </c>
      <c r="Z13" s="186">
        <f t="shared" si="5"/>
        <v>75527.180000000008</v>
      </c>
      <c r="AA13" s="186">
        <f t="shared" si="6"/>
        <v>8486.2000000000007</v>
      </c>
      <c r="AB13" s="186">
        <f t="shared" si="7"/>
        <v>848.62</v>
      </c>
      <c r="AC13" s="186">
        <f t="shared" si="8"/>
        <v>0</v>
      </c>
      <c r="AD13" s="186">
        <f t="shared" si="9"/>
        <v>0</v>
      </c>
      <c r="AE13" s="188">
        <f t="shared" si="11"/>
        <v>848.62</v>
      </c>
      <c r="AF13" s="37"/>
    </row>
    <row r="14" spans="1:32" ht="30.75" thickBot="1" x14ac:dyDescent="0.3">
      <c r="A14" s="28" t="s">
        <v>17</v>
      </c>
      <c r="B14" s="28" t="s">
        <v>1076</v>
      </c>
      <c r="C14" s="158" t="s">
        <v>76</v>
      </c>
      <c r="D14" s="158" t="s">
        <v>1080</v>
      </c>
      <c r="E14" s="159" t="s">
        <v>1070</v>
      </c>
      <c r="F14" s="160">
        <v>140016</v>
      </c>
      <c r="G14" s="29" t="s">
        <v>438</v>
      </c>
      <c r="H14" s="161">
        <v>1</v>
      </c>
      <c r="I14" s="30">
        <v>0.9</v>
      </c>
      <c r="J14" s="31">
        <v>0.1</v>
      </c>
      <c r="K14" s="32">
        <v>0</v>
      </c>
      <c r="L14" s="33">
        <v>0</v>
      </c>
      <c r="M14" s="34">
        <v>0</v>
      </c>
      <c r="N14" s="186">
        <f t="shared" si="0"/>
        <v>126014.40000000001</v>
      </c>
      <c r="O14" s="163">
        <f t="shared" si="1"/>
        <v>14001.6</v>
      </c>
      <c r="P14" s="163">
        <f t="shared" si="2"/>
        <v>0</v>
      </c>
      <c r="Q14" s="163">
        <f t="shared" si="3"/>
        <v>0</v>
      </c>
      <c r="R14" s="163">
        <f t="shared" si="4"/>
        <v>0</v>
      </c>
      <c r="S14" s="187">
        <f t="shared" si="10"/>
        <v>0</v>
      </c>
      <c r="T14" s="164">
        <v>1</v>
      </c>
      <c r="U14" s="30">
        <v>0.88</v>
      </c>
      <c r="V14" s="31">
        <v>0.12</v>
      </c>
      <c r="W14" s="32">
        <v>0</v>
      </c>
      <c r="X14" s="33">
        <v>0</v>
      </c>
      <c r="Y14" s="34">
        <v>0</v>
      </c>
      <c r="Z14" s="186">
        <f t="shared" si="5"/>
        <v>123214.08</v>
      </c>
      <c r="AA14" s="186">
        <f t="shared" si="6"/>
        <v>16801.919999999998</v>
      </c>
      <c r="AB14" s="186">
        <f t="shared" si="7"/>
        <v>0</v>
      </c>
      <c r="AC14" s="186">
        <f t="shared" si="8"/>
        <v>0</v>
      </c>
      <c r="AD14" s="186">
        <f t="shared" si="9"/>
        <v>0</v>
      </c>
      <c r="AE14" s="188">
        <f t="shared" si="11"/>
        <v>0</v>
      </c>
      <c r="AF14" s="37"/>
    </row>
    <row r="15" spans="1:32" ht="30.75" thickBot="1" x14ac:dyDescent="0.3">
      <c r="A15" s="28" t="s">
        <v>17</v>
      </c>
      <c r="B15" s="28" t="s">
        <v>1076</v>
      </c>
      <c r="C15" s="158" t="s">
        <v>78</v>
      </c>
      <c r="D15" s="158" t="s">
        <v>1081</v>
      </c>
      <c r="E15" s="159" t="s">
        <v>1070</v>
      </c>
      <c r="F15" s="160">
        <v>143071</v>
      </c>
      <c r="G15" s="29" t="s">
        <v>438</v>
      </c>
      <c r="H15" s="161">
        <v>1</v>
      </c>
      <c r="I15" s="30">
        <v>0.85</v>
      </c>
      <c r="J15" s="31">
        <v>0.14000000000000001</v>
      </c>
      <c r="K15" s="32">
        <v>0.01</v>
      </c>
      <c r="L15" s="33">
        <v>0</v>
      </c>
      <c r="M15" s="34">
        <v>0</v>
      </c>
      <c r="N15" s="186">
        <f t="shared" si="0"/>
        <v>121610.34999999999</v>
      </c>
      <c r="O15" s="163">
        <f t="shared" si="1"/>
        <v>20029.940000000002</v>
      </c>
      <c r="P15" s="163">
        <f t="shared" si="2"/>
        <v>1430.71</v>
      </c>
      <c r="Q15" s="163">
        <f t="shared" si="3"/>
        <v>0</v>
      </c>
      <c r="R15" s="163">
        <f t="shared" si="4"/>
        <v>0</v>
      </c>
      <c r="S15" s="187">
        <f t="shared" si="10"/>
        <v>1430.71</v>
      </c>
      <c r="T15" s="164">
        <v>2</v>
      </c>
      <c r="U15" s="30">
        <v>0.76</v>
      </c>
      <c r="V15" s="31">
        <v>0.22</v>
      </c>
      <c r="W15" s="32">
        <v>0.02</v>
      </c>
      <c r="X15" s="33">
        <v>0</v>
      </c>
      <c r="Y15" s="34">
        <v>0</v>
      </c>
      <c r="Z15" s="186">
        <f t="shared" si="5"/>
        <v>108733.96</v>
      </c>
      <c r="AA15" s="186">
        <f t="shared" si="6"/>
        <v>31475.62</v>
      </c>
      <c r="AB15" s="186">
        <f t="shared" si="7"/>
        <v>2861.42</v>
      </c>
      <c r="AC15" s="186">
        <f t="shared" si="8"/>
        <v>0</v>
      </c>
      <c r="AD15" s="186">
        <f t="shared" si="9"/>
        <v>0</v>
      </c>
      <c r="AE15" s="188">
        <f t="shared" si="11"/>
        <v>2861.42</v>
      </c>
      <c r="AF15" s="37"/>
    </row>
    <row r="16" spans="1:32" ht="30.75" thickBot="1" x14ac:dyDescent="0.3">
      <c r="A16" s="28" t="s">
        <v>17</v>
      </c>
      <c r="B16" s="28" t="s">
        <v>1076</v>
      </c>
      <c r="C16" s="158" t="s">
        <v>1082</v>
      </c>
      <c r="D16" s="158" t="s">
        <v>1083</v>
      </c>
      <c r="E16" s="159" t="s">
        <v>1070</v>
      </c>
      <c r="F16" s="160">
        <v>130354</v>
      </c>
      <c r="G16" s="29" t="s">
        <v>438</v>
      </c>
      <c r="H16" s="161">
        <v>1</v>
      </c>
      <c r="I16" s="30">
        <v>0.92</v>
      </c>
      <c r="J16" s="31">
        <v>0.08</v>
      </c>
      <c r="K16" s="32">
        <v>0</v>
      </c>
      <c r="L16" s="33">
        <v>0</v>
      </c>
      <c r="M16" s="34">
        <v>0</v>
      </c>
      <c r="N16" s="186">
        <f t="shared" si="0"/>
        <v>119925.68000000001</v>
      </c>
      <c r="O16" s="163">
        <f t="shared" si="1"/>
        <v>10428.32</v>
      </c>
      <c r="P16" s="163">
        <f t="shared" si="2"/>
        <v>0</v>
      </c>
      <c r="Q16" s="163">
        <f t="shared" si="3"/>
        <v>0</v>
      </c>
      <c r="R16" s="163">
        <f t="shared" si="4"/>
        <v>0</v>
      </c>
      <c r="S16" s="187">
        <f t="shared" si="10"/>
        <v>0</v>
      </c>
      <c r="T16" s="164">
        <v>1</v>
      </c>
      <c r="U16" s="30">
        <v>0.91</v>
      </c>
      <c r="V16" s="31">
        <v>0.09</v>
      </c>
      <c r="W16" s="32">
        <v>0</v>
      </c>
      <c r="X16" s="33">
        <v>0</v>
      </c>
      <c r="Y16" s="34">
        <v>0</v>
      </c>
      <c r="Z16" s="186">
        <f t="shared" si="5"/>
        <v>118622.14</v>
      </c>
      <c r="AA16" s="186">
        <f t="shared" si="6"/>
        <v>11731.859999999999</v>
      </c>
      <c r="AB16" s="186">
        <f t="shared" si="7"/>
        <v>0</v>
      </c>
      <c r="AC16" s="186">
        <f t="shared" si="8"/>
        <v>0</v>
      </c>
      <c r="AD16" s="186">
        <f t="shared" si="9"/>
        <v>0</v>
      </c>
      <c r="AE16" s="188">
        <f t="shared" si="11"/>
        <v>0</v>
      </c>
      <c r="AF16" s="37"/>
    </row>
    <row r="17" spans="1:32" ht="30.75" thickBot="1" x14ac:dyDescent="0.3">
      <c r="A17" s="28" t="s">
        <v>17</v>
      </c>
      <c r="B17" s="28" t="s">
        <v>1076</v>
      </c>
      <c r="C17" s="158" t="s">
        <v>79</v>
      </c>
      <c r="D17" s="158" t="s">
        <v>1084</v>
      </c>
      <c r="E17" s="159" t="s">
        <v>1070</v>
      </c>
      <c r="F17" s="160">
        <v>98186</v>
      </c>
      <c r="G17" s="29" t="s">
        <v>438</v>
      </c>
      <c r="H17" s="161">
        <v>1</v>
      </c>
      <c r="I17" s="30">
        <v>0.89</v>
      </c>
      <c r="J17" s="31">
        <v>0.11</v>
      </c>
      <c r="K17" s="32">
        <v>0</v>
      </c>
      <c r="L17" s="33">
        <v>0</v>
      </c>
      <c r="M17" s="34">
        <v>0</v>
      </c>
      <c r="N17" s="186">
        <f t="shared" si="0"/>
        <v>87385.540000000008</v>
      </c>
      <c r="O17" s="163">
        <f t="shared" si="1"/>
        <v>10800.460000000001</v>
      </c>
      <c r="P17" s="163">
        <f t="shared" si="2"/>
        <v>0</v>
      </c>
      <c r="Q17" s="163">
        <f t="shared" si="3"/>
        <v>0</v>
      </c>
      <c r="R17" s="163">
        <f t="shared" si="4"/>
        <v>0</v>
      </c>
      <c r="S17" s="187">
        <f t="shared" si="10"/>
        <v>0</v>
      </c>
      <c r="T17" s="164">
        <v>1</v>
      </c>
      <c r="U17" s="30">
        <v>0.87</v>
      </c>
      <c r="V17" s="31">
        <v>0.13</v>
      </c>
      <c r="W17" s="32">
        <v>0</v>
      </c>
      <c r="X17" s="33">
        <v>0</v>
      </c>
      <c r="Y17" s="34">
        <v>0</v>
      </c>
      <c r="Z17" s="186">
        <f t="shared" si="5"/>
        <v>85421.819999999992</v>
      </c>
      <c r="AA17" s="186">
        <f t="shared" si="6"/>
        <v>12764.18</v>
      </c>
      <c r="AB17" s="186">
        <f t="shared" si="7"/>
        <v>0</v>
      </c>
      <c r="AC17" s="186">
        <f t="shared" si="8"/>
        <v>0</v>
      </c>
      <c r="AD17" s="186">
        <f t="shared" si="9"/>
        <v>0</v>
      </c>
      <c r="AE17" s="188">
        <f t="shared" si="11"/>
        <v>0</v>
      </c>
      <c r="AF17" s="37"/>
    </row>
    <row r="18" spans="1:32" ht="30.75" thickBot="1" x14ac:dyDescent="0.3">
      <c r="A18" s="28" t="s">
        <v>17</v>
      </c>
      <c r="B18" s="28" t="s">
        <v>1076</v>
      </c>
      <c r="C18" s="158" t="s">
        <v>81</v>
      </c>
      <c r="D18" s="158" t="s">
        <v>1085</v>
      </c>
      <c r="E18" s="159" t="s">
        <v>1070</v>
      </c>
      <c r="F18" s="160">
        <v>94041</v>
      </c>
      <c r="G18" s="29" t="s">
        <v>438</v>
      </c>
      <c r="H18" s="161">
        <v>1</v>
      </c>
      <c r="I18" s="30">
        <v>0.89</v>
      </c>
      <c r="J18" s="31">
        <v>0.1</v>
      </c>
      <c r="K18" s="32">
        <v>0.01</v>
      </c>
      <c r="L18" s="33">
        <v>0</v>
      </c>
      <c r="M18" s="34">
        <v>0</v>
      </c>
      <c r="N18" s="186">
        <f t="shared" si="0"/>
        <v>83696.490000000005</v>
      </c>
      <c r="O18" s="163">
        <f t="shared" si="1"/>
        <v>9404.1</v>
      </c>
      <c r="P18" s="163">
        <f t="shared" si="2"/>
        <v>940.41</v>
      </c>
      <c r="Q18" s="163">
        <f t="shared" si="3"/>
        <v>0</v>
      </c>
      <c r="R18" s="163">
        <f t="shared" si="4"/>
        <v>0</v>
      </c>
      <c r="S18" s="187">
        <f>SUM(P18:R18)</f>
        <v>940.41</v>
      </c>
      <c r="T18" s="164">
        <v>1</v>
      </c>
      <c r="U18" s="30">
        <v>0.85</v>
      </c>
      <c r="V18" s="31">
        <v>0.13</v>
      </c>
      <c r="W18" s="32">
        <v>0.02</v>
      </c>
      <c r="X18" s="33">
        <v>0</v>
      </c>
      <c r="Y18" s="34">
        <v>0</v>
      </c>
      <c r="Z18" s="186">
        <f t="shared" si="5"/>
        <v>79934.849999999991</v>
      </c>
      <c r="AA18" s="186">
        <f t="shared" si="6"/>
        <v>12225.33</v>
      </c>
      <c r="AB18" s="186">
        <f t="shared" si="7"/>
        <v>1880.82</v>
      </c>
      <c r="AC18" s="186">
        <f t="shared" si="8"/>
        <v>0</v>
      </c>
      <c r="AD18" s="186">
        <f t="shared" si="9"/>
        <v>0</v>
      </c>
      <c r="AE18" s="188">
        <f>SUM(AB18:AD18)</f>
        <v>1880.82</v>
      </c>
      <c r="AF18" s="37"/>
    </row>
    <row r="19" spans="1:32" ht="30.75" thickBot="1" x14ac:dyDescent="0.3">
      <c r="A19" s="28" t="s">
        <v>17</v>
      </c>
      <c r="B19" s="28" t="s">
        <v>1076</v>
      </c>
      <c r="C19" s="158" t="s">
        <v>82</v>
      </c>
      <c r="D19" s="158" t="s">
        <v>1086</v>
      </c>
      <c r="E19" s="159" t="s">
        <v>1070</v>
      </c>
      <c r="F19" s="160">
        <v>49934</v>
      </c>
      <c r="G19" s="29" t="s">
        <v>438</v>
      </c>
      <c r="H19" s="161">
        <v>1</v>
      </c>
      <c r="I19" s="30">
        <v>0.91</v>
      </c>
      <c r="J19" s="31">
        <v>0.09</v>
      </c>
      <c r="K19" s="32">
        <v>0</v>
      </c>
      <c r="L19" s="33">
        <v>0</v>
      </c>
      <c r="M19" s="34">
        <v>0</v>
      </c>
      <c r="N19" s="186">
        <f t="shared" si="0"/>
        <v>45439.94</v>
      </c>
      <c r="O19" s="163">
        <f t="shared" si="1"/>
        <v>4494.0599999999995</v>
      </c>
      <c r="P19" s="163">
        <f t="shared" si="2"/>
        <v>0</v>
      </c>
      <c r="Q19" s="163">
        <f t="shared" si="3"/>
        <v>0</v>
      </c>
      <c r="R19" s="163">
        <f t="shared" si="4"/>
        <v>0</v>
      </c>
      <c r="S19" s="187">
        <f t="shared" ref="S19" si="12">SUM(P19:R19)</f>
        <v>0</v>
      </c>
      <c r="T19" s="164">
        <v>1</v>
      </c>
      <c r="U19" s="30">
        <v>0.86</v>
      </c>
      <c r="V19" s="31">
        <v>0.13</v>
      </c>
      <c r="W19" s="32">
        <v>0.01</v>
      </c>
      <c r="X19" s="33">
        <v>0</v>
      </c>
      <c r="Y19" s="34">
        <v>0</v>
      </c>
      <c r="Z19" s="186">
        <f t="shared" si="5"/>
        <v>42943.24</v>
      </c>
      <c r="AA19" s="186">
        <f t="shared" si="6"/>
        <v>6491.42</v>
      </c>
      <c r="AB19" s="186">
        <f t="shared" si="7"/>
        <v>499.34000000000003</v>
      </c>
      <c r="AC19" s="186">
        <f t="shared" si="8"/>
        <v>0</v>
      </c>
      <c r="AD19" s="186">
        <f t="shared" si="9"/>
        <v>0</v>
      </c>
      <c r="AE19" s="188">
        <f t="shared" ref="AE19" si="13">SUM(AB19:AD19)</f>
        <v>499.34000000000003</v>
      </c>
      <c r="AF19" s="37"/>
    </row>
    <row r="20" spans="1:32" x14ac:dyDescent="0.25">
      <c r="F20" s="177">
        <f>SUM(F5:F19)</f>
        <v>2058663</v>
      </c>
      <c r="N20" s="189">
        <f t="shared" ref="N20:R20" si="14">SUM(N5:N19)</f>
        <v>1829170.7400000002</v>
      </c>
      <c r="O20" s="189">
        <f t="shared" si="14"/>
        <v>223338.34000000003</v>
      </c>
      <c r="P20" s="189">
        <f t="shared" si="14"/>
        <v>6153.92</v>
      </c>
      <c r="Q20" s="189">
        <f t="shared" si="14"/>
        <v>0</v>
      </c>
      <c r="R20" s="189">
        <f t="shared" si="14"/>
        <v>0</v>
      </c>
      <c r="S20" s="189">
        <f>SUM(S5:S19)</f>
        <v>6153.92</v>
      </c>
      <c r="Z20" s="189">
        <f t="shared" ref="Z20:AD20" si="15">SUM(Z5:Z19)</f>
        <v>1737840.2399999998</v>
      </c>
      <c r="AA20" s="189">
        <f t="shared" si="15"/>
        <v>303372.69999999995</v>
      </c>
      <c r="AB20" s="189">
        <f t="shared" si="15"/>
        <v>17450.060000000001</v>
      </c>
      <c r="AC20" s="189">
        <f t="shared" si="15"/>
        <v>0</v>
      </c>
      <c r="AD20" s="189">
        <f t="shared" si="15"/>
        <v>0</v>
      </c>
      <c r="AE20" s="189">
        <f>SUM(AE5:AE19)</f>
        <v>17450.060000000001</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221" priority="32" operator="containsText" text="N/A">
      <formula>NOT(ISERROR(SEARCH("N/A",I4)))</formula>
    </cfRule>
  </conditionalFormatting>
  <conditionalFormatting sqref="U4:Y4">
    <cfRule type="containsText" dxfId="220" priority="31" operator="containsText" text="N/A">
      <formula>NOT(ISERROR(SEARCH("N/A",U4)))</formula>
    </cfRule>
  </conditionalFormatting>
  <conditionalFormatting sqref="Y5">
    <cfRule type="containsText" dxfId="219" priority="30" operator="containsText" text="N/A">
      <formula>NOT(ISERROR(SEARCH("N/A",Y5)))</formula>
    </cfRule>
  </conditionalFormatting>
  <conditionalFormatting sqref="M5">
    <cfRule type="containsText" dxfId="218" priority="29" operator="containsText" text="N/A">
      <formula>NOT(ISERROR(SEARCH("N/A",M5)))</formula>
    </cfRule>
  </conditionalFormatting>
  <conditionalFormatting sqref="Y6">
    <cfRule type="containsText" dxfId="217" priority="28" operator="containsText" text="N/A">
      <formula>NOT(ISERROR(SEARCH("N/A",Y6)))</formula>
    </cfRule>
  </conditionalFormatting>
  <conditionalFormatting sqref="M6">
    <cfRule type="containsText" dxfId="216" priority="27" operator="containsText" text="N/A">
      <formula>NOT(ISERROR(SEARCH("N/A",M6)))</formula>
    </cfRule>
  </conditionalFormatting>
  <conditionalFormatting sqref="Y7">
    <cfRule type="containsText" dxfId="215" priority="26" operator="containsText" text="N/A">
      <formula>NOT(ISERROR(SEARCH("N/A",Y7)))</formula>
    </cfRule>
  </conditionalFormatting>
  <conditionalFormatting sqref="M7">
    <cfRule type="containsText" dxfId="214" priority="25" operator="containsText" text="N/A">
      <formula>NOT(ISERROR(SEARCH("N/A",M7)))</formula>
    </cfRule>
  </conditionalFormatting>
  <conditionalFormatting sqref="Y8">
    <cfRule type="containsText" dxfId="213" priority="24" operator="containsText" text="N/A">
      <formula>NOT(ISERROR(SEARCH("N/A",Y8)))</formula>
    </cfRule>
  </conditionalFormatting>
  <conditionalFormatting sqref="M8">
    <cfRule type="containsText" dxfId="212" priority="23" operator="containsText" text="N/A">
      <formula>NOT(ISERROR(SEARCH("N/A",M8)))</formula>
    </cfRule>
  </conditionalFormatting>
  <conditionalFormatting sqref="Y9">
    <cfRule type="containsText" dxfId="211" priority="22" operator="containsText" text="N/A">
      <formula>NOT(ISERROR(SEARCH("N/A",Y9)))</formula>
    </cfRule>
  </conditionalFormatting>
  <conditionalFormatting sqref="M9">
    <cfRule type="containsText" dxfId="210" priority="21" operator="containsText" text="N/A">
      <formula>NOT(ISERROR(SEARCH("N/A",M9)))</formula>
    </cfRule>
  </conditionalFormatting>
  <conditionalFormatting sqref="Y10">
    <cfRule type="containsText" dxfId="209" priority="20" operator="containsText" text="N/A">
      <formula>NOT(ISERROR(SEARCH("N/A",Y10)))</formula>
    </cfRule>
  </conditionalFormatting>
  <conditionalFormatting sqref="M10">
    <cfRule type="containsText" dxfId="208" priority="19" operator="containsText" text="N/A">
      <formula>NOT(ISERROR(SEARCH("N/A",M10)))</formula>
    </cfRule>
  </conditionalFormatting>
  <conditionalFormatting sqref="Y11">
    <cfRule type="containsText" dxfId="207" priority="18" operator="containsText" text="N/A">
      <formula>NOT(ISERROR(SEARCH("N/A",Y11)))</formula>
    </cfRule>
  </conditionalFormatting>
  <conditionalFormatting sqref="M11">
    <cfRule type="containsText" dxfId="206" priority="17" operator="containsText" text="N/A">
      <formula>NOT(ISERROR(SEARCH("N/A",M11)))</formula>
    </cfRule>
  </conditionalFormatting>
  <conditionalFormatting sqref="Y12">
    <cfRule type="containsText" dxfId="205" priority="16" operator="containsText" text="N/A">
      <formula>NOT(ISERROR(SEARCH("N/A",Y12)))</formula>
    </cfRule>
  </conditionalFormatting>
  <conditionalFormatting sqref="M12">
    <cfRule type="containsText" dxfId="204" priority="15" operator="containsText" text="N/A">
      <formula>NOT(ISERROR(SEARCH("N/A",M12)))</formula>
    </cfRule>
  </conditionalFormatting>
  <conditionalFormatting sqref="Y13">
    <cfRule type="containsText" dxfId="203" priority="14" operator="containsText" text="N/A">
      <formula>NOT(ISERROR(SEARCH("N/A",Y13)))</formula>
    </cfRule>
  </conditionalFormatting>
  <conditionalFormatting sqref="M13">
    <cfRule type="containsText" dxfId="202" priority="13" operator="containsText" text="N/A">
      <formula>NOT(ISERROR(SEARCH("N/A",M13)))</formula>
    </cfRule>
  </conditionalFormatting>
  <conditionalFormatting sqref="Y14">
    <cfRule type="containsText" dxfId="201" priority="12" operator="containsText" text="N/A">
      <formula>NOT(ISERROR(SEARCH("N/A",Y14)))</formula>
    </cfRule>
  </conditionalFormatting>
  <conditionalFormatting sqref="M14">
    <cfRule type="containsText" dxfId="200" priority="11" operator="containsText" text="N/A">
      <formula>NOT(ISERROR(SEARCH("N/A",M14)))</formula>
    </cfRule>
  </conditionalFormatting>
  <conditionalFormatting sqref="Y15">
    <cfRule type="containsText" dxfId="199" priority="10" operator="containsText" text="N/A">
      <formula>NOT(ISERROR(SEARCH("N/A",Y15)))</formula>
    </cfRule>
  </conditionalFormatting>
  <conditionalFormatting sqref="M15">
    <cfRule type="containsText" dxfId="198" priority="9" operator="containsText" text="N/A">
      <formula>NOT(ISERROR(SEARCH("N/A",M15)))</formula>
    </cfRule>
  </conditionalFormatting>
  <conditionalFormatting sqref="Y16">
    <cfRule type="containsText" dxfId="197" priority="8" operator="containsText" text="N/A">
      <formula>NOT(ISERROR(SEARCH("N/A",Y16)))</formula>
    </cfRule>
  </conditionalFormatting>
  <conditionalFormatting sqref="M16">
    <cfRule type="containsText" dxfId="196" priority="7" operator="containsText" text="N/A">
      <formula>NOT(ISERROR(SEARCH("N/A",M16)))</formula>
    </cfRule>
  </conditionalFormatting>
  <conditionalFormatting sqref="Y17">
    <cfRule type="containsText" dxfId="195" priority="6" operator="containsText" text="N/A">
      <formula>NOT(ISERROR(SEARCH("N/A",Y17)))</formula>
    </cfRule>
  </conditionalFormatting>
  <conditionalFormatting sqref="M17">
    <cfRule type="containsText" dxfId="194" priority="5" operator="containsText" text="N/A">
      <formula>NOT(ISERROR(SEARCH("N/A",M17)))</formula>
    </cfRule>
  </conditionalFormatting>
  <conditionalFormatting sqref="Y18">
    <cfRule type="containsText" dxfId="193" priority="4" operator="containsText" text="N/A">
      <formula>NOT(ISERROR(SEARCH("N/A",Y18)))</formula>
    </cfRule>
  </conditionalFormatting>
  <conditionalFormatting sqref="M18">
    <cfRule type="containsText" dxfId="192" priority="3" operator="containsText" text="N/A">
      <formula>NOT(ISERROR(SEARCH("N/A",M18)))</formula>
    </cfRule>
  </conditionalFormatting>
  <conditionalFormatting sqref="Y19">
    <cfRule type="containsText" dxfId="191" priority="2" operator="containsText" text="N/A">
      <formula>NOT(ISERROR(SEARCH("N/A",Y19)))</formula>
    </cfRule>
  </conditionalFormatting>
  <conditionalFormatting sqref="M19">
    <cfRule type="containsText" dxfId="190" priority="1" operator="containsText" text="N/A">
      <formula>NOT(ISERROR(SEARCH("N/A",M19)))</formula>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1964E-6A4D-4C73-9D5E-F775C3AA1966}">
  <sheetPr codeName="Sheet3"/>
  <dimension ref="A1:AF54"/>
  <sheetViews>
    <sheetView zoomScale="125" workbookViewId="0">
      <pane xSplit="7" ySplit="4" topLeftCell="X48" activePane="bottomRight" state="frozen"/>
      <selection pane="topRight" activeCell="H1" sqref="H1"/>
      <selection pane="bottomLeft" activeCell="A5" sqref="A5"/>
      <selection pane="bottomRight" activeCell="C1" sqref="C1:C4"/>
    </sheetView>
  </sheetViews>
  <sheetFormatPr defaultColWidth="9.140625" defaultRowHeight="15" x14ac:dyDescent="0.25"/>
  <cols>
    <col min="1" max="1" width="5.85546875" style="21" customWidth="1"/>
    <col min="2" max="2" width="19.85546875" style="21" customWidth="1"/>
    <col min="3" max="3" width="25.85546875" style="21" customWidth="1"/>
    <col min="4" max="4" width="0" style="21" hidden="1" customWidth="1"/>
    <col min="5" max="5" width="10.140625" style="21" customWidth="1"/>
    <col min="6" max="7" width="9.5703125" style="21" customWidth="1"/>
    <col min="8" max="12" width="9.140625" style="21"/>
    <col min="13" max="13" width="9.42578125" style="21" bestFit="1" customWidth="1"/>
    <col min="14" max="14" width="6.85546875" style="21" customWidth="1"/>
    <col min="15" max="15" width="8.28515625" style="21" customWidth="1"/>
    <col min="16" max="16" width="9.28515625" style="21" customWidth="1"/>
    <col min="17" max="17" width="11.28515625" style="21" customWidth="1"/>
    <col min="18" max="18" width="9.85546875" style="21" customWidth="1"/>
    <col min="19" max="19" width="13.85546875" style="21" customWidth="1"/>
    <col min="20" max="25" width="9.140625" style="21"/>
    <col min="26" max="26" width="10.28515625" style="21" customWidth="1"/>
    <col min="27" max="27" width="10.140625" style="21" customWidth="1"/>
    <col min="28" max="28" width="10" style="21" customWidth="1"/>
    <col min="29" max="29" width="12.85546875" style="21" customWidth="1"/>
    <col min="30" max="30" width="12.7109375" style="21" customWidth="1"/>
    <col min="31" max="31" width="12.28515625" style="21" bestFit="1" customWidth="1"/>
    <col min="32" max="16384" width="9.140625" style="21"/>
  </cols>
  <sheetData>
    <row r="1" spans="1:32" ht="16.5" thickBot="1" x14ac:dyDescent="0.3">
      <c r="A1" s="433" t="s">
        <v>435</v>
      </c>
      <c r="B1" s="433" t="s">
        <v>352</v>
      </c>
      <c r="C1" s="433" t="s">
        <v>353</v>
      </c>
      <c r="D1" s="433" t="s">
        <v>53</v>
      </c>
      <c r="E1" s="433" t="s">
        <v>635</v>
      </c>
      <c r="F1" s="445" t="s">
        <v>50</v>
      </c>
      <c r="G1" s="452"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x14ac:dyDescent="0.25">
      <c r="A2" s="433"/>
      <c r="B2" s="433"/>
      <c r="C2" s="433"/>
      <c r="D2" s="433"/>
      <c r="E2" s="433"/>
      <c r="F2" s="445"/>
      <c r="G2" s="452"/>
      <c r="H2" s="457" t="s">
        <v>54</v>
      </c>
      <c r="I2" s="460" t="s">
        <v>55</v>
      </c>
      <c r="J2" s="461"/>
      <c r="K2" s="461"/>
      <c r="L2" s="461"/>
      <c r="M2" s="462"/>
      <c r="N2" s="440" t="s">
        <v>56</v>
      </c>
      <c r="O2" s="440" t="s">
        <v>57</v>
      </c>
      <c r="P2" s="440" t="s">
        <v>58</v>
      </c>
      <c r="Q2" s="440" t="s">
        <v>59</v>
      </c>
      <c r="R2" s="440" t="s">
        <v>60</v>
      </c>
      <c r="S2" s="440" t="s">
        <v>61</v>
      </c>
      <c r="T2" s="173" t="s">
        <v>54</v>
      </c>
      <c r="U2" s="442" t="s">
        <v>55</v>
      </c>
      <c r="V2" s="443"/>
      <c r="W2" s="443"/>
      <c r="X2" s="443"/>
      <c r="Y2" s="444"/>
      <c r="Z2" s="446" t="s">
        <v>5</v>
      </c>
      <c r="AA2" s="449" t="s">
        <v>6</v>
      </c>
      <c r="AB2" s="449" t="s">
        <v>7</v>
      </c>
      <c r="AC2" s="449" t="s">
        <v>8</v>
      </c>
      <c r="AD2" s="449" t="s">
        <v>9</v>
      </c>
      <c r="AE2" s="464" t="s">
        <v>10</v>
      </c>
    </row>
    <row r="3" spans="1:32" x14ac:dyDescent="0.25">
      <c r="A3" s="433"/>
      <c r="B3" s="433"/>
      <c r="C3" s="433"/>
      <c r="D3" s="433"/>
      <c r="E3" s="433"/>
      <c r="F3" s="445"/>
      <c r="G3" s="452"/>
      <c r="H3" s="458"/>
      <c r="I3" s="434" t="s">
        <v>109</v>
      </c>
      <c r="J3" s="435"/>
      <c r="K3" s="435"/>
      <c r="L3" s="435"/>
      <c r="M3" s="436"/>
      <c r="N3" s="441"/>
      <c r="O3" s="441"/>
      <c r="P3" s="441"/>
      <c r="Q3" s="441"/>
      <c r="R3" s="441"/>
      <c r="S3" s="441"/>
      <c r="T3" s="173" t="s">
        <v>62</v>
      </c>
      <c r="U3" s="437" t="s">
        <v>354</v>
      </c>
      <c r="V3" s="438"/>
      <c r="W3" s="438"/>
      <c r="X3" s="438"/>
      <c r="Y3" s="439"/>
      <c r="Z3" s="447"/>
      <c r="AA3" s="450"/>
      <c r="AB3" s="450"/>
      <c r="AC3" s="450"/>
      <c r="AD3" s="450"/>
      <c r="AE3" s="465"/>
    </row>
    <row r="4" spans="1:32" ht="15.75" thickBot="1" x14ac:dyDescent="0.3">
      <c r="A4" s="433"/>
      <c r="B4" s="433"/>
      <c r="C4" s="433"/>
      <c r="D4" s="433"/>
      <c r="E4" s="433"/>
      <c r="F4" s="445"/>
      <c r="G4" s="452"/>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45.75" thickBot="1" x14ac:dyDescent="0.3">
      <c r="A5" s="28" t="s">
        <v>18</v>
      </c>
      <c r="B5" s="28" t="s">
        <v>463</v>
      </c>
      <c r="C5" s="158" t="s">
        <v>464</v>
      </c>
      <c r="D5" s="158" t="s">
        <v>1087</v>
      </c>
      <c r="E5" s="159" t="s">
        <v>1070</v>
      </c>
      <c r="F5" s="160">
        <v>317582.77665187709</v>
      </c>
      <c r="G5" s="29" t="s">
        <v>438</v>
      </c>
      <c r="H5" s="161">
        <v>1</v>
      </c>
      <c r="I5" s="30">
        <f>1-J5-K5-L5-M5</f>
        <v>0.88</v>
      </c>
      <c r="J5" s="31">
        <v>0.1</v>
      </c>
      <c r="K5" s="32">
        <v>0.02</v>
      </c>
      <c r="L5" s="33">
        <v>0</v>
      </c>
      <c r="M5" s="34">
        <v>0</v>
      </c>
      <c r="N5" s="162">
        <f t="shared" ref="N5:N49" si="0">F5*I5</f>
        <v>279472.84345365182</v>
      </c>
      <c r="O5" s="163">
        <f t="shared" ref="O5:O49" si="1">F5*J5</f>
        <v>31758.27766518771</v>
      </c>
      <c r="P5" s="163">
        <f t="shared" ref="P5:P49" si="2">F5*K5</f>
        <v>6351.6555330375422</v>
      </c>
      <c r="Q5" s="163">
        <f t="shared" ref="Q5:Q49" si="3">F5*L5</f>
        <v>0</v>
      </c>
      <c r="R5" s="163">
        <f t="shared" ref="R5:R49" si="4">F5*M5</f>
        <v>0</v>
      </c>
      <c r="S5" s="35">
        <f t="shared" ref="S5:S49" si="5">SUM(P5:R5)</f>
        <v>6351.6555330375422</v>
      </c>
      <c r="T5" s="164">
        <v>1</v>
      </c>
      <c r="U5" s="30">
        <f>1-V5-W5-X5-Y5</f>
        <v>0.82</v>
      </c>
      <c r="V5" s="31">
        <v>0.15</v>
      </c>
      <c r="W5" s="32">
        <v>0.03</v>
      </c>
      <c r="X5" s="33">
        <v>0</v>
      </c>
      <c r="Y5" s="34">
        <v>0</v>
      </c>
      <c r="Z5" s="162">
        <f t="shared" ref="Z5:Z49" si="6">F5*U5</f>
        <v>260417.87685453921</v>
      </c>
      <c r="AA5" s="162">
        <f t="shared" ref="AA5:AA49" si="7">F5*V5</f>
        <v>47637.41649778156</v>
      </c>
      <c r="AB5" s="162">
        <f t="shared" ref="AB5:AB49" si="8">F5*W5</f>
        <v>9527.483299556312</v>
      </c>
      <c r="AC5" s="162">
        <f t="shared" ref="AC5:AC49" si="9">F5*X5</f>
        <v>0</v>
      </c>
      <c r="AD5" s="162">
        <f t="shared" ref="AD5:AD49" si="10">F5*Y5</f>
        <v>0</v>
      </c>
      <c r="AE5" s="36">
        <f t="shared" ref="AE5:AE49" si="11">SUM(AB5:AD5)</f>
        <v>9527.483299556312</v>
      </c>
      <c r="AF5" s="37"/>
    </row>
    <row r="6" spans="1:32" ht="45.75" thickBot="1" x14ac:dyDescent="0.3">
      <c r="A6" s="28" t="s">
        <v>18</v>
      </c>
      <c r="B6" s="28" t="s">
        <v>463</v>
      </c>
      <c r="C6" s="158" t="s">
        <v>465</v>
      </c>
      <c r="D6" s="158" t="s">
        <v>1088</v>
      </c>
      <c r="E6" s="159" t="s">
        <v>1070</v>
      </c>
      <c r="F6" s="160">
        <v>369253.90996516042</v>
      </c>
      <c r="G6" s="29" t="s">
        <v>438</v>
      </c>
      <c r="H6" s="161">
        <v>1</v>
      </c>
      <c r="I6" s="30">
        <f t="shared" ref="I6:I49" si="12">1-J6-K6-L6-M6</f>
        <v>0.9</v>
      </c>
      <c r="J6" s="31">
        <v>0.09</v>
      </c>
      <c r="K6" s="32">
        <v>0.01</v>
      </c>
      <c r="L6" s="33">
        <v>0</v>
      </c>
      <c r="M6" s="34">
        <v>0</v>
      </c>
      <c r="N6" s="162">
        <f t="shared" si="0"/>
        <v>332328.51896864438</v>
      </c>
      <c r="O6" s="163">
        <f t="shared" si="1"/>
        <v>33232.851896864435</v>
      </c>
      <c r="P6" s="163">
        <f t="shared" si="2"/>
        <v>3692.5390996516044</v>
      </c>
      <c r="Q6" s="163">
        <f t="shared" si="3"/>
        <v>0</v>
      </c>
      <c r="R6" s="163">
        <f t="shared" si="4"/>
        <v>0</v>
      </c>
      <c r="S6" s="35">
        <f t="shared" si="5"/>
        <v>3692.5390996516044</v>
      </c>
      <c r="T6" s="164">
        <v>1</v>
      </c>
      <c r="U6" s="30">
        <f t="shared" ref="U6:U49" si="13">1-V6-W6-X6-Y6</f>
        <v>0.84</v>
      </c>
      <c r="V6" s="31">
        <v>0.14000000000000001</v>
      </c>
      <c r="W6" s="32">
        <v>0.02</v>
      </c>
      <c r="X6" s="33">
        <v>0</v>
      </c>
      <c r="Y6" s="34">
        <v>0</v>
      </c>
      <c r="Z6" s="162">
        <f t="shared" si="6"/>
        <v>310173.28437073476</v>
      </c>
      <c r="AA6" s="162">
        <f t="shared" si="7"/>
        <v>51695.547395122463</v>
      </c>
      <c r="AB6" s="162">
        <f t="shared" si="8"/>
        <v>7385.0781993032087</v>
      </c>
      <c r="AC6" s="162">
        <f t="shared" si="9"/>
        <v>0</v>
      </c>
      <c r="AD6" s="162">
        <f t="shared" si="10"/>
        <v>0</v>
      </c>
      <c r="AE6" s="36">
        <f t="shared" si="11"/>
        <v>7385.0781993032087</v>
      </c>
      <c r="AF6" s="37"/>
    </row>
    <row r="7" spans="1:32" ht="45.75" thickBot="1" x14ac:dyDescent="0.3">
      <c r="A7" s="28" t="s">
        <v>18</v>
      </c>
      <c r="B7" s="28" t="s">
        <v>463</v>
      </c>
      <c r="C7" s="158" t="s">
        <v>466</v>
      </c>
      <c r="D7" s="158" t="s">
        <v>1089</v>
      </c>
      <c r="E7" s="159" t="s">
        <v>1070</v>
      </c>
      <c r="F7" s="160">
        <v>379833.34542879113</v>
      </c>
      <c r="G7" s="29" t="s">
        <v>438</v>
      </c>
      <c r="H7" s="161">
        <v>1</v>
      </c>
      <c r="I7" s="30">
        <f t="shared" si="12"/>
        <v>0.82</v>
      </c>
      <c r="J7" s="31">
        <v>0.13</v>
      </c>
      <c r="K7" s="32">
        <v>0.05</v>
      </c>
      <c r="L7" s="33">
        <v>0</v>
      </c>
      <c r="M7" s="34">
        <v>0</v>
      </c>
      <c r="N7" s="162">
        <f t="shared" si="0"/>
        <v>311463.34325160872</v>
      </c>
      <c r="O7" s="163">
        <f t="shared" si="1"/>
        <v>49378.33490574285</v>
      </c>
      <c r="P7" s="163">
        <f t="shared" si="2"/>
        <v>18991.667271439557</v>
      </c>
      <c r="Q7" s="163">
        <f t="shared" si="3"/>
        <v>0</v>
      </c>
      <c r="R7" s="163">
        <f t="shared" si="4"/>
        <v>0</v>
      </c>
      <c r="S7" s="35">
        <f t="shared" si="5"/>
        <v>18991.667271439557</v>
      </c>
      <c r="T7" s="164">
        <v>2</v>
      </c>
      <c r="U7" s="30">
        <f t="shared" si="13"/>
        <v>0.72000000000000008</v>
      </c>
      <c r="V7" s="31">
        <v>0.2</v>
      </c>
      <c r="W7" s="32">
        <v>0.08</v>
      </c>
      <c r="X7" s="33">
        <v>0</v>
      </c>
      <c r="Y7" s="34">
        <v>0</v>
      </c>
      <c r="Z7" s="162">
        <f t="shared" si="6"/>
        <v>273480.00870872964</v>
      </c>
      <c r="AA7" s="162">
        <f t="shared" si="7"/>
        <v>75966.669085758229</v>
      </c>
      <c r="AB7" s="162">
        <f t="shared" si="8"/>
        <v>30386.667634303292</v>
      </c>
      <c r="AC7" s="162">
        <f t="shared" si="9"/>
        <v>0</v>
      </c>
      <c r="AD7" s="162">
        <f t="shared" si="10"/>
        <v>0</v>
      </c>
      <c r="AE7" s="36">
        <f t="shared" si="11"/>
        <v>30386.667634303292</v>
      </c>
      <c r="AF7" s="37"/>
    </row>
    <row r="8" spans="1:32" ht="45.75" thickBot="1" x14ac:dyDescent="0.3">
      <c r="A8" s="28" t="s">
        <v>18</v>
      </c>
      <c r="B8" s="28" t="s">
        <v>463</v>
      </c>
      <c r="C8" s="158" t="s">
        <v>467</v>
      </c>
      <c r="D8" s="158" t="s">
        <v>1090</v>
      </c>
      <c r="E8" s="159" t="s">
        <v>1070</v>
      </c>
      <c r="F8" s="160">
        <v>417928.28415155614</v>
      </c>
      <c r="G8" s="29" t="s">
        <v>438</v>
      </c>
      <c r="H8" s="161">
        <v>1</v>
      </c>
      <c r="I8" s="30">
        <f t="shared" si="12"/>
        <v>0.89</v>
      </c>
      <c r="J8" s="31">
        <v>0.1</v>
      </c>
      <c r="K8" s="32">
        <v>0.01</v>
      </c>
      <c r="L8" s="33">
        <v>0</v>
      </c>
      <c r="M8" s="34">
        <v>0</v>
      </c>
      <c r="N8" s="162">
        <f t="shared" si="0"/>
        <v>371956.17289488495</v>
      </c>
      <c r="O8" s="163">
        <f t="shared" si="1"/>
        <v>41792.828415155614</v>
      </c>
      <c r="P8" s="163">
        <f t="shared" si="2"/>
        <v>4179.2828415155618</v>
      </c>
      <c r="Q8" s="163">
        <f t="shared" si="3"/>
        <v>0</v>
      </c>
      <c r="R8" s="163">
        <f t="shared" si="4"/>
        <v>0</v>
      </c>
      <c r="S8" s="35">
        <f t="shared" si="5"/>
        <v>4179.2828415155618</v>
      </c>
      <c r="T8" s="164">
        <v>1</v>
      </c>
      <c r="U8" s="30">
        <f t="shared" si="13"/>
        <v>0.83</v>
      </c>
      <c r="V8" s="31">
        <v>0.15</v>
      </c>
      <c r="W8" s="32">
        <v>0.02</v>
      </c>
      <c r="X8" s="33">
        <v>0</v>
      </c>
      <c r="Y8" s="34">
        <v>0</v>
      </c>
      <c r="Z8" s="162">
        <f t="shared" si="6"/>
        <v>346880.47584579157</v>
      </c>
      <c r="AA8" s="162">
        <f t="shared" si="7"/>
        <v>62689.242622733422</v>
      </c>
      <c r="AB8" s="162">
        <f t="shared" si="8"/>
        <v>8358.5656830311236</v>
      </c>
      <c r="AC8" s="162">
        <f t="shared" si="9"/>
        <v>0</v>
      </c>
      <c r="AD8" s="162">
        <f t="shared" si="10"/>
        <v>0</v>
      </c>
      <c r="AE8" s="36">
        <f t="shared" si="11"/>
        <v>8358.5656830311236</v>
      </c>
      <c r="AF8" s="37"/>
    </row>
    <row r="9" spans="1:32" ht="45.75" thickBot="1" x14ac:dyDescent="0.3">
      <c r="A9" s="28" t="s">
        <v>18</v>
      </c>
      <c r="B9" s="28" t="s">
        <v>463</v>
      </c>
      <c r="C9" s="158" t="s">
        <v>468</v>
      </c>
      <c r="D9" s="158" t="s">
        <v>1091</v>
      </c>
      <c r="E9" s="159" t="s">
        <v>1070</v>
      </c>
      <c r="F9" s="160">
        <v>238256.23436113374</v>
      </c>
      <c r="G9" s="29" t="s">
        <v>438</v>
      </c>
      <c r="H9" s="161">
        <v>1</v>
      </c>
      <c r="I9" s="30">
        <f t="shared" si="12"/>
        <v>0.85</v>
      </c>
      <c r="J9" s="31">
        <v>0.13</v>
      </c>
      <c r="K9" s="32">
        <v>0.02</v>
      </c>
      <c r="L9" s="33">
        <v>0</v>
      </c>
      <c r="M9" s="34">
        <v>0</v>
      </c>
      <c r="N9" s="162">
        <f t="shared" si="0"/>
        <v>202517.79920696368</v>
      </c>
      <c r="O9" s="163">
        <f t="shared" si="1"/>
        <v>30973.310466947387</v>
      </c>
      <c r="P9" s="163">
        <f t="shared" si="2"/>
        <v>4765.1246872226748</v>
      </c>
      <c r="Q9" s="163">
        <f t="shared" si="3"/>
        <v>0</v>
      </c>
      <c r="R9" s="163">
        <f t="shared" si="4"/>
        <v>0</v>
      </c>
      <c r="S9" s="35">
        <f t="shared" si="5"/>
        <v>4765.1246872226748</v>
      </c>
      <c r="T9" s="164">
        <v>2</v>
      </c>
      <c r="U9" s="30">
        <f t="shared" si="13"/>
        <v>0.74</v>
      </c>
      <c r="V9" s="31">
        <v>0.22</v>
      </c>
      <c r="W9" s="32">
        <v>0.04</v>
      </c>
      <c r="X9" s="33">
        <v>0</v>
      </c>
      <c r="Y9" s="34">
        <v>0</v>
      </c>
      <c r="Z9" s="162">
        <f t="shared" si="6"/>
        <v>176309.61342723898</v>
      </c>
      <c r="AA9" s="162">
        <f t="shared" si="7"/>
        <v>52416.371559449421</v>
      </c>
      <c r="AB9" s="162">
        <f t="shared" si="8"/>
        <v>9530.2493744453495</v>
      </c>
      <c r="AC9" s="162">
        <f t="shared" si="9"/>
        <v>0</v>
      </c>
      <c r="AD9" s="162">
        <f t="shared" si="10"/>
        <v>0</v>
      </c>
      <c r="AE9" s="36">
        <f t="shared" si="11"/>
        <v>9530.2493744453495</v>
      </c>
      <c r="AF9" s="37"/>
    </row>
    <row r="10" spans="1:32" ht="45.75" thickBot="1" x14ac:dyDescent="0.3">
      <c r="A10" s="28" t="s">
        <v>18</v>
      </c>
      <c r="B10" s="28" t="s">
        <v>463</v>
      </c>
      <c r="C10" s="158" t="s">
        <v>469</v>
      </c>
      <c r="D10" s="158" t="s">
        <v>1092</v>
      </c>
      <c r="E10" s="159" t="s">
        <v>1070</v>
      </c>
      <c r="F10" s="160">
        <v>304318.43297548965</v>
      </c>
      <c r="G10" s="29" t="s">
        <v>438</v>
      </c>
      <c r="H10" s="161">
        <v>2</v>
      </c>
      <c r="I10" s="30">
        <f t="shared" si="12"/>
        <v>0.73</v>
      </c>
      <c r="J10" s="31">
        <v>0.22</v>
      </c>
      <c r="K10" s="32">
        <v>0.05</v>
      </c>
      <c r="L10" s="33">
        <v>0</v>
      </c>
      <c r="M10" s="34">
        <v>0</v>
      </c>
      <c r="N10" s="162">
        <f t="shared" si="0"/>
        <v>222152.45607210742</v>
      </c>
      <c r="O10" s="163">
        <f t="shared" si="1"/>
        <v>66950.055254607723</v>
      </c>
      <c r="P10" s="163">
        <f t="shared" si="2"/>
        <v>15215.921648774483</v>
      </c>
      <c r="Q10" s="163">
        <f t="shared" si="3"/>
        <v>0</v>
      </c>
      <c r="R10" s="163">
        <f t="shared" si="4"/>
        <v>0</v>
      </c>
      <c r="S10" s="35">
        <f t="shared" si="5"/>
        <v>15215.921648774483</v>
      </c>
      <c r="T10" s="164">
        <v>3</v>
      </c>
      <c r="U10" s="30">
        <f t="shared" si="13"/>
        <v>0.48</v>
      </c>
      <c r="V10" s="31">
        <v>0.3</v>
      </c>
      <c r="W10" s="32">
        <v>0.21</v>
      </c>
      <c r="X10" s="33">
        <v>0.01</v>
      </c>
      <c r="Y10" s="34">
        <v>0</v>
      </c>
      <c r="Z10" s="162">
        <f t="shared" si="6"/>
        <v>146072.84782823501</v>
      </c>
      <c r="AA10" s="162">
        <f t="shared" si="7"/>
        <v>91295.529892646897</v>
      </c>
      <c r="AB10" s="162">
        <f t="shared" si="8"/>
        <v>63906.870924852825</v>
      </c>
      <c r="AC10" s="162">
        <f t="shared" si="9"/>
        <v>3043.1843297548967</v>
      </c>
      <c r="AD10" s="162">
        <f t="shared" si="10"/>
        <v>0</v>
      </c>
      <c r="AE10" s="36">
        <f t="shared" si="11"/>
        <v>66950.055254607723</v>
      </c>
      <c r="AF10" s="37"/>
    </row>
    <row r="11" spans="1:32" ht="45.75" thickBot="1" x14ac:dyDescent="0.3">
      <c r="A11" s="28" t="s">
        <v>18</v>
      </c>
      <c r="B11" s="28" t="s">
        <v>470</v>
      </c>
      <c r="C11" s="158" t="s">
        <v>471</v>
      </c>
      <c r="D11" s="158" t="s">
        <v>1093</v>
      </c>
      <c r="E11" s="159" t="s">
        <v>1070</v>
      </c>
      <c r="F11" s="160">
        <v>675707.24012334703</v>
      </c>
      <c r="G11" s="29" t="s">
        <v>438</v>
      </c>
      <c r="H11" s="161">
        <v>1</v>
      </c>
      <c r="I11" s="30">
        <f t="shared" si="12"/>
        <v>0.86</v>
      </c>
      <c r="J11" s="31">
        <v>0.12</v>
      </c>
      <c r="K11" s="32">
        <v>0.02</v>
      </c>
      <c r="L11" s="33">
        <v>0</v>
      </c>
      <c r="M11" s="34">
        <v>0</v>
      </c>
      <c r="N11" s="162">
        <f t="shared" si="0"/>
        <v>581108.22650607838</v>
      </c>
      <c r="O11" s="163">
        <f t="shared" si="1"/>
        <v>81084.868814801637</v>
      </c>
      <c r="P11" s="163">
        <f t="shared" si="2"/>
        <v>13514.144802466941</v>
      </c>
      <c r="Q11" s="163">
        <f t="shared" si="3"/>
        <v>0</v>
      </c>
      <c r="R11" s="163">
        <f t="shared" si="4"/>
        <v>0</v>
      </c>
      <c r="S11" s="35">
        <f t="shared" si="5"/>
        <v>13514.144802466941</v>
      </c>
      <c r="T11" s="164">
        <v>2</v>
      </c>
      <c r="U11" s="30">
        <f t="shared" si="13"/>
        <v>0.79</v>
      </c>
      <c r="V11" s="31">
        <v>0.18</v>
      </c>
      <c r="W11" s="32">
        <v>0.03</v>
      </c>
      <c r="X11" s="33">
        <v>0</v>
      </c>
      <c r="Y11" s="34">
        <v>0</v>
      </c>
      <c r="Z11" s="162">
        <f t="shared" si="6"/>
        <v>533808.71969744423</v>
      </c>
      <c r="AA11" s="162">
        <f t="shared" si="7"/>
        <v>121627.30322220246</v>
      </c>
      <c r="AB11" s="162">
        <f t="shared" si="8"/>
        <v>20271.217203700409</v>
      </c>
      <c r="AC11" s="162">
        <f t="shared" si="9"/>
        <v>0</v>
      </c>
      <c r="AD11" s="162">
        <f t="shared" si="10"/>
        <v>0</v>
      </c>
      <c r="AE11" s="36">
        <f t="shared" si="11"/>
        <v>20271.217203700409</v>
      </c>
      <c r="AF11" s="37"/>
    </row>
    <row r="12" spans="1:32" ht="45.75" thickBot="1" x14ac:dyDescent="0.3">
      <c r="A12" s="28" t="s">
        <v>18</v>
      </c>
      <c r="B12" s="28" t="s">
        <v>470</v>
      </c>
      <c r="C12" s="158" t="s">
        <v>472</v>
      </c>
      <c r="D12" s="158" t="s">
        <v>1094</v>
      </c>
      <c r="E12" s="159" t="s">
        <v>1070</v>
      </c>
      <c r="F12" s="160">
        <v>191560.8319003697</v>
      </c>
      <c r="G12" s="29" t="s">
        <v>438</v>
      </c>
      <c r="H12" s="161">
        <v>1</v>
      </c>
      <c r="I12" s="30">
        <f t="shared" si="12"/>
        <v>0.95</v>
      </c>
      <c r="J12" s="31">
        <v>0.05</v>
      </c>
      <c r="K12" s="32">
        <v>0</v>
      </c>
      <c r="L12" s="33">
        <v>0</v>
      </c>
      <c r="M12" s="34">
        <v>0</v>
      </c>
      <c r="N12" s="162">
        <f t="shared" si="0"/>
        <v>181982.7903053512</v>
      </c>
      <c r="O12" s="163">
        <f t="shared" si="1"/>
        <v>9578.0415950184852</v>
      </c>
      <c r="P12" s="163">
        <f t="shared" si="2"/>
        <v>0</v>
      </c>
      <c r="Q12" s="163">
        <f t="shared" si="3"/>
        <v>0</v>
      </c>
      <c r="R12" s="163">
        <f t="shared" si="4"/>
        <v>0</v>
      </c>
      <c r="S12" s="35">
        <f t="shared" si="5"/>
        <v>0</v>
      </c>
      <c r="T12" s="164">
        <v>1</v>
      </c>
      <c r="U12" s="30">
        <f t="shared" si="13"/>
        <v>0.9</v>
      </c>
      <c r="V12" s="31">
        <v>0.1</v>
      </c>
      <c r="W12" s="32">
        <v>0</v>
      </c>
      <c r="X12" s="33">
        <v>0</v>
      </c>
      <c r="Y12" s="34">
        <v>0</v>
      </c>
      <c r="Z12" s="162">
        <f t="shared" si="6"/>
        <v>172404.74871033273</v>
      </c>
      <c r="AA12" s="162">
        <f t="shared" si="7"/>
        <v>19156.08319003697</v>
      </c>
      <c r="AB12" s="162">
        <f t="shared" si="8"/>
        <v>0</v>
      </c>
      <c r="AC12" s="162">
        <f t="shared" si="9"/>
        <v>0</v>
      </c>
      <c r="AD12" s="162">
        <f t="shared" si="10"/>
        <v>0</v>
      </c>
      <c r="AE12" s="36">
        <f t="shared" si="11"/>
        <v>0</v>
      </c>
      <c r="AF12" s="37"/>
    </row>
    <row r="13" spans="1:32" ht="45.75" thickBot="1" x14ac:dyDescent="0.3">
      <c r="A13" s="28" t="s">
        <v>18</v>
      </c>
      <c r="B13" s="28" t="s">
        <v>473</v>
      </c>
      <c r="C13" s="158" t="s">
        <v>474</v>
      </c>
      <c r="D13" s="158" t="s">
        <v>1095</v>
      </c>
      <c r="E13" s="159" t="s">
        <v>1070</v>
      </c>
      <c r="F13" s="160">
        <v>786632.18308665708</v>
      </c>
      <c r="G13" s="29" t="s">
        <v>438</v>
      </c>
      <c r="H13" s="161">
        <v>1</v>
      </c>
      <c r="I13" s="30">
        <f t="shared" si="12"/>
        <v>0.85</v>
      </c>
      <c r="J13" s="31">
        <v>0.13</v>
      </c>
      <c r="K13" s="32">
        <v>0.02</v>
      </c>
      <c r="L13" s="33">
        <v>0</v>
      </c>
      <c r="M13" s="34">
        <v>0</v>
      </c>
      <c r="N13" s="162">
        <f t="shared" si="0"/>
        <v>668637.35562365851</v>
      </c>
      <c r="O13" s="163">
        <f t="shared" si="1"/>
        <v>102262.18380126542</v>
      </c>
      <c r="P13" s="163">
        <f t="shared" si="2"/>
        <v>15732.643661733142</v>
      </c>
      <c r="Q13" s="163">
        <f t="shared" si="3"/>
        <v>0</v>
      </c>
      <c r="R13" s="163">
        <f t="shared" si="4"/>
        <v>0</v>
      </c>
      <c r="S13" s="35">
        <f t="shared" si="5"/>
        <v>15732.643661733142</v>
      </c>
      <c r="T13" s="164">
        <v>2</v>
      </c>
      <c r="U13" s="30">
        <f t="shared" si="13"/>
        <v>0.76</v>
      </c>
      <c r="V13" s="31">
        <v>0.19</v>
      </c>
      <c r="W13" s="32">
        <v>0.05</v>
      </c>
      <c r="X13" s="33">
        <v>0</v>
      </c>
      <c r="Y13" s="34">
        <v>0</v>
      </c>
      <c r="Z13" s="162">
        <f t="shared" si="6"/>
        <v>597840.45914585935</v>
      </c>
      <c r="AA13" s="162">
        <f t="shared" si="7"/>
        <v>149460.11478646484</v>
      </c>
      <c r="AB13" s="162">
        <f t="shared" si="8"/>
        <v>39331.609154332858</v>
      </c>
      <c r="AC13" s="162">
        <f t="shared" si="9"/>
        <v>0</v>
      </c>
      <c r="AD13" s="162">
        <f t="shared" si="10"/>
        <v>0</v>
      </c>
      <c r="AE13" s="36">
        <f t="shared" si="11"/>
        <v>39331.609154332858</v>
      </c>
      <c r="AF13" s="37"/>
    </row>
    <row r="14" spans="1:32" ht="45.75" thickBot="1" x14ac:dyDescent="0.3">
      <c r="A14" s="28" t="s">
        <v>18</v>
      </c>
      <c r="B14" s="28" t="s">
        <v>473</v>
      </c>
      <c r="C14" s="158" t="s">
        <v>475</v>
      </c>
      <c r="D14" s="158" t="s">
        <v>1096</v>
      </c>
      <c r="E14" s="159" t="s">
        <v>1070</v>
      </c>
      <c r="F14" s="160">
        <v>386167.55012642837</v>
      </c>
      <c r="G14" s="29" t="s">
        <v>438</v>
      </c>
      <c r="H14" s="161">
        <v>1</v>
      </c>
      <c r="I14" s="30">
        <f t="shared" si="12"/>
        <v>0.82</v>
      </c>
      <c r="J14" s="31">
        <v>0.15</v>
      </c>
      <c r="K14" s="32">
        <v>0.03</v>
      </c>
      <c r="L14" s="33">
        <v>0</v>
      </c>
      <c r="M14" s="34">
        <v>0</v>
      </c>
      <c r="N14" s="162">
        <f t="shared" si="0"/>
        <v>316657.39110367122</v>
      </c>
      <c r="O14" s="163">
        <f t="shared" si="1"/>
        <v>57925.132518964252</v>
      </c>
      <c r="P14" s="163">
        <f t="shared" si="2"/>
        <v>11585.026503792851</v>
      </c>
      <c r="Q14" s="163">
        <f t="shared" si="3"/>
        <v>0</v>
      </c>
      <c r="R14" s="163">
        <f t="shared" si="4"/>
        <v>0</v>
      </c>
      <c r="S14" s="35">
        <f t="shared" si="5"/>
        <v>11585.026503792851</v>
      </c>
      <c r="T14" s="164">
        <v>2</v>
      </c>
      <c r="U14" s="30">
        <f t="shared" si="13"/>
        <v>0.73</v>
      </c>
      <c r="V14" s="31">
        <v>0.22</v>
      </c>
      <c r="W14" s="32">
        <v>0.05</v>
      </c>
      <c r="X14" s="33">
        <v>0</v>
      </c>
      <c r="Y14" s="34">
        <v>0</v>
      </c>
      <c r="Z14" s="162">
        <f t="shared" si="6"/>
        <v>281902.31159229268</v>
      </c>
      <c r="AA14" s="162">
        <f t="shared" si="7"/>
        <v>84956.861027814244</v>
      </c>
      <c r="AB14" s="162">
        <f t="shared" si="8"/>
        <v>19308.37750632142</v>
      </c>
      <c r="AC14" s="162">
        <f t="shared" si="9"/>
        <v>0</v>
      </c>
      <c r="AD14" s="162">
        <f t="shared" si="10"/>
        <v>0</v>
      </c>
      <c r="AE14" s="36">
        <f t="shared" si="11"/>
        <v>19308.37750632142</v>
      </c>
      <c r="AF14" s="37"/>
    </row>
    <row r="15" spans="1:32" ht="45.75" thickBot="1" x14ac:dyDescent="0.3">
      <c r="A15" s="28" t="s">
        <v>18</v>
      </c>
      <c r="B15" s="28" t="s">
        <v>473</v>
      </c>
      <c r="C15" s="158" t="s">
        <v>476</v>
      </c>
      <c r="D15" s="158" t="s">
        <v>1097</v>
      </c>
      <c r="E15" s="159" t="s">
        <v>1070</v>
      </c>
      <c r="F15" s="160">
        <v>512556.88088636386</v>
      </c>
      <c r="G15" s="29" t="s">
        <v>438</v>
      </c>
      <c r="H15" s="161">
        <v>2</v>
      </c>
      <c r="I15" s="30">
        <f t="shared" si="12"/>
        <v>0.75</v>
      </c>
      <c r="J15" s="31">
        <v>0.2</v>
      </c>
      <c r="K15" s="32">
        <v>0.05</v>
      </c>
      <c r="L15" s="33">
        <v>0</v>
      </c>
      <c r="M15" s="34">
        <v>0</v>
      </c>
      <c r="N15" s="162">
        <f t="shared" si="0"/>
        <v>384417.66066477291</v>
      </c>
      <c r="O15" s="163">
        <f t="shared" si="1"/>
        <v>102511.37617727277</v>
      </c>
      <c r="P15" s="163">
        <f t="shared" si="2"/>
        <v>25627.844044318193</v>
      </c>
      <c r="Q15" s="163">
        <f t="shared" si="3"/>
        <v>0</v>
      </c>
      <c r="R15" s="163">
        <f t="shared" si="4"/>
        <v>0</v>
      </c>
      <c r="S15" s="35">
        <f t="shared" si="5"/>
        <v>25627.844044318193</v>
      </c>
      <c r="T15" s="164">
        <v>2</v>
      </c>
      <c r="U15" s="30">
        <f t="shared" si="13"/>
        <v>0.58000000000000007</v>
      </c>
      <c r="V15" s="31">
        <v>0.35</v>
      </c>
      <c r="W15" s="32">
        <v>7.0000000000000007E-2</v>
      </c>
      <c r="X15" s="33">
        <v>0</v>
      </c>
      <c r="Y15" s="34">
        <v>0</v>
      </c>
      <c r="Z15" s="162">
        <f t="shared" si="6"/>
        <v>297282.99091409106</v>
      </c>
      <c r="AA15" s="162">
        <f t="shared" si="7"/>
        <v>179394.90831022733</v>
      </c>
      <c r="AB15" s="162">
        <f t="shared" si="8"/>
        <v>35878.981662045473</v>
      </c>
      <c r="AC15" s="162">
        <f t="shared" si="9"/>
        <v>0</v>
      </c>
      <c r="AD15" s="162">
        <f t="shared" si="10"/>
        <v>0</v>
      </c>
      <c r="AE15" s="36">
        <f t="shared" si="11"/>
        <v>35878.981662045473</v>
      </c>
      <c r="AF15" s="37"/>
    </row>
    <row r="16" spans="1:32" ht="45.75" thickBot="1" x14ac:dyDescent="0.3">
      <c r="A16" s="28" t="s">
        <v>18</v>
      </c>
      <c r="B16" s="28" t="s">
        <v>477</v>
      </c>
      <c r="C16" s="158" t="s">
        <v>478</v>
      </c>
      <c r="D16" s="158" t="s">
        <v>1098</v>
      </c>
      <c r="E16" s="159" t="s">
        <v>1070</v>
      </c>
      <c r="F16" s="160">
        <v>506175.68495509052</v>
      </c>
      <c r="G16" s="29" t="s">
        <v>438</v>
      </c>
      <c r="H16" s="161">
        <v>2</v>
      </c>
      <c r="I16" s="30">
        <f t="shared" si="12"/>
        <v>0.65</v>
      </c>
      <c r="J16" s="31">
        <v>0.25</v>
      </c>
      <c r="K16" s="32">
        <v>0.1</v>
      </c>
      <c r="L16" s="33">
        <v>0</v>
      </c>
      <c r="M16" s="34">
        <v>0</v>
      </c>
      <c r="N16" s="162">
        <f t="shared" si="0"/>
        <v>329014.19522080885</v>
      </c>
      <c r="O16" s="163">
        <f t="shared" si="1"/>
        <v>126543.92123877263</v>
      </c>
      <c r="P16" s="163">
        <f t="shared" si="2"/>
        <v>50617.568495509055</v>
      </c>
      <c r="Q16" s="163">
        <f t="shared" si="3"/>
        <v>0</v>
      </c>
      <c r="R16" s="163">
        <f t="shared" si="4"/>
        <v>0</v>
      </c>
      <c r="S16" s="35">
        <f t="shared" si="5"/>
        <v>50617.568495509055</v>
      </c>
      <c r="T16" s="164">
        <v>3</v>
      </c>
      <c r="U16" s="30">
        <f t="shared" si="13"/>
        <v>0.41000000000000003</v>
      </c>
      <c r="V16" s="31">
        <v>0.35</v>
      </c>
      <c r="W16" s="32">
        <v>0.22</v>
      </c>
      <c r="X16" s="33">
        <v>0.02</v>
      </c>
      <c r="Y16" s="34">
        <v>0</v>
      </c>
      <c r="Z16" s="162">
        <f t="shared" si="6"/>
        <v>207532.03083158712</v>
      </c>
      <c r="AA16" s="162">
        <f t="shared" si="7"/>
        <v>177161.48973428167</v>
      </c>
      <c r="AB16" s="162">
        <f t="shared" si="8"/>
        <v>111358.65069011992</v>
      </c>
      <c r="AC16" s="162">
        <f t="shared" si="9"/>
        <v>10123.51369910181</v>
      </c>
      <c r="AD16" s="162">
        <f t="shared" si="10"/>
        <v>0</v>
      </c>
      <c r="AE16" s="36">
        <f t="shared" si="11"/>
        <v>121482.16438922173</v>
      </c>
      <c r="AF16" s="37"/>
    </row>
    <row r="17" spans="1:32" ht="45.75" thickBot="1" x14ac:dyDescent="0.3">
      <c r="A17" s="28" t="s">
        <v>18</v>
      </c>
      <c r="B17" s="28" t="s">
        <v>477</v>
      </c>
      <c r="C17" s="158" t="s">
        <v>479</v>
      </c>
      <c r="D17" s="158" t="s">
        <v>1099</v>
      </c>
      <c r="E17" s="159" t="s">
        <v>1070</v>
      </c>
      <c r="F17" s="160">
        <v>547372.04509784176</v>
      </c>
      <c r="G17" s="29" t="s">
        <v>438</v>
      </c>
      <c r="H17" s="161">
        <v>2</v>
      </c>
      <c r="I17" s="30">
        <f t="shared" si="12"/>
        <v>0.56999999999999995</v>
      </c>
      <c r="J17" s="31">
        <v>0.3</v>
      </c>
      <c r="K17" s="32">
        <v>0.13</v>
      </c>
      <c r="L17" s="33">
        <v>0</v>
      </c>
      <c r="M17" s="34">
        <v>0</v>
      </c>
      <c r="N17" s="162">
        <f t="shared" si="0"/>
        <v>312002.06570576975</v>
      </c>
      <c r="O17" s="163">
        <f t="shared" si="1"/>
        <v>164211.61352935253</v>
      </c>
      <c r="P17" s="163">
        <f t="shared" si="2"/>
        <v>71158.365862719438</v>
      </c>
      <c r="Q17" s="163">
        <f t="shared" si="3"/>
        <v>0</v>
      </c>
      <c r="R17" s="163">
        <f t="shared" si="4"/>
        <v>0</v>
      </c>
      <c r="S17" s="35">
        <f t="shared" si="5"/>
        <v>71158.365862719438</v>
      </c>
      <c r="T17" s="164">
        <v>3</v>
      </c>
      <c r="U17" s="30">
        <f t="shared" si="13"/>
        <v>0.35</v>
      </c>
      <c r="V17" s="31">
        <v>0.4</v>
      </c>
      <c r="W17" s="32">
        <v>0.23</v>
      </c>
      <c r="X17" s="33">
        <v>0.02</v>
      </c>
      <c r="Y17" s="34">
        <v>0</v>
      </c>
      <c r="Z17" s="162">
        <f t="shared" si="6"/>
        <v>191580.21578424462</v>
      </c>
      <c r="AA17" s="162">
        <f t="shared" si="7"/>
        <v>218948.81803913671</v>
      </c>
      <c r="AB17" s="162">
        <f t="shared" si="8"/>
        <v>125895.57037250361</v>
      </c>
      <c r="AC17" s="162">
        <f t="shared" si="9"/>
        <v>10947.440901956836</v>
      </c>
      <c r="AD17" s="162">
        <f t="shared" si="10"/>
        <v>0</v>
      </c>
      <c r="AE17" s="36">
        <f t="shared" si="11"/>
        <v>136843.01127446044</v>
      </c>
      <c r="AF17" s="37"/>
    </row>
    <row r="18" spans="1:32" ht="45.75" thickBot="1" x14ac:dyDescent="0.3">
      <c r="A18" s="28" t="s">
        <v>18</v>
      </c>
      <c r="B18" s="28" t="s">
        <v>477</v>
      </c>
      <c r="C18" s="158" t="s">
        <v>480</v>
      </c>
      <c r="D18" s="158" t="s">
        <v>1100</v>
      </c>
      <c r="E18" s="159" t="s">
        <v>1070</v>
      </c>
      <c r="F18" s="160">
        <v>945850.23045436013</v>
      </c>
      <c r="G18" s="29" t="s">
        <v>438</v>
      </c>
      <c r="H18" s="161">
        <v>3</v>
      </c>
      <c r="I18" s="30">
        <f t="shared" si="12"/>
        <v>0.21000000000000002</v>
      </c>
      <c r="J18" s="31">
        <v>0.45</v>
      </c>
      <c r="K18" s="32">
        <v>0.34</v>
      </c>
      <c r="L18" s="33">
        <v>0</v>
      </c>
      <c r="M18" s="34">
        <v>0</v>
      </c>
      <c r="N18" s="162">
        <f t="shared" si="0"/>
        <v>198628.54839541565</v>
      </c>
      <c r="O18" s="163">
        <f t="shared" si="1"/>
        <v>425632.60370446206</v>
      </c>
      <c r="P18" s="163">
        <f t="shared" si="2"/>
        <v>321589.07835448248</v>
      </c>
      <c r="Q18" s="163">
        <f t="shared" si="3"/>
        <v>0</v>
      </c>
      <c r="R18" s="163">
        <f t="shared" si="4"/>
        <v>0</v>
      </c>
      <c r="S18" s="35">
        <f t="shared" si="5"/>
        <v>321589.07835448248</v>
      </c>
      <c r="T18" s="164">
        <v>3</v>
      </c>
      <c r="U18" s="30">
        <f t="shared" si="13"/>
        <v>9.0000000000000011E-2</v>
      </c>
      <c r="V18" s="31">
        <v>0.48</v>
      </c>
      <c r="W18" s="32">
        <v>0.38</v>
      </c>
      <c r="X18" s="33">
        <v>0.05</v>
      </c>
      <c r="Y18" s="34">
        <v>0</v>
      </c>
      <c r="Z18" s="162">
        <f t="shared" si="6"/>
        <v>85126.520740892418</v>
      </c>
      <c r="AA18" s="162">
        <f t="shared" si="7"/>
        <v>454008.11061809288</v>
      </c>
      <c r="AB18" s="162">
        <f t="shared" si="8"/>
        <v>359423.08757265686</v>
      </c>
      <c r="AC18" s="162">
        <f t="shared" si="9"/>
        <v>47292.511522718007</v>
      </c>
      <c r="AD18" s="162">
        <f t="shared" si="10"/>
        <v>0</v>
      </c>
      <c r="AE18" s="36">
        <f t="shared" si="11"/>
        <v>406715.59909537487</v>
      </c>
      <c r="AF18" s="37"/>
    </row>
    <row r="19" spans="1:32" ht="45.75" thickBot="1" x14ac:dyDescent="0.3">
      <c r="A19" s="28" t="s">
        <v>18</v>
      </c>
      <c r="B19" s="28" t="s">
        <v>481</v>
      </c>
      <c r="C19" s="158" t="s">
        <v>482</v>
      </c>
      <c r="D19" s="158" t="s">
        <v>1101</v>
      </c>
      <c r="E19" s="159" t="s">
        <v>1070</v>
      </c>
      <c r="F19" s="160">
        <v>736036.50823409203</v>
      </c>
      <c r="G19" s="29" t="s">
        <v>438</v>
      </c>
      <c r="H19" s="161">
        <v>1</v>
      </c>
      <c r="I19" s="30">
        <f t="shared" si="12"/>
        <v>0.83</v>
      </c>
      <c r="J19" s="31">
        <v>0.14000000000000001</v>
      </c>
      <c r="K19" s="32">
        <v>0.03</v>
      </c>
      <c r="L19" s="33">
        <v>0</v>
      </c>
      <c r="M19" s="34">
        <v>0</v>
      </c>
      <c r="N19" s="162">
        <f t="shared" si="0"/>
        <v>610910.30183429632</v>
      </c>
      <c r="O19" s="163">
        <f t="shared" si="1"/>
        <v>103045.11115277289</v>
      </c>
      <c r="P19" s="163">
        <f t="shared" si="2"/>
        <v>22081.09524702276</v>
      </c>
      <c r="Q19" s="163">
        <f t="shared" si="3"/>
        <v>0</v>
      </c>
      <c r="R19" s="163">
        <f t="shared" si="4"/>
        <v>0</v>
      </c>
      <c r="S19" s="35">
        <f t="shared" si="5"/>
        <v>22081.09524702276</v>
      </c>
      <c r="T19" s="164">
        <v>2</v>
      </c>
      <c r="U19" s="30">
        <f t="shared" si="13"/>
        <v>0.7</v>
      </c>
      <c r="V19" s="31">
        <v>0.25</v>
      </c>
      <c r="W19" s="32">
        <v>0.05</v>
      </c>
      <c r="X19" s="33">
        <v>0</v>
      </c>
      <c r="Y19" s="34">
        <v>0</v>
      </c>
      <c r="Z19" s="162">
        <f t="shared" si="6"/>
        <v>515225.55576386437</v>
      </c>
      <c r="AA19" s="162">
        <f t="shared" si="7"/>
        <v>184009.12705852301</v>
      </c>
      <c r="AB19" s="162">
        <f t="shared" si="8"/>
        <v>36801.825411704602</v>
      </c>
      <c r="AC19" s="162">
        <f t="shared" si="9"/>
        <v>0</v>
      </c>
      <c r="AD19" s="162">
        <f t="shared" si="10"/>
        <v>0</v>
      </c>
      <c r="AE19" s="36">
        <f t="shared" si="11"/>
        <v>36801.825411704602</v>
      </c>
      <c r="AF19" s="37"/>
    </row>
    <row r="20" spans="1:32" ht="45.75" thickBot="1" x14ac:dyDescent="0.3">
      <c r="A20" s="28" t="s">
        <v>18</v>
      </c>
      <c r="B20" s="28" t="s">
        <v>481</v>
      </c>
      <c r="C20" s="158" t="s">
        <v>483</v>
      </c>
      <c r="D20" s="158" t="s">
        <v>1102</v>
      </c>
      <c r="E20" s="159" t="s">
        <v>1070</v>
      </c>
      <c r="F20" s="160">
        <v>418136.54075517092</v>
      </c>
      <c r="G20" s="29" t="s">
        <v>438</v>
      </c>
      <c r="H20" s="161">
        <v>1</v>
      </c>
      <c r="I20" s="30">
        <f t="shared" si="12"/>
        <v>0.82</v>
      </c>
      <c r="J20" s="31">
        <v>0.15</v>
      </c>
      <c r="K20" s="32">
        <v>0.03</v>
      </c>
      <c r="L20" s="33">
        <v>0</v>
      </c>
      <c r="M20" s="34">
        <v>0</v>
      </c>
      <c r="N20" s="162">
        <f t="shared" si="0"/>
        <v>342871.96341924014</v>
      </c>
      <c r="O20" s="163">
        <f t="shared" si="1"/>
        <v>62720.481113275637</v>
      </c>
      <c r="P20" s="163">
        <f t="shared" si="2"/>
        <v>12544.096222655127</v>
      </c>
      <c r="Q20" s="163">
        <f t="shared" si="3"/>
        <v>0</v>
      </c>
      <c r="R20" s="163">
        <f t="shared" si="4"/>
        <v>0</v>
      </c>
      <c r="S20" s="35">
        <f t="shared" si="5"/>
        <v>12544.096222655127</v>
      </c>
      <c r="T20" s="164">
        <v>2</v>
      </c>
      <c r="U20" s="30">
        <f t="shared" si="13"/>
        <v>0.75</v>
      </c>
      <c r="V20" s="31">
        <v>0.2</v>
      </c>
      <c r="W20" s="32">
        <v>0.05</v>
      </c>
      <c r="X20" s="33">
        <v>0</v>
      </c>
      <c r="Y20" s="34">
        <v>0</v>
      </c>
      <c r="Z20" s="162">
        <f t="shared" si="6"/>
        <v>313602.40556637821</v>
      </c>
      <c r="AA20" s="162">
        <f t="shared" si="7"/>
        <v>83627.308151034187</v>
      </c>
      <c r="AB20" s="162">
        <f t="shared" si="8"/>
        <v>20906.827037758547</v>
      </c>
      <c r="AC20" s="162">
        <f t="shared" si="9"/>
        <v>0</v>
      </c>
      <c r="AD20" s="162">
        <f t="shared" si="10"/>
        <v>0</v>
      </c>
      <c r="AE20" s="36">
        <f t="shared" si="11"/>
        <v>20906.827037758547</v>
      </c>
      <c r="AF20" s="37"/>
    </row>
    <row r="21" spans="1:32" ht="45.75" thickBot="1" x14ac:dyDescent="0.3">
      <c r="A21" s="28" t="s">
        <v>18</v>
      </c>
      <c r="B21" s="28" t="s">
        <v>481</v>
      </c>
      <c r="C21" s="158" t="s">
        <v>484</v>
      </c>
      <c r="D21" s="158" t="s">
        <v>1103</v>
      </c>
      <c r="E21" s="159" t="s">
        <v>1070</v>
      </c>
      <c r="F21" s="160">
        <v>359880.22683733009</v>
      </c>
      <c r="G21" s="29" t="s">
        <v>438</v>
      </c>
      <c r="H21" s="161">
        <v>1</v>
      </c>
      <c r="I21" s="30">
        <f t="shared" si="12"/>
        <v>0.87</v>
      </c>
      <c r="J21" s="31">
        <v>0.1</v>
      </c>
      <c r="K21" s="32">
        <v>0.03</v>
      </c>
      <c r="L21" s="33">
        <v>0</v>
      </c>
      <c r="M21" s="34">
        <v>0</v>
      </c>
      <c r="N21" s="162">
        <f t="shared" si="0"/>
        <v>313095.79734847718</v>
      </c>
      <c r="O21" s="163">
        <f t="shared" si="1"/>
        <v>35988.022683733012</v>
      </c>
      <c r="P21" s="163">
        <f t="shared" si="2"/>
        <v>10796.406805119903</v>
      </c>
      <c r="Q21" s="163">
        <f t="shared" si="3"/>
        <v>0</v>
      </c>
      <c r="R21" s="163">
        <f t="shared" si="4"/>
        <v>0</v>
      </c>
      <c r="S21" s="35">
        <f t="shared" si="5"/>
        <v>10796.406805119903</v>
      </c>
      <c r="T21" s="164">
        <v>1</v>
      </c>
      <c r="U21" s="30">
        <f t="shared" si="13"/>
        <v>0.82</v>
      </c>
      <c r="V21" s="31">
        <v>0.13</v>
      </c>
      <c r="W21" s="32">
        <v>0.05</v>
      </c>
      <c r="X21" s="33">
        <v>0</v>
      </c>
      <c r="Y21" s="34">
        <v>0</v>
      </c>
      <c r="Z21" s="162">
        <f t="shared" si="6"/>
        <v>295101.78600661067</v>
      </c>
      <c r="AA21" s="162">
        <f t="shared" si="7"/>
        <v>46784.429488852911</v>
      </c>
      <c r="AB21" s="162">
        <f t="shared" si="8"/>
        <v>17994.011341866506</v>
      </c>
      <c r="AC21" s="162">
        <f t="shared" si="9"/>
        <v>0</v>
      </c>
      <c r="AD21" s="162">
        <f t="shared" si="10"/>
        <v>0</v>
      </c>
      <c r="AE21" s="36">
        <f t="shared" si="11"/>
        <v>17994.011341866506</v>
      </c>
      <c r="AF21" s="37"/>
    </row>
    <row r="22" spans="1:32" ht="45.75" thickBot="1" x14ac:dyDescent="0.3">
      <c r="A22" s="28" t="s">
        <v>18</v>
      </c>
      <c r="B22" s="28" t="s">
        <v>481</v>
      </c>
      <c r="C22" s="158" t="s">
        <v>485</v>
      </c>
      <c r="D22" s="158" t="s">
        <v>1104</v>
      </c>
      <c r="E22" s="159" t="s">
        <v>1070</v>
      </c>
      <c r="F22" s="160">
        <v>258091.8748685045</v>
      </c>
      <c r="G22" s="29" t="s">
        <v>438</v>
      </c>
      <c r="H22" s="161">
        <v>1</v>
      </c>
      <c r="I22" s="30">
        <f t="shared" si="12"/>
        <v>0.88</v>
      </c>
      <c r="J22" s="31">
        <v>0.1</v>
      </c>
      <c r="K22" s="32">
        <v>0.02</v>
      </c>
      <c r="L22" s="33">
        <v>0</v>
      </c>
      <c r="M22" s="34">
        <v>0</v>
      </c>
      <c r="N22" s="162">
        <f t="shared" si="0"/>
        <v>227120.84988428396</v>
      </c>
      <c r="O22" s="163">
        <f t="shared" si="1"/>
        <v>25809.187486850453</v>
      </c>
      <c r="P22" s="163">
        <f t="shared" si="2"/>
        <v>5161.8374973700902</v>
      </c>
      <c r="Q22" s="163">
        <f t="shared" si="3"/>
        <v>0</v>
      </c>
      <c r="R22" s="163">
        <f t="shared" si="4"/>
        <v>0</v>
      </c>
      <c r="S22" s="35">
        <f t="shared" si="5"/>
        <v>5161.8374973700902</v>
      </c>
      <c r="T22" s="164">
        <v>1</v>
      </c>
      <c r="U22" s="30">
        <f t="shared" si="13"/>
        <v>0.83</v>
      </c>
      <c r="V22" s="31">
        <v>0.13</v>
      </c>
      <c r="W22" s="32">
        <v>0.04</v>
      </c>
      <c r="X22" s="33">
        <v>0</v>
      </c>
      <c r="Y22" s="34">
        <v>0</v>
      </c>
      <c r="Z22" s="162">
        <f t="shared" si="6"/>
        <v>214216.25614085872</v>
      </c>
      <c r="AA22" s="162">
        <f t="shared" si="7"/>
        <v>33551.943732905587</v>
      </c>
      <c r="AB22" s="162">
        <f t="shared" si="8"/>
        <v>10323.67499474018</v>
      </c>
      <c r="AC22" s="162">
        <f t="shared" si="9"/>
        <v>0</v>
      </c>
      <c r="AD22" s="162">
        <f t="shared" si="10"/>
        <v>0</v>
      </c>
      <c r="AE22" s="36">
        <f t="shared" si="11"/>
        <v>10323.67499474018</v>
      </c>
      <c r="AF22" s="37"/>
    </row>
    <row r="23" spans="1:32" ht="45.75" thickBot="1" x14ac:dyDescent="0.3">
      <c r="A23" s="28" t="s">
        <v>18</v>
      </c>
      <c r="B23" s="28" t="s">
        <v>486</v>
      </c>
      <c r="C23" s="158" t="s">
        <v>487</v>
      </c>
      <c r="D23" s="158" t="s">
        <v>1105</v>
      </c>
      <c r="E23" s="159" t="s">
        <v>1070</v>
      </c>
      <c r="F23" s="160">
        <v>299882.03332720301</v>
      </c>
      <c r="G23" s="29" t="s">
        <v>438</v>
      </c>
      <c r="H23" s="161">
        <v>1</v>
      </c>
      <c r="I23" s="30">
        <f t="shared" si="12"/>
        <v>0.88</v>
      </c>
      <c r="J23" s="31">
        <v>0.1</v>
      </c>
      <c r="K23" s="32">
        <v>0.02</v>
      </c>
      <c r="L23" s="33">
        <v>0</v>
      </c>
      <c r="M23" s="34">
        <v>0</v>
      </c>
      <c r="N23" s="162">
        <f t="shared" si="0"/>
        <v>263896.18932793866</v>
      </c>
      <c r="O23" s="163">
        <f t="shared" si="1"/>
        <v>29988.203332720303</v>
      </c>
      <c r="P23" s="163">
        <f t="shared" si="2"/>
        <v>5997.64066654406</v>
      </c>
      <c r="Q23" s="163">
        <f t="shared" si="3"/>
        <v>0</v>
      </c>
      <c r="R23" s="163">
        <f t="shared" si="4"/>
        <v>0</v>
      </c>
      <c r="S23" s="35">
        <f t="shared" si="5"/>
        <v>5997.64066654406</v>
      </c>
      <c r="T23" s="164">
        <v>2</v>
      </c>
      <c r="U23" s="30">
        <f t="shared" si="13"/>
        <v>0.79</v>
      </c>
      <c r="V23" s="31">
        <v>0.18</v>
      </c>
      <c r="W23" s="32">
        <v>0.03</v>
      </c>
      <c r="X23" s="33">
        <v>0</v>
      </c>
      <c r="Y23" s="34">
        <v>0</v>
      </c>
      <c r="Z23" s="162">
        <f t="shared" si="6"/>
        <v>236906.80632849038</v>
      </c>
      <c r="AA23" s="162">
        <f t="shared" si="7"/>
        <v>53978.765998896539</v>
      </c>
      <c r="AB23" s="162">
        <f t="shared" si="8"/>
        <v>8996.4609998160904</v>
      </c>
      <c r="AC23" s="162">
        <f t="shared" si="9"/>
        <v>0</v>
      </c>
      <c r="AD23" s="162">
        <f t="shared" si="10"/>
        <v>0</v>
      </c>
      <c r="AE23" s="36">
        <f t="shared" si="11"/>
        <v>8996.4609998160904</v>
      </c>
      <c r="AF23" s="37"/>
    </row>
    <row r="24" spans="1:32" ht="45.75" thickBot="1" x14ac:dyDescent="0.3">
      <c r="A24" s="28" t="s">
        <v>18</v>
      </c>
      <c r="B24" s="28" t="s">
        <v>486</v>
      </c>
      <c r="C24" s="158" t="s">
        <v>488</v>
      </c>
      <c r="D24" s="158" t="s">
        <v>1106</v>
      </c>
      <c r="E24" s="159" t="s">
        <v>1070</v>
      </c>
      <c r="F24" s="160">
        <v>208905.93702502421</v>
      </c>
      <c r="G24" s="29" t="s">
        <v>438</v>
      </c>
      <c r="H24" s="161">
        <v>1</v>
      </c>
      <c r="I24" s="30">
        <f t="shared" si="12"/>
        <v>0.87</v>
      </c>
      <c r="J24" s="31">
        <v>0.12</v>
      </c>
      <c r="K24" s="32">
        <v>0.01</v>
      </c>
      <c r="L24" s="33">
        <v>0</v>
      </c>
      <c r="M24" s="34">
        <v>0</v>
      </c>
      <c r="N24" s="162">
        <f t="shared" si="0"/>
        <v>181748.16521177106</v>
      </c>
      <c r="O24" s="163">
        <f t="shared" si="1"/>
        <v>25068.712443002903</v>
      </c>
      <c r="P24" s="163">
        <f t="shared" si="2"/>
        <v>2089.059370250242</v>
      </c>
      <c r="Q24" s="163">
        <f t="shared" si="3"/>
        <v>0</v>
      </c>
      <c r="R24" s="163">
        <f t="shared" si="4"/>
        <v>0</v>
      </c>
      <c r="S24" s="35">
        <f t="shared" si="5"/>
        <v>2089.059370250242</v>
      </c>
      <c r="T24" s="164">
        <v>1</v>
      </c>
      <c r="U24" s="30">
        <f t="shared" si="13"/>
        <v>0.84</v>
      </c>
      <c r="V24" s="31">
        <v>0.14000000000000001</v>
      </c>
      <c r="W24" s="32">
        <v>0.02</v>
      </c>
      <c r="X24" s="33">
        <v>0</v>
      </c>
      <c r="Y24" s="34">
        <v>0</v>
      </c>
      <c r="Z24" s="162">
        <f t="shared" si="6"/>
        <v>175480.98710102032</v>
      </c>
      <c r="AA24" s="162">
        <f t="shared" si="7"/>
        <v>29246.831183503393</v>
      </c>
      <c r="AB24" s="162">
        <f t="shared" si="8"/>
        <v>4178.1187405004839</v>
      </c>
      <c r="AC24" s="162">
        <f t="shared" si="9"/>
        <v>0</v>
      </c>
      <c r="AD24" s="162">
        <f t="shared" si="10"/>
        <v>0</v>
      </c>
      <c r="AE24" s="36">
        <f t="shared" si="11"/>
        <v>4178.1187405004839</v>
      </c>
      <c r="AF24" s="37"/>
    </row>
    <row r="25" spans="1:32" ht="45.75" thickBot="1" x14ac:dyDescent="0.3">
      <c r="A25" s="28" t="s">
        <v>18</v>
      </c>
      <c r="B25" s="28" t="s">
        <v>486</v>
      </c>
      <c r="C25" s="158" t="s">
        <v>489</v>
      </c>
      <c r="D25" s="158" t="s">
        <v>1107</v>
      </c>
      <c r="E25" s="159" t="s">
        <v>1070</v>
      </c>
      <c r="F25" s="160">
        <v>333146.48682868824</v>
      </c>
      <c r="G25" s="29" t="s">
        <v>438</v>
      </c>
      <c r="H25" s="161">
        <v>1</v>
      </c>
      <c r="I25" s="30">
        <f t="shared" si="12"/>
        <v>0.83</v>
      </c>
      <c r="J25" s="31">
        <v>0.14000000000000001</v>
      </c>
      <c r="K25" s="32">
        <v>0.03</v>
      </c>
      <c r="L25" s="33">
        <v>0</v>
      </c>
      <c r="M25" s="34">
        <v>0</v>
      </c>
      <c r="N25" s="162">
        <f t="shared" si="0"/>
        <v>276511.5840678112</v>
      </c>
      <c r="O25" s="163">
        <f t="shared" si="1"/>
        <v>46640.50815601636</v>
      </c>
      <c r="P25" s="163">
        <f t="shared" si="2"/>
        <v>9994.3946048606467</v>
      </c>
      <c r="Q25" s="163">
        <f t="shared" si="3"/>
        <v>0</v>
      </c>
      <c r="R25" s="163">
        <f t="shared" si="4"/>
        <v>0</v>
      </c>
      <c r="S25" s="35">
        <f t="shared" si="5"/>
        <v>9994.3946048606467</v>
      </c>
      <c r="T25" s="164">
        <v>2</v>
      </c>
      <c r="U25" s="30">
        <f t="shared" si="13"/>
        <v>0.69</v>
      </c>
      <c r="V25" s="31">
        <v>0.25</v>
      </c>
      <c r="W25" s="32">
        <v>0.06</v>
      </c>
      <c r="X25" s="33">
        <v>0</v>
      </c>
      <c r="Y25" s="34">
        <v>0</v>
      </c>
      <c r="Z25" s="162">
        <f t="shared" si="6"/>
        <v>229871.07591179488</v>
      </c>
      <c r="AA25" s="162">
        <f t="shared" si="7"/>
        <v>83286.62170717206</v>
      </c>
      <c r="AB25" s="162">
        <f t="shared" si="8"/>
        <v>19988.789209721293</v>
      </c>
      <c r="AC25" s="162">
        <f t="shared" si="9"/>
        <v>0</v>
      </c>
      <c r="AD25" s="162">
        <f t="shared" si="10"/>
        <v>0</v>
      </c>
      <c r="AE25" s="36">
        <f t="shared" si="11"/>
        <v>19988.789209721293</v>
      </c>
      <c r="AF25" s="37"/>
    </row>
    <row r="26" spans="1:32" ht="45.75" thickBot="1" x14ac:dyDescent="0.3">
      <c r="A26" s="28" t="s">
        <v>18</v>
      </c>
      <c r="B26" s="28" t="s">
        <v>441</v>
      </c>
      <c r="C26" s="158" t="s">
        <v>490</v>
      </c>
      <c r="D26" s="158" t="s">
        <v>1108</v>
      </c>
      <c r="E26" s="159" t="s">
        <v>1070</v>
      </c>
      <c r="F26" s="160">
        <v>3238836.6029293593</v>
      </c>
      <c r="G26" s="29" t="s">
        <v>438</v>
      </c>
      <c r="H26" s="161">
        <v>1</v>
      </c>
      <c r="I26" s="30">
        <f t="shared" si="12"/>
        <v>0.91</v>
      </c>
      <c r="J26" s="31">
        <v>0.08</v>
      </c>
      <c r="K26" s="32">
        <v>0.01</v>
      </c>
      <c r="L26" s="33">
        <v>0</v>
      </c>
      <c r="M26" s="34">
        <v>0</v>
      </c>
      <c r="N26" s="162">
        <f t="shared" si="0"/>
        <v>2947341.308665717</v>
      </c>
      <c r="O26" s="163">
        <f t="shared" si="1"/>
        <v>259106.92823434874</v>
      </c>
      <c r="P26" s="163">
        <f t="shared" si="2"/>
        <v>32388.366029293593</v>
      </c>
      <c r="Q26" s="163">
        <f t="shared" si="3"/>
        <v>0</v>
      </c>
      <c r="R26" s="163">
        <f t="shared" si="4"/>
        <v>0</v>
      </c>
      <c r="S26" s="35">
        <f t="shared" si="5"/>
        <v>32388.366029293593</v>
      </c>
      <c r="T26" s="164">
        <v>1</v>
      </c>
      <c r="U26" s="30">
        <f t="shared" si="13"/>
        <v>0.86</v>
      </c>
      <c r="V26" s="31">
        <v>0.12</v>
      </c>
      <c r="W26" s="32">
        <v>0.02</v>
      </c>
      <c r="X26" s="33">
        <v>0</v>
      </c>
      <c r="Y26" s="34">
        <v>0</v>
      </c>
      <c r="Z26" s="162">
        <f t="shared" si="6"/>
        <v>2785399.4785192488</v>
      </c>
      <c r="AA26" s="162">
        <f t="shared" si="7"/>
        <v>388660.3923515231</v>
      </c>
      <c r="AB26" s="162">
        <f t="shared" si="8"/>
        <v>64776.732058587186</v>
      </c>
      <c r="AC26" s="162">
        <f t="shared" si="9"/>
        <v>0</v>
      </c>
      <c r="AD26" s="162">
        <f t="shared" si="10"/>
        <v>0</v>
      </c>
      <c r="AE26" s="36">
        <f t="shared" si="11"/>
        <v>64776.732058587186</v>
      </c>
      <c r="AF26" s="37"/>
    </row>
    <row r="27" spans="1:32" ht="45.75" thickBot="1" x14ac:dyDescent="0.3">
      <c r="A27" s="28" t="s">
        <v>18</v>
      </c>
      <c r="B27" s="28" t="s">
        <v>358</v>
      </c>
      <c r="C27" s="158" t="s">
        <v>491</v>
      </c>
      <c r="D27" s="158" t="s">
        <v>1109</v>
      </c>
      <c r="E27" s="159" t="s">
        <v>1070</v>
      </c>
      <c r="F27" s="160">
        <v>721846.22365855589</v>
      </c>
      <c r="G27" s="29" t="s">
        <v>438</v>
      </c>
      <c r="H27" s="161">
        <v>2</v>
      </c>
      <c r="I27" s="30">
        <f t="shared" si="12"/>
        <v>0.73</v>
      </c>
      <c r="J27" s="31">
        <v>0.24</v>
      </c>
      <c r="K27" s="32">
        <v>0.03</v>
      </c>
      <c r="L27" s="33">
        <v>0</v>
      </c>
      <c r="M27" s="34">
        <v>0</v>
      </c>
      <c r="N27" s="162">
        <f t="shared" si="0"/>
        <v>526947.74327074573</v>
      </c>
      <c r="O27" s="163">
        <f t="shared" si="1"/>
        <v>173243.09367805341</v>
      </c>
      <c r="P27" s="163">
        <f t="shared" si="2"/>
        <v>21655.386709756676</v>
      </c>
      <c r="Q27" s="163">
        <f t="shared" si="3"/>
        <v>0</v>
      </c>
      <c r="R27" s="163">
        <f t="shared" si="4"/>
        <v>0</v>
      </c>
      <c r="S27" s="35">
        <f t="shared" si="5"/>
        <v>21655.386709756676</v>
      </c>
      <c r="T27" s="164">
        <v>2</v>
      </c>
      <c r="U27" s="30">
        <f t="shared" si="13"/>
        <v>0.5</v>
      </c>
      <c r="V27" s="31">
        <v>0.4</v>
      </c>
      <c r="W27" s="32">
        <v>0.1</v>
      </c>
      <c r="X27" s="33">
        <v>0</v>
      </c>
      <c r="Y27" s="34">
        <v>0</v>
      </c>
      <c r="Z27" s="162">
        <f t="shared" si="6"/>
        <v>360923.11182927794</v>
      </c>
      <c r="AA27" s="162">
        <f t="shared" si="7"/>
        <v>288738.48946342239</v>
      </c>
      <c r="AB27" s="162">
        <f t="shared" si="8"/>
        <v>72184.622365855597</v>
      </c>
      <c r="AC27" s="162">
        <f t="shared" si="9"/>
        <v>0</v>
      </c>
      <c r="AD27" s="162">
        <f t="shared" si="10"/>
        <v>0</v>
      </c>
      <c r="AE27" s="36">
        <f t="shared" si="11"/>
        <v>72184.622365855597</v>
      </c>
      <c r="AF27" s="37"/>
    </row>
    <row r="28" spans="1:32" ht="45.75" thickBot="1" x14ac:dyDescent="0.3">
      <c r="A28" s="28" t="s">
        <v>18</v>
      </c>
      <c r="B28" s="28" t="s">
        <v>358</v>
      </c>
      <c r="C28" s="158" t="s">
        <v>492</v>
      </c>
      <c r="D28" s="158" t="s">
        <v>1110</v>
      </c>
      <c r="E28" s="159" t="s">
        <v>1070</v>
      </c>
      <c r="F28" s="160">
        <v>466966.84039863211</v>
      </c>
      <c r="G28" s="29" t="s">
        <v>438</v>
      </c>
      <c r="H28" s="161">
        <v>2</v>
      </c>
      <c r="I28" s="30">
        <f t="shared" si="12"/>
        <v>0.52999999999999992</v>
      </c>
      <c r="J28" s="31">
        <v>0.32</v>
      </c>
      <c r="K28" s="32">
        <v>0.15</v>
      </c>
      <c r="L28" s="33">
        <v>0</v>
      </c>
      <c r="M28" s="34">
        <v>0</v>
      </c>
      <c r="N28" s="162">
        <f t="shared" si="0"/>
        <v>247492.42541127498</v>
      </c>
      <c r="O28" s="163">
        <f t="shared" si="1"/>
        <v>149429.38892756228</v>
      </c>
      <c r="P28" s="163">
        <f t="shared" si="2"/>
        <v>70045.026059794807</v>
      </c>
      <c r="Q28" s="163">
        <f t="shared" si="3"/>
        <v>0</v>
      </c>
      <c r="R28" s="163">
        <f t="shared" si="4"/>
        <v>0</v>
      </c>
      <c r="S28" s="35">
        <f t="shared" si="5"/>
        <v>70045.026059794807</v>
      </c>
      <c r="T28" s="164">
        <v>3</v>
      </c>
      <c r="U28" s="30">
        <f t="shared" si="13"/>
        <v>0.38</v>
      </c>
      <c r="V28" s="31">
        <v>0.38</v>
      </c>
      <c r="W28" s="32">
        <v>0.21</v>
      </c>
      <c r="X28" s="33">
        <v>0.03</v>
      </c>
      <c r="Y28" s="34">
        <v>0</v>
      </c>
      <c r="Z28" s="162">
        <f t="shared" si="6"/>
        <v>177447.39935148021</v>
      </c>
      <c r="AA28" s="162">
        <f t="shared" si="7"/>
        <v>177447.39935148021</v>
      </c>
      <c r="AB28" s="162">
        <f t="shared" si="8"/>
        <v>98063.036483712742</v>
      </c>
      <c r="AC28" s="162">
        <f t="shared" si="9"/>
        <v>14009.005211958962</v>
      </c>
      <c r="AD28" s="162">
        <f t="shared" si="10"/>
        <v>0</v>
      </c>
      <c r="AE28" s="36">
        <f t="shared" si="11"/>
        <v>112072.04169567171</v>
      </c>
      <c r="AF28" s="37"/>
    </row>
    <row r="29" spans="1:32" ht="45.75" thickBot="1" x14ac:dyDescent="0.3">
      <c r="A29" s="28" t="s">
        <v>18</v>
      </c>
      <c r="B29" s="28" t="s">
        <v>358</v>
      </c>
      <c r="C29" s="158" t="s">
        <v>636</v>
      </c>
      <c r="D29" s="158" t="s">
        <v>1111</v>
      </c>
      <c r="E29" s="159" t="s">
        <v>1070</v>
      </c>
      <c r="F29" s="160">
        <v>112761.87300545047</v>
      </c>
      <c r="G29" s="29" t="s">
        <v>438</v>
      </c>
      <c r="H29" s="161">
        <v>3</v>
      </c>
      <c r="I29" s="30">
        <f t="shared" si="12"/>
        <v>0.41000000000000003</v>
      </c>
      <c r="J29" s="31">
        <v>0.35</v>
      </c>
      <c r="K29" s="32">
        <v>0.21</v>
      </c>
      <c r="L29" s="33">
        <v>0.03</v>
      </c>
      <c r="M29" s="34">
        <v>0</v>
      </c>
      <c r="N29" s="162">
        <f t="shared" si="0"/>
        <v>46232.367932234694</v>
      </c>
      <c r="O29" s="163">
        <f t="shared" si="1"/>
        <v>39466.655551907665</v>
      </c>
      <c r="P29" s="163">
        <f t="shared" si="2"/>
        <v>23679.993331144597</v>
      </c>
      <c r="Q29" s="163">
        <f t="shared" si="3"/>
        <v>3382.8561901635139</v>
      </c>
      <c r="R29" s="163">
        <f t="shared" si="4"/>
        <v>0</v>
      </c>
      <c r="S29" s="35">
        <f t="shared" si="5"/>
        <v>27062.849521308111</v>
      </c>
      <c r="T29" s="164">
        <v>3</v>
      </c>
      <c r="U29" s="30">
        <f t="shared" si="13"/>
        <v>0.23999999999999994</v>
      </c>
      <c r="V29" s="31">
        <v>0.4</v>
      </c>
      <c r="W29" s="32">
        <v>0.28000000000000003</v>
      </c>
      <c r="X29" s="33">
        <v>0.08</v>
      </c>
      <c r="Y29" s="34">
        <v>0</v>
      </c>
      <c r="Z29" s="162">
        <f t="shared" si="6"/>
        <v>27062.849521308104</v>
      </c>
      <c r="AA29" s="162">
        <f t="shared" si="7"/>
        <v>45104.749202180188</v>
      </c>
      <c r="AB29" s="162">
        <f t="shared" si="8"/>
        <v>31573.324441526136</v>
      </c>
      <c r="AC29" s="162">
        <f t="shared" si="9"/>
        <v>9020.9498404360384</v>
      </c>
      <c r="AD29" s="162">
        <f t="shared" si="10"/>
        <v>0</v>
      </c>
      <c r="AE29" s="36">
        <f t="shared" si="11"/>
        <v>40594.274281962178</v>
      </c>
      <c r="AF29" s="37"/>
    </row>
    <row r="30" spans="1:32" ht="45.75" thickBot="1" x14ac:dyDescent="0.3">
      <c r="A30" s="28" t="s">
        <v>18</v>
      </c>
      <c r="B30" s="28" t="s">
        <v>358</v>
      </c>
      <c r="C30" s="158" t="s">
        <v>493</v>
      </c>
      <c r="D30" s="158" t="s">
        <v>1112</v>
      </c>
      <c r="E30" s="159" t="s">
        <v>1070</v>
      </c>
      <c r="F30" s="160">
        <v>125671.64646440151</v>
      </c>
      <c r="G30" s="29" t="s">
        <v>438</v>
      </c>
      <c r="H30" s="161">
        <v>3</v>
      </c>
      <c r="I30" s="30">
        <f t="shared" si="12"/>
        <v>0.45999999999999996</v>
      </c>
      <c r="J30" s="31">
        <v>0.3</v>
      </c>
      <c r="K30" s="32">
        <v>0.21</v>
      </c>
      <c r="L30" s="33">
        <v>0.03</v>
      </c>
      <c r="M30" s="34">
        <v>0</v>
      </c>
      <c r="N30" s="162">
        <f t="shared" si="0"/>
        <v>57808.957373624689</v>
      </c>
      <c r="O30" s="163">
        <f t="shared" si="1"/>
        <v>37701.493939320448</v>
      </c>
      <c r="P30" s="163">
        <f t="shared" si="2"/>
        <v>26391.045757524316</v>
      </c>
      <c r="Q30" s="163">
        <f t="shared" si="3"/>
        <v>3770.1493939320449</v>
      </c>
      <c r="R30" s="163">
        <f t="shared" si="4"/>
        <v>0</v>
      </c>
      <c r="S30" s="35">
        <f t="shared" si="5"/>
        <v>30161.195151456363</v>
      </c>
      <c r="T30" s="164">
        <v>3</v>
      </c>
      <c r="U30" s="30">
        <f t="shared" si="13"/>
        <v>0.3</v>
      </c>
      <c r="V30" s="31">
        <v>0.39</v>
      </c>
      <c r="W30" s="32">
        <v>0.23</v>
      </c>
      <c r="X30" s="33">
        <v>0.08</v>
      </c>
      <c r="Y30" s="34">
        <v>0</v>
      </c>
      <c r="Z30" s="162">
        <f t="shared" si="6"/>
        <v>37701.493939320448</v>
      </c>
      <c r="AA30" s="162">
        <f t="shared" si="7"/>
        <v>49011.94212111659</v>
      </c>
      <c r="AB30" s="162">
        <f t="shared" si="8"/>
        <v>28904.478686812348</v>
      </c>
      <c r="AC30" s="162">
        <f t="shared" si="9"/>
        <v>10053.731717152121</v>
      </c>
      <c r="AD30" s="162">
        <f t="shared" si="10"/>
        <v>0</v>
      </c>
      <c r="AE30" s="36">
        <f t="shared" si="11"/>
        <v>38958.210403964469</v>
      </c>
      <c r="AF30" s="37"/>
    </row>
    <row r="31" spans="1:32" ht="45.75" thickBot="1" x14ac:dyDescent="0.3">
      <c r="A31" s="28" t="s">
        <v>18</v>
      </c>
      <c r="B31" s="28" t="s">
        <v>358</v>
      </c>
      <c r="C31" s="158" t="s">
        <v>494</v>
      </c>
      <c r="D31" s="158" t="s">
        <v>1113</v>
      </c>
      <c r="E31" s="159" t="s">
        <v>1070</v>
      </c>
      <c r="F31" s="160">
        <v>646246.94058122567</v>
      </c>
      <c r="G31" s="29" t="s">
        <v>438</v>
      </c>
      <c r="H31" s="161">
        <v>3</v>
      </c>
      <c r="I31" s="30">
        <f t="shared" si="12"/>
        <v>0.39000000000000007</v>
      </c>
      <c r="J31" s="31">
        <v>0.35</v>
      </c>
      <c r="K31" s="32">
        <v>0.21</v>
      </c>
      <c r="L31" s="33">
        <v>0.05</v>
      </c>
      <c r="M31" s="34">
        <v>0</v>
      </c>
      <c r="N31" s="162">
        <f t="shared" si="0"/>
        <v>252036.30682667805</v>
      </c>
      <c r="O31" s="163">
        <f t="shared" si="1"/>
        <v>226186.42920342897</v>
      </c>
      <c r="P31" s="163">
        <f t="shared" si="2"/>
        <v>135711.8575220574</v>
      </c>
      <c r="Q31" s="163">
        <f t="shared" si="3"/>
        <v>32312.347029061286</v>
      </c>
      <c r="R31" s="163">
        <f t="shared" si="4"/>
        <v>0</v>
      </c>
      <c r="S31" s="35">
        <f t="shared" si="5"/>
        <v>168024.20455111869</v>
      </c>
      <c r="T31" s="164">
        <v>3</v>
      </c>
      <c r="U31" s="30">
        <f t="shared" si="13"/>
        <v>0.24999999999999997</v>
      </c>
      <c r="V31" s="31">
        <v>0.4</v>
      </c>
      <c r="W31" s="32">
        <v>0.25</v>
      </c>
      <c r="X31" s="33">
        <v>0.1</v>
      </c>
      <c r="Y31" s="34">
        <v>0</v>
      </c>
      <c r="Z31" s="162">
        <f t="shared" si="6"/>
        <v>161561.73514530639</v>
      </c>
      <c r="AA31" s="162">
        <f t="shared" si="7"/>
        <v>258498.77623249029</v>
      </c>
      <c r="AB31" s="162">
        <f t="shared" si="8"/>
        <v>161561.73514530642</v>
      </c>
      <c r="AC31" s="162">
        <f t="shared" si="9"/>
        <v>64624.694058122572</v>
      </c>
      <c r="AD31" s="162">
        <f t="shared" si="10"/>
        <v>0</v>
      </c>
      <c r="AE31" s="36">
        <f t="shared" si="11"/>
        <v>226186.429203429</v>
      </c>
      <c r="AF31" s="37"/>
    </row>
    <row r="32" spans="1:32" ht="45.75" thickBot="1" x14ac:dyDescent="0.3">
      <c r="A32" s="28" t="s">
        <v>18</v>
      </c>
      <c r="B32" s="28" t="s">
        <v>495</v>
      </c>
      <c r="C32" s="158" t="s">
        <v>496</v>
      </c>
      <c r="D32" s="158" t="s">
        <v>1114</v>
      </c>
      <c r="E32" s="159" t="s">
        <v>1070</v>
      </c>
      <c r="F32" s="160">
        <v>1611988.3466372539</v>
      </c>
      <c r="G32" s="29" t="s">
        <v>438</v>
      </c>
      <c r="H32" s="161">
        <v>1</v>
      </c>
      <c r="I32" s="30">
        <f t="shared" si="12"/>
        <v>0.96</v>
      </c>
      <c r="J32" s="31">
        <v>0.03</v>
      </c>
      <c r="K32" s="32">
        <v>0.01</v>
      </c>
      <c r="L32" s="33">
        <v>0</v>
      </c>
      <c r="M32" s="34">
        <v>0</v>
      </c>
      <c r="N32" s="162">
        <f t="shared" si="0"/>
        <v>1547508.8127717637</v>
      </c>
      <c r="O32" s="163">
        <f t="shared" si="1"/>
        <v>48359.650399117614</v>
      </c>
      <c r="P32" s="163">
        <f t="shared" si="2"/>
        <v>16119.883466372539</v>
      </c>
      <c r="Q32" s="163">
        <f t="shared" si="3"/>
        <v>0</v>
      </c>
      <c r="R32" s="163">
        <f t="shared" si="4"/>
        <v>0</v>
      </c>
      <c r="S32" s="35">
        <f t="shared" si="5"/>
        <v>16119.883466372539</v>
      </c>
      <c r="T32" s="164">
        <v>1</v>
      </c>
      <c r="U32" s="30">
        <f t="shared" si="13"/>
        <v>0.92999999999999994</v>
      </c>
      <c r="V32" s="31">
        <v>0.05</v>
      </c>
      <c r="W32" s="32">
        <v>0.02</v>
      </c>
      <c r="X32" s="33">
        <v>0</v>
      </c>
      <c r="Y32" s="34">
        <v>0</v>
      </c>
      <c r="Z32" s="162">
        <f t="shared" si="6"/>
        <v>1499149.1623726459</v>
      </c>
      <c r="AA32" s="162">
        <f t="shared" si="7"/>
        <v>80599.4173318627</v>
      </c>
      <c r="AB32" s="162">
        <f t="shared" si="8"/>
        <v>32239.766932745079</v>
      </c>
      <c r="AC32" s="162">
        <f t="shared" si="9"/>
        <v>0</v>
      </c>
      <c r="AD32" s="162">
        <f t="shared" si="10"/>
        <v>0</v>
      </c>
      <c r="AE32" s="36">
        <f t="shared" si="11"/>
        <v>32239.766932745079</v>
      </c>
      <c r="AF32" s="37"/>
    </row>
    <row r="33" spans="1:32" ht="45.75" thickBot="1" x14ac:dyDescent="0.3">
      <c r="A33" s="28" t="s">
        <v>18</v>
      </c>
      <c r="B33" s="28" t="s">
        <v>495</v>
      </c>
      <c r="C33" s="158" t="s">
        <v>497</v>
      </c>
      <c r="D33" s="158" t="s">
        <v>1115</v>
      </c>
      <c r="E33" s="159" t="s">
        <v>1070</v>
      </c>
      <c r="F33" s="160">
        <v>427017.8839124043</v>
      </c>
      <c r="G33" s="29" t="s">
        <v>438</v>
      </c>
      <c r="H33" s="161">
        <v>1</v>
      </c>
      <c r="I33" s="30">
        <f t="shared" si="12"/>
        <v>0.91999999999999993</v>
      </c>
      <c r="J33" s="31">
        <v>7.0000000000000007E-2</v>
      </c>
      <c r="K33" s="32">
        <v>0.01</v>
      </c>
      <c r="L33" s="33">
        <v>0</v>
      </c>
      <c r="M33" s="34">
        <v>0</v>
      </c>
      <c r="N33" s="162">
        <f t="shared" si="0"/>
        <v>392856.45319941192</v>
      </c>
      <c r="O33" s="163">
        <f t="shared" si="1"/>
        <v>29891.251873868303</v>
      </c>
      <c r="P33" s="163">
        <f t="shared" si="2"/>
        <v>4270.1788391240434</v>
      </c>
      <c r="Q33" s="163">
        <f t="shared" si="3"/>
        <v>0</v>
      </c>
      <c r="R33" s="163">
        <f t="shared" si="4"/>
        <v>0</v>
      </c>
      <c r="S33" s="35">
        <f t="shared" si="5"/>
        <v>4270.1788391240434</v>
      </c>
      <c r="T33" s="164">
        <v>1</v>
      </c>
      <c r="U33" s="30">
        <f t="shared" si="13"/>
        <v>0.89</v>
      </c>
      <c r="V33" s="31">
        <v>0.09</v>
      </c>
      <c r="W33" s="32">
        <v>0.02</v>
      </c>
      <c r="X33" s="33">
        <v>0</v>
      </c>
      <c r="Y33" s="34">
        <v>0</v>
      </c>
      <c r="Z33" s="162">
        <f t="shared" si="6"/>
        <v>380045.91668203985</v>
      </c>
      <c r="AA33" s="162">
        <f t="shared" si="7"/>
        <v>38431.609552116388</v>
      </c>
      <c r="AB33" s="162">
        <f t="shared" si="8"/>
        <v>8540.3576782480868</v>
      </c>
      <c r="AC33" s="162">
        <f t="shared" si="9"/>
        <v>0</v>
      </c>
      <c r="AD33" s="162">
        <f t="shared" si="10"/>
        <v>0</v>
      </c>
      <c r="AE33" s="36">
        <f t="shared" si="11"/>
        <v>8540.3576782480868</v>
      </c>
      <c r="AF33" s="37"/>
    </row>
    <row r="34" spans="1:32" ht="45.75" thickBot="1" x14ac:dyDescent="0.3">
      <c r="A34" s="28" t="s">
        <v>18</v>
      </c>
      <c r="B34" s="28" t="s">
        <v>495</v>
      </c>
      <c r="C34" s="158" t="s">
        <v>498</v>
      </c>
      <c r="D34" s="158" t="s">
        <v>1116</v>
      </c>
      <c r="E34" s="159" t="s">
        <v>1070</v>
      </c>
      <c r="F34" s="160">
        <v>351539.28286691254</v>
      </c>
      <c r="G34" s="29" t="s">
        <v>438</v>
      </c>
      <c r="H34" s="161">
        <v>1</v>
      </c>
      <c r="I34" s="30">
        <f t="shared" si="12"/>
        <v>0.88</v>
      </c>
      <c r="J34" s="31">
        <v>0.1</v>
      </c>
      <c r="K34" s="32">
        <v>0.02</v>
      </c>
      <c r="L34" s="33">
        <v>0</v>
      </c>
      <c r="M34" s="34">
        <v>0</v>
      </c>
      <c r="N34" s="162">
        <f t="shared" si="0"/>
        <v>309354.56892288302</v>
      </c>
      <c r="O34" s="163">
        <f t="shared" si="1"/>
        <v>35153.928286691254</v>
      </c>
      <c r="P34" s="163">
        <f t="shared" si="2"/>
        <v>7030.7856573382514</v>
      </c>
      <c r="Q34" s="163">
        <f t="shared" si="3"/>
        <v>0</v>
      </c>
      <c r="R34" s="163">
        <f t="shared" si="4"/>
        <v>0</v>
      </c>
      <c r="S34" s="35">
        <f t="shared" si="5"/>
        <v>7030.7856573382514</v>
      </c>
      <c r="T34" s="164">
        <v>1</v>
      </c>
      <c r="U34" s="30">
        <f t="shared" si="13"/>
        <v>0.85</v>
      </c>
      <c r="V34" s="31">
        <v>0.12</v>
      </c>
      <c r="W34" s="32">
        <v>0.03</v>
      </c>
      <c r="X34" s="33">
        <v>0</v>
      </c>
      <c r="Y34" s="34">
        <v>0</v>
      </c>
      <c r="Z34" s="162">
        <f t="shared" si="6"/>
        <v>298808.39043687563</v>
      </c>
      <c r="AA34" s="162">
        <f t="shared" si="7"/>
        <v>42184.713944029507</v>
      </c>
      <c r="AB34" s="162">
        <f t="shared" si="8"/>
        <v>10546.178486007377</v>
      </c>
      <c r="AC34" s="162">
        <f t="shared" si="9"/>
        <v>0</v>
      </c>
      <c r="AD34" s="162">
        <f t="shared" si="10"/>
        <v>0</v>
      </c>
      <c r="AE34" s="36">
        <f t="shared" si="11"/>
        <v>10546.178486007377</v>
      </c>
      <c r="AF34" s="37"/>
    </row>
    <row r="35" spans="1:32" ht="45.75" thickBot="1" x14ac:dyDescent="0.3">
      <c r="A35" s="28" t="s">
        <v>18</v>
      </c>
      <c r="B35" s="28" t="s">
        <v>369</v>
      </c>
      <c r="C35" s="158" t="s">
        <v>499</v>
      </c>
      <c r="D35" s="158" t="s">
        <v>1117</v>
      </c>
      <c r="E35" s="159" t="s">
        <v>1070</v>
      </c>
      <c r="F35" s="160">
        <v>211650.65226240875</v>
      </c>
      <c r="G35" s="29" t="s">
        <v>438</v>
      </c>
      <c r="H35" s="161">
        <v>3</v>
      </c>
      <c r="I35" s="30">
        <f t="shared" si="12"/>
        <v>0.37</v>
      </c>
      <c r="J35" s="31">
        <v>0.35</v>
      </c>
      <c r="K35" s="32">
        <v>0.25</v>
      </c>
      <c r="L35" s="33">
        <v>0.03</v>
      </c>
      <c r="M35" s="34">
        <v>0</v>
      </c>
      <c r="N35" s="162">
        <f t="shared" si="0"/>
        <v>78310.74133709124</v>
      </c>
      <c r="O35" s="163">
        <f t="shared" si="1"/>
        <v>74077.728291843057</v>
      </c>
      <c r="P35" s="163">
        <f t="shared" si="2"/>
        <v>52912.663065602188</v>
      </c>
      <c r="Q35" s="163">
        <f t="shared" si="3"/>
        <v>6349.5195678722621</v>
      </c>
      <c r="R35" s="163">
        <f t="shared" si="4"/>
        <v>0</v>
      </c>
      <c r="S35" s="35">
        <f t="shared" si="5"/>
        <v>59262.182633474447</v>
      </c>
      <c r="T35" s="164">
        <v>3</v>
      </c>
      <c r="U35" s="30">
        <f t="shared" si="13"/>
        <v>0.23</v>
      </c>
      <c r="V35" s="31">
        <v>0.45</v>
      </c>
      <c r="W35" s="32">
        <v>0.28000000000000003</v>
      </c>
      <c r="X35" s="33">
        <v>0.04</v>
      </c>
      <c r="Y35" s="34">
        <v>0</v>
      </c>
      <c r="Z35" s="162">
        <f t="shared" si="6"/>
        <v>48679.650020354013</v>
      </c>
      <c r="AA35" s="162">
        <f t="shared" si="7"/>
        <v>95242.793518083941</v>
      </c>
      <c r="AB35" s="162">
        <f t="shared" si="8"/>
        <v>59262.182633474455</v>
      </c>
      <c r="AC35" s="162">
        <f t="shared" si="9"/>
        <v>8466.0260904963507</v>
      </c>
      <c r="AD35" s="162">
        <f t="shared" si="10"/>
        <v>0</v>
      </c>
      <c r="AE35" s="36">
        <f t="shared" si="11"/>
        <v>67728.208723970805</v>
      </c>
      <c r="AF35" s="37"/>
    </row>
    <row r="36" spans="1:32" ht="45.75" thickBot="1" x14ac:dyDescent="0.3">
      <c r="A36" s="28" t="s">
        <v>18</v>
      </c>
      <c r="B36" s="28" t="s">
        <v>369</v>
      </c>
      <c r="C36" s="158" t="s">
        <v>500</v>
      </c>
      <c r="D36" s="158" t="s">
        <v>1118</v>
      </c>
      <c r="E36" s="159" t="s">
        <v>1070</v>
      </c>
      <c r="F36" s="160">
        <v>488902.13466347288</v>
      </c>
      <c r="G36" s="29" t="s">
        <v>438</v>
      </c>
      <c r="H36" s="161">
        <v>2</v>
      </c>
      <c r="I36" s="30">
        <f t="shared" si="12"/>
        <v>0.70000000000000007</v>
      </c>
      <c r="J36" s="31">
        <v>0.22</v>
      </c>
      <c r="K36" s="32">
        <v>0.08</v>
      </c>
      <c r="L36" s="33">
        <v>0</v>
      </c>
      <c r="M36" s="34">
        <v>0</v>
      </c>
      <c r="N36" s="162">
        <f t="shared" si="0"/>
        <v>342231.49426443106</v>
      </c>
      <c r="O36" s="163">
        <f t="shared" si="1"/>
        <v>107558.46962596403</v>
      </c>
      <c r="P36" s="163">
        <f t="shared" si="2"/>
        <v>39112.170773077829</v>
      </c>
      <c r="Q36" s="163">
        <f t="shared" si="3"/>
        <v>0</v>
      </c>
      <c r="R36" s="163">
        <f t="shared" si="4"/>
        <v>0</v>
      </c>
      <c r="S36" s="35">
        <f t="shared" si="5"/>
        <v>39112.170773077829</v>
      </c>
      <c r="T36" s="164">
        <v>2</v>
      </c>
      <c r="U36" s="30">
        <f t="shared" si="13"/>
        <v>0.57999999999999996</v>
      </c>
      <c r="V36" s="31">
        <v>0.3</v>
      </c>
      <c r="W36" s="32">
        <v>0.12</v>
      </c>
      <c r="X36" s="33">
        <v>0</v>
      </c>
      <c r="Y36" s="34">
        <v>0</v>
      </c>
      <c r="Z36" s="162">
        <f t="shared" si="6"/>
        <v>283563.23810481426</v>
      </c>
      <c r="AA36" s="162">
        <f t="shared" si="7"/>
        <v>146670.64039904185</v>
      </c>
      <c r="AB36" s="162">
        <f t="shared" si="8"/>
        <v>58668.256159616743</v>
      </c>
      <c r="AC36" s="162">
        <f t="shared" si="9"/>
        <v>0</v>
      </c>
      <c r="AD36" s="162">
        <f t="shared" si="10"/>
        <v>0</v>
      </c>
      <c r="AE36" s="36">
        <f t="shared" si="11"/>
        <v>58668.256159616743</v>
      </c>
      <c r="AF36" s="37"/>
    </row>
    <row r="37" spans="1:32" ht="45.75" thickBot="1" x14ac:dyDescent="0.3">
      <c r="A37" s="28" t="s">
        <v>18</v>
      </c>
      <c r="B37" s="28" t="s">
        <v>369</v>
      </c>
      <c r="C37" s="158" t="s">
        <v>501</v>
      </c>
      <c r="D37" s="158" t="s">
        <v>1119</v>
      </c>
      <c r="E37" s="159" t="s">
        <v>1070</v>
      </c>
      <c r="F37" s="160">
        <v>881079.22278241592</v>
      </c>
      <c r="G37" s="29" t="s">
        <v>438</v>
      </c>
      <c r="H37" s="161">
        <v>2</v>
      </c>
      <c r="I37" s="30">
        <f t="shared" si="12"/>
        <v>0.5</v>
      </c>
      <c r="J37" s="31">
        <v>0.35</v>
      </c>
      <c r="K37" s="32">
        <v>0.15</v>
      </c>
      <c r="L37" s="33">
        <v>0</v>
      </c>
      <c r="M37" s="34">
        <v>0</v>
      </c>
      <c r="N37" s="162">
        <f t="shared" si="0"/>
        <v>440539.61139120796</v>
      </c>
      <c r="O37" s="163">
        <f t="shared" si="1"/>
        <v>308377.72797384555</v>
      </c>
      <c r="P37" s="163">
        <f t="shared" si="2"/>
        <v>132161.88341736238</v>
      </c>
      <c r="Q37" s="163">
        <f t="shared" si="3"/>
        <v>0</v>
      </c>
      <c r="R37" s="163">
        <f t="shared" si="4"/>
        <v>0</v>
      </c>
      <c r="S37" s="35">
        <f t="shared" si="5"/>
        <v>132161.88341736238</v>
      </c>
      <c r="T37" s="164">
        <v>3</v>
      </c>
      <c r="U37" s="30">
        <f t="shared" si="13"/>
        <v>0.34</v>
      </c>
      <c r="V37" s="31">
        <v>0.4</v>
      </c>
      <c r="W37" s="32">
        <v>0.21</v>
      </c>
      <c r="X37" s="33">
        <v>0.05</v>
      </c>
      <c r="Y37" s="34">
        <v>0</v>
      </c>
      <c r="Z37" s="162">
        <f t="shared" si="6"/>
        <v>299566.93574602145</v>
      </c>
      <c r="AA37" s="162">
        <f t="shared" si="7"/>
        <v>352431.68911296641</v>
      </c>
      <c r="AB37" s="162">
        <f t="shared" si="8"/>
        <v>185026.63678430734</v>
      </c>
      <c r="AC37" s="162">
        <f t="shared" si="9"/>
        <v>44053.961139120802</v>
      </c>
      <c r="AD37" s="162">
        <f t="shared" si="10"/>
        <v>0</v>
      </c>
      <c r="AE37" s="36">
        <f t="shared" si="11"/>
        <v>229080.59792342814</v>
      </c>
      <c r="AF37" s="37"/>
    </row>
    <row r="38" spans="1:32" ht="45.75" thickBot="1" x14ac:dyDescent="0.3">
      <c r="A38" s="28" t="s">
        <v>18</v>
      </c>
      <c r="B38" s="28" t="s">
        <v>369</v>
      </c>
      <c r="C38" s="158" t="s">
        <v>502</v>
      </c>
      <c r="D38" s="158" t="s">
        <v>1120</v>
      </c>
      <c r="E38" s="159" t="s">
        <v>1070</v>
      </c>
      <c r="F38" s="160">
        <v>256267.76061735553</v>
      </c>
      <c r="G38" s="29" t="s">
        <v>438</v>
      </c>
      <c r="H38" s="161">
        <v>1</v>
      </c>
      <c r="I38" s="30">
        <f t="shared" si="12"/>
        <v>0.82</v>
      </c>
      <c r="J38" s="31">
        <v>0.15</v>
      </c>
      <c r="K38" s="32">
        <v>0.03</v>
      </c>
      <c r="L38" s="33">
        <v>0</v>
      </c>
      <c r="M38" s="34">
        <v>0</v>
      </c>
      <c r="N38" s="162">
        <f t="shared" si="0"/>
        <v>210139.56370623151</v>
      </c>
      <c r="O38" s="163">
        <f t="shared" si="1"/>
        <v>38440.164092603329</v>
      </c>
      <c r="P38" s="163">
        <f t="shared" si="2"/>
        <v>7688.0328185206654</v>
      </c>
      <c r="Q38" s="163">
        <f t="shared" si="3"/>
        <v>0</v>
      </c>
      <c r="R38" s="163">
        <f t="shared" si="4"/>
        <v>0</v>
      </c>
      <c r="S38" s="35">
        <f t="shared" si="5"/>
        <v>7688.0328185206654</v>
      </c>
      <c r="T38" s="164">
        <v>2</v>
      </c>
      <c r="U38" s="30">
        <f t="shared" si="13"/>
        <v>0.73</v>
      </c>
      <c r="V38" s="31">
        <v>0.21</v>
      </c>
      <c r="W38" s="32">
        <v>0.06</v>
      </c>
      <c r="X38" s="33">
        <v>0</v>
      </c>
      <c r="Y38" s="34">
        <v>0</v>
      </c>
      <c r="Z38" s="162">
        <f t="shared" si="6"/>
        <v>187075.46525066954</v>
      </c>
      <c r="AA38" s="162">
        <f t="shared" si="7"/>
        <v>53816.229729644656</v>
      </c>
      <c r="AB38" s="162">
        <f t="shared" si="8"/>
        <v>15376.065637041331</v>
      </c>
      <c r="AC38" s="162">
        <f t="shared" si="9"/>
        <v>0</v>
      </c>
      <c r="AD38" s="162">
        <f t="shared" si="10"/>
        <v>0</v>
      </c>
      <c r="AE38" s="36">
        <f t="shared" si="11"/>
        <v>15376.065637041331</v>
      </c>
      <c r="AF38" s="37"/>
    </row>
    <row r="39" spans="1:32" ht="45.75" thickBot="1" x14ac:dyDescent="0.3">
      <c r="A39" s="28" t="s">
        <v>18</v>
      </c>
      <c r="B39" s="28" t="s">
        <v>503</v>
      </c>
      <c r="C39" s="158" t="s">
        <v>504</v>
      </c>
      <c r="D39" s="158" t="s">
        <v>1121</v>
      </c>
      <c r="E39" s="159" t="s">
        <v>1070</v>
      </c>
      <c r="F39" s="160">
        <v>514547.60042040463</v>
      </c>
      <c r="G39" s="29" t="s">
        <v>438</v>
      </c>
      <c r="H39" s="161">
        <v>1</v>
      </c>
      <c r="I39" s="30">
        <f t="shared" si="12"/>
        <v>0.86</v>
      </c>
      <c r="J39" s="31">
        <v>0.12</v>
      </c>
      <c r="K39" s="32">
        <v>0.02</v>
      </c>
      <c r="L39" s="33">
        <v>0</v>
      </c>
      <c r="M39" s="34">
        <v>0</v>
      </c>
      <c r="N39" s="162">
        <f t="shared" si="0"/>
        <v>442510.93636154797</v>
      </c>
      <c r="O39" s="163">
        <f t="shared" si="1"/>
        <v>61745.71205044855</v>
      </c>
      <c r="P39" s="163">
        <f t="shared" si="2"/>
        <v>10290.952008408092</v>
      </c>
      <c r="Q39" s="163">
        <f t="shared" si="3"/>
        <v>0</v>
      </c>
      <c r="R39" s="163">
        <f t="shared" si="4"/>
        <v>0</v>
      </c>
      <c r="S39" s="35">
        <f t="shared" si="5"/>
        <v>10290.952008408092</v>
      </c>
      <c r="T39" s="164">
        <v>1</v>
      </c>
      <c r="U39" s="30">
        <f t="shared" si="13"/>
        <v>0.82</v>
      </c>
      <c r="V39" s="31">
        <v>0.14000000000000001</v>
      </c>
      <c r="W39" s="32">
        <v>0.04</v>
      </c>
      <c r="X39" s="33">
        <v>0</v>
      </c>
      <c r="Y39" s="34">
        <v>0</v>
      </c>
      <c r="Z39" s="162">
        <f t="shared" si="6"/>
        <v>421929.03234473179</v>
      </c>
      <c r="AA39" s="162">
        <f t="shared" si="7"/>
        <v>72036.664058856652</v>
      </c>
      <c r="AB39" s="162">
        <f t="shared" si="8"/>
        <v>20581.904016816185</v>
      </c>
      <c r="AC39" s="162">
        <f t="shared" si="9"/>
        <v>0</v>
      </c>
      <c r="AD39" s="162">
        <f t="shared" si="10"/>
        <v>0</v>
      </c>
      <c r="AE39" s="36">
        <f t="shared" si="11"/>
        <v>20581.904016816185</v>
      </c>
      <c r="AF39" s="37"/>
    </row>
    <row r="40" spans="1:32" ht="45.75" thickBot="1" x14ac:dyDescent="0.3">
      <c r="A40" s="28" t="s">
        <v>18</v>
      </c>
      <c r="B40" s="28" t="s">
        <v>503</v>
      </c>
      <c r="C40" s="158" t="s">
        <v>505</v>
      </c>
      <c r="D40" s="158" t="s">
        <v>1122</v>
      </c>
      <c r="E40" s="159" t="s">
        <v>1070</v>
      </c>
      <c r="F40" s="160">
        <v>193520.5799395139</v>
      </c>
      <c r="G40" s="29" t="s">
        <v>438</v>
      </c>
      <c r="H40" s="161">
        <v>2</v>
      </c>
      <c r="I40" s="30">
        <f t="shared" si="12"/>
        <v>0.77999999999999992</v>
      </c>
      <c r="J40" s="31">
        <v>0.17</v>
      </c>
      <c r="K40" s="32">
        <v>0.05</v>
      </c>
      <c r="L40" s="33">
        <v>0</v>
      </c>
      <c r="M40" s="34">
        <v>0</v>
      </c>
      <c r="N40" s="162">
        <f t="shared" si="0"/>
        <v>150946.05235282081</v>
      </c>
      <c r="O40" s="163">
        <f t="shared" si="1"/>
        <v>32898.498589717368</v>
      </c>
      <c r="P40" s="163">
        <f t="shared" si="2"/>
        <v>9676.0289969756959</v>
      </c>
      <c r="Q40" s="163">
        <f t="shared" si="3"/>
        <v>0</v>
      </c>
      <c r="R40" s="163">
        <f t="shared" si="4"/>
        <v>0</v>
      </c>
      <c r="S40" s="35">
        <f t="shared" si="5"/>
        <v>9676.0289969756959</v>
      </c>
      <c r="T40" s="164">
        <v>2</v>
      </c>
      <c r="U40" s="30">
        <f t="shared" si="13"/>
        <v>0.72</v>
      </c>
      <c r="V40" s="31">
        <v>0.21</v>
      </c>
      <c r="W40" s="32">
        <v>7.0000000000000007E-2</v>
      </c>
      <c r="X40" s="33">
        <v>0</v>
      </c>
      <c r="Y40" s="34">
        <v>0</v>
      </c>
      <c r="Z40" s="162">
        <f t="shared" si="6"/>
        <v>139334.81755645</v>
      </c>
      <c r="AA40" s="162">
        <f t="shared" si="7"/>
        <v>40639.321787297915</v>
      </c>
      <c r="AB40" s="162">
        <f t="shared" si="8"/>
        <v>13546.440595765975</v>
      </c>
      <c r="AC40" s="162">
        <f t="shared" si="9"/>
        <v>0</v>
      </c>
      <c r="AD40" s="162">
        <f t="shared" si="10"/>
        <v>0</v>
      </c>
      <c r="AE40" s="36">
        <f t="shared" si="11"/>
        <v>13546.440595765975</v>
      </c>
      <c r="AF40" s="37"/>
    </row>
    <row r="41" spans="1:32" ht="45.75" thickBot="1" x14ac:dyDescent="0.3">
      <c r="A41" s="28" t="s">
        <v>18</v>
      </c>
      <c r="B41" s="28" t="s">
        <v>503</v>
      </c>
      <c r="C41" s="158" t="s">
        <v>506</v>
      </c>
      <c r="D41" s="158" t="s">
        <v>1123</v>
      </c>
      <c r="E41" s="159" t="s">
        <v>1070</v>
      </c>
      <c r="F41" s="160">
        <v>335895.47399640339</v>
      </c>
      <c r="G41" s="29" t="s">
        <v>438</v>
      </c>
      <c r="H41" s="161">
        <v>1</v>
      </c>
      <c r="I41" s="30">
        <f t="shared" si="12"/>
        <v>0.83</v>
      </c>
      <c r="J41" s="31">
        <v>0.15</v>
      </c>
      <c r="K41" s="32">
        <v>0.02</v>
      </c>
      <c r="L41" s="33">
        <v>0</v>
      </c>
      <c r="M41" s="34">
        <v>0</v>
      </c>
      <c r="N41" s="162">
        <f t="shared" si="0"/>
        <v>278793.24341701478</v>
      </c>
      <c r="O41" s="163">
        <f t="shared" si="1"/>
        <v>50384.321099460511</v>
      </c>
      <c r="P41" s="163">
        <f t="shared" si="2"/>
        <v>6717.9094799280683</v>
      </c>
      <c r="Q41" s="163">
        <f t="shared" si="3"/>
        <v>0</v>
      </c>
      <c r="R41" s="163">
        <f t="shared" si="4"/>
        <v>0</v>
      </c>
      <c r="S41" s="35">
        <f t="shared" si="5"/>
        <v>6717.9094799280683</v>
      </c>
      <c r="T41" s="164">
        <v>2</v>
      </c>
      <c r="U41" s="30">
        <f t="shared" si="13"/>
        <v>0.77</v>
      </c>
      <c r="V41" s="31">
        <v>0.18</v>
      </c>
      <c r="W41" s="32">
        <v>0.05</v>
      </c>
      <c r="X41" s="33">
        <v>0</v>
      </c>
      <c r="Y41" s="34">
        <v>0</v>
      </c>
      <c r="Z41" s="162">
        <f t="shared" si="6"/>
        <v>258639.51497723063</v>
      </c>
      <c r="AA41" s="162">
        <f t="shared" si="7"/>
        <v>60461.185319352611</v>
      </c>
      <c r="AB41" s="162">
        <f t="shared" si="8"/>
        <v>16794.773699820169</v>
      </c>
      <c r="AC41" s="162">
        <f t="shared" si="9"/>
        <v>0</v>
      </c>
      <c r="AD41" s="162">
        <f t="shared" si="10"/>
        <v>0</v>
      </c>
      <c r="AE41" s="36">
        <f t="shared" si="11"/>
        <v>16794.773699820169</v>
      </c>
      <c r="AF41" s="37"/>
    </row>
    <row r="42" spans="1:32" ht="51.75" thickBot="1" x14ac:dyDescent="0.3">
      <c r="A42" s="28" t="s">
        <v>18</v>
      </c>
      <c r="B42" s="28" t="s">
        <v>507</v>
      </c>
      <c r="C42" s="158" t="s">
        <v>508</v>
      </c>
      <c r="D42" s="158" t="s">
        <v>1124</v>
      </c>
      <c r="E42" s="159" t="s">
        <v>1070</v>
      </c>
      <c r="F42" s="160">
        <v>168897.17351416853</v>
      </c>
      <c r="G42" s="29" t="s">
        <v>462</v>
      </c>
      <c r="H42" s="161">
        <v>3</v>
      </c>
      <c r="I42" s="30">
        <f t="shared" si="12"/>
        <v>0.2</v>
      </c>
      <c r="J42" s="31">
        <v>0.4</v>
      </c>
      <c r="K42" s="32">
        <v>0.35</v>
      </c>
      <c r="L42" s="33">
        <v>0.05</v>
      </c>
      <c r="M42" s="34">
        <v>0</v>
      </c>
      <c r="N42" s="162">
        <f t="shared" si="0"/>
        <v>33779.434702833707</v>
      </c>
      <c r="O42" s="163">
        <f t="shared" si="1"/>
        <v>67558.869405667414</v>
      </c>
      <c r="P42" s="163">
        <f t="shared" si="2"/>
        <v>59114.01072995898</v>
      </c>
      <c r="Q42" s="163">
        <f t="shared" si="3"/>
        <v>8444.8586757084267</v>
      </c>
      <c r="R42" s="163">
        <f t="shared" si="4"/>
        <v>0</v>
      </c>
      <c r="S42" s="35">
        <f t="shared" si="5"/>
        <v>67558.869405667414</v>
      </c>
      <c r="T42" s="164">
        <v>4</v>
      </c>
      <c r="U42" s="30">
        <f t="shared" si="13"/>
        <v>0.12999999999999998</v>
      </c>
      <c r="V42" s="31">
        <v>0.3</v>
      </c>
      <c r="W42" s="32">
        <v>0.35</v>
      </c>
      <c r="X42" s="33">
        <v>0.22</v>
      </c>
      <c r="Y42" s="34">
        <v>0</v>
      </c>
      <c r="Z42" s="162">
        <f t="shared" si="6"/>
        <v>21956.632556841905</v>
      </c>
      <c r="AA42" s="162">
        <f t="shared" si="7"/>
        <v>50669.15205425056</v>
      </c>
      <c r="AB42" s="162">
        <f t="shared" si="8"/>
        <v>59114.01072995898</v>
      </c>
      <c r="AC42" s="162">
        <f t="shared" si="9"/>
        <v>37157.378173117075</v>
      </c>
      <c r="AD42" s="162">
        <f t="shared" si="10"/>
        <v>0</v>
      </c>
      <c r="AE42" s="36">
        <f t="shared" si="11"/>
        <v>96271.388903076062</v>
      </c>
      <c r="AF42" s="37"/>
    </row>
    <row r="43" spans="1:32" ht="51.75" thickBot="1" x14ac:dyDescent="0.3">
      <c r="A43" s="28" t="s">
        <v>18</v>
      </c>
      <c r="B43" s="28" t="s">
        <v>507</v>
      </c>
      <c r="C43" s="158" t="s">
        <v>509</v>
      </c>
      <c r="D43" s="158" t="s">
        <v>1125</v>
      </c>
      <c r="E43" s="159" t="s">
        <v>1070</v>
      </c>
      <c r="F43" s="160">
        <v>431576.03357511136</v>
      </c>
      <c r="G43" s="29" t="s">
        <v>462</v>
      </c>
      <c r="H43" s="161">
        <v>3</v>
      </c>
      <c r="I43" s="30">
        <f t="shared" si="12"/>
        <v>0.31999999999999995</v>
      </c>
      <c r="J43" s="31">
        <v>0.3</v>
      </c>
      <c r="K43" s="32">
        <v>0.28000000000000003</v>
      </c>
      <c r="L43" s="33">
        <v>0.1</v>
      </c>
      <c r="M43" s="34">
        <v>0</v>
      </c>
      <c r="N43" s="162">
        <f t="shared" si="0"/>
        <v>138104.3307440356</v>
      </c>
      <c r="O43" s="163">
        <f t="shared" si="1"/>
        <v>129472.81007253341</v>
      </c>
      <c r="P43" s="163">
        <f t="shared" si="2"/>
        <v>120841.28940103119</v>
      </c>
      <c r="Q43" s="163">
        <f t="shared" si="3"/>
        <v>43157.603357511136</v>
      </c>
      <c r="R43" s="163">
        <f t="shared" si="4"/>
        <v>0</v>
      </c>
      <c r="S43" s="35">
        <f t="shared" si="5"/>
        <v>163998.89275854232</v>
      </c>
      <c r="T43" s="164">
        <v>4</v>
      </c>
      <c r="U43" s="30">
        <f t="shared" si="13"/>
        <v>0.14000000000000004</v>
      </c>
      <c r="V43" s="31">
        <v>0.35</v>
      </c>
      <c r="W43" s="32">
        <v>0.3</v>
      </c>
      <c r="X43" s="33">
        <v>0.21</v>
      </c>
      <c r="Y43" s="34">
        <v>0</v>
      </c>
      <c r="Z43" s="162">
        <f t="shared" si="6"/>
        <v>60420.644700515608</v>
      </c>
      <c r="AA43" s="162">
        <f t="shared" si="7"/>
        <v>151051.61175128896</v>
      </c>
      <c r="AB43" s="162">
        <f t="shared" si="8"/>
        <v>129472.81007253341</v>
      </c>
      <c r="AC43" s="162">
        <f t="shared" si="9"/>
        <v>90630.967050773383</v>
      </c>
      <c r="AD43" s="162">
        <f t="shared" si="10"/>
        <v>0</v>
      </c>
      <c r="AE43" s="36">
        <f t="shared" si="11"/>
        <v>220103.77712330679</v>
      </c>
      <c r="AF43" s="37"/>
    </row>
    <row r="44" spans="1:32" ht="51.75" thickBot="1" x14ac:dyDescent="0.3">
      <c r="A44" s="28" t="s">
        <v>18</v>
      </c>
      <c r="B44" s="28" t="s">
        <v>507</v>
      </c>
      <c r="C44" s="158" t="s">
        <v>510</v>
      </c>
      <c r="D44" s="158" t="s">
        <v>1126</v>
      </c>
      <c r="E44" s="159" t="s">
        <v>1070</v>
      </c>
      <c r="F44" s="160">
        <v>388353.71047309221</v>
      </c>
      <c r="G44" s="29" t="s">
        <v>462</v>
      </c>
      <c r="H44" s="161">
        <v>3</v>
      </c>
      <c r="I44" s="30">
        <f t="shared" si="12"/>
        <v>0.39999999999999997</v>
      </c>
      <c r="J44" s="31">
        <v>0.3</v>
      </c>
      <c r="K44" s="32">
        <v>0.25</v>
      </c>
      <c r="L44" s="33">
        <v>0.05</v>
      </c>
      <c r="M44" s="34">
        <v>0</v>
      </c>
      <c r="N44" s="162">
        <f t="shared" si="0"/>
        <v>155341.48418923689</v>
      </c>
      <c r="O44" s="163">
        <f t="shared" si="1"/>
        <v>116506.11314192766</v>
      </c>
      <c r="P44" s="163">
        <f t="shared" si="2"/>
        <v>97088.427618273054</v>
      </c>
      <c r="Q44" s="163">
        <f t="shared" si="3"/>
        <v>19417.685523654611</v>
      </c>
      <c r="R44" s="163">
        <f t="shared" si="4"/>
        <v>0</v>
      </c>
      <c r="S44" s="35">
        <f t="shared" si="5"/>
        <v>116506.11314192766</v>
      </c>
      <c r="T44" s="164">
        <v>4</v>
      </c>
      <c r="U44" s="30">
        <f t="shared" si="13"/>
        <v>0.16</v>
      </c>
      <c r="V44" s="31">
        <v>0.35</v>
      </c>
      <c r="W44" s="32">
        <v>0.28000000000000003</v>
      </c>
      <c r="X44" s="33">
        <v>0.21</v>
      </c>
      <c r="Y44" s="34">
        <v>0</v>
      </c>
      <c r="Z44" s="162">
        <f t="shared" si="6"/>
        <v>62136.593675694756</v>
      </c>
      <c r="AA44" s="162">
        <f t="shared" si="7"/>
        <v>135923.79866558226</v>
      </c>
      <c r="AB44" s="162">
        <f t="shared" si="8"/>
        <v>108739.03893246583</v>
      </c>
      <c r="AC44" s="162">
        <f t="shared" si="9"/>
        <v>81554.279199349359</v>
      </c>
      <c r="AD44" s="162">
        <f t="shared" si="10"/>
        <v>0</v>
      </c>
      <c r="AE44" s="36">
        <f t="shared" si="11"/>
        <v>190293.31813181518</v>
      </c>
      <c r="AF44" s="37"/>
    </row>
    <row r="45" spans="1:32" ht="51.75" thickBot="1" x14ac:dyDescent="0.3">
      <c r="A45" s="28" t="s">
        <v>18</v>
      </c>
      <c r="B45" s="28" t="s">
        <v>507</v>
      </c>
      <c r="C45" s="158" t="s">
        <v>511</v>
      </c>
      <c r="D45" s="158" t="s">
        <v>1127</v>
      </c>
      <c r="E45" s="159" t="s">
        <v>1070</v>
      </c>
      <c r="F45" s="160">
        <v>180514.6880481253</v>
      </c>
      <c r="G45" s="29" t="s">
        <v>462</v>
      </c>
      <c r="H45" s="161">
        <v>2</v>
      </c>
      <c r="I45" s="30">
        <f t="shared" si="12"/>
        <v>0.56999999999999995</v>
      </c>
      <c r="J45" s="31">
        <v>0.3</v>
      </c>
      <c r="K45" s="32">
        <v>0.13</v>
      </c>
      <c r="L45" s="33">
        <v>0</v>
      </c>
      <c r="M45" s="34">
        <v>0</v>
      </c>
      <c r="N45" s="162">
        <f t="shared" si="0"/>
        <v>102893.37218743141</v>
      </c>
      <c r="O45" s="163">
        <f t="shared" si="1"/>
        <v>54154.406414437588</v>
      </c>
      <c r="P45" s="163">
        <f t="shared" si="2"/>
        <v>23466.90944625629</v>
      </c>
      <c r="Q45" s="163">
        <f t="shared" si="3"/>
        <v>0</v>
      </c>
      <c r="R45" s="163">
        <f t="shared" si="4"/>
        <v>0</v>
      </c>
      <c r="S45" s="35">
        <f t="shared" si="5"/>
        <v>23466.90944625629</v>
      </c>
      <c r="T45" s="164">
        <v>3</v>
      </c>
      <c r="U45" s="30">
        <f t="shared" si="13"/>
        <v>0.36</v>
      </c>
      <c r="V45" s="31">
        <v>0.4</v>
      </c>
      <c r="W45" s="32">
        <v>0.21</v>
      </c>
      <c r="X45" s="33">
        <v>0.03</v>
      </c>
      <c r="Y45" s="34">
        <v>0</v>
      </c>
      <c r="Z45" s="162">
        <f t="shared" si="6"/>
        <v>64985.287697325104</v>
      </c>
      <c r="AA45" s="162">
        <f t="shared" si="7"/>
        <v>72205.875219250127</v>
      </c>
      <c r="AB45" s="162">
        <f t="shared" si="8"/>
        <v>37908.08449010631</v>
      </c>
      <c r="AC45" s="162">
        <f t="shared" si="9"/>
        <v>5415.440641443759</v>
      </c>
      <c r="AD45" s="162">
        <f t="shared" si="10"/>
        <v>0</v>
      </c>
      <c r="AE45" s="36">
        <f t="shared" si="11"/>
        <v>43323.525131550072</v>
      </c>
      <c r="AF45" s="37"/>
    </row>
    <row r="46" spans="1:32" ht="45.75" thickBot="1" x14ac:dyDescent="0.3">
      <c r="A46" s="28" t="s">
        <v>18</v>
      </c>
      <c r="B46" s="28" t="s">
        <v>385</v>
      </c>
      <c r="C46" s="158" t="s">
        <v>512</v>
      </c>
      <c r="D46" s="158" t="s">
        <v>1128</v>
      </c>
      <c r="E46" s="159" t="s">
        <v>1070</v>
      </c>
      <c r="F46" s="160">
        <v>164048.53258898339</v>
      </c>
      <c r="G46" s="29" t="s">
        <v>438</v>
      </c>
      <c r="H46" s="161">
        <v>1</v>
      </c>
      <c r="I46" s="30">
        <f t="shared" si="12"/>
        <v>0.9</v>
      </c>
      <c r="J46" s="31">
        <v>0.1</v>
      </c>
      <c r="K46" s="32">
        <v>0</v>
      </c>
      <c r="L46" s="33">
        <v>0</v>
      </c>
      <c r="M46" s="34">
        <v>0</v>
      </c>
      <c r="N46" s="162">
        <f t="shared" si="0"/>
        <v>147643.67933008505</v>
      </c>
      <c r="O46" s="163">
        <f t="shared" si="1"/>
        <v>16404.85325889834</v>
      </c>
      <c r="P46" s="163">
        <f t="shared" si="2"/>
        <v>0</v>
      </c>
      <c r="Q46" s="163">
        <f t="shared" si="3"/>
        <v>0</v>
      </c>
      <c r="R46" s="163">
        <f t="shared" si="4"/>
        <v>0</v>
      </c>
      <c r="S46" s="35">
        <f t="shared" si="5"/>
        <v>0</v>
      </c>
      <c r="T46" s="164">
        <v>2</v>
      </c>
      <c r="U46" s="30">
        <f t="shared" si="13"/>
        <v>0.78</v>
      </c>
      <c r="V46" s="31">
        <v>0.19</v>
      </c>
      <c r="W46" s="32">
        <v>0.03</v>
      </c>
      <c r="X46" s="33">
        <v>0</v>
      </c>
      <c r="Y46" s="34">
        <v>0</v>
      </c>
      <c r="Z46" s="162">
        <f t="shared" si="6"/>
        <v>127957.85541940705</v>
      </c>
      <c r="AA46" s="162">
        <f t="shared" si="7"/>
        <v>31169.221191906843</v>
      </c>
      <c r="AB46" s="162">
        <f t="shared" si="8"/>
        <v>4921.4559776695014</v>
      </c>
      <c r="AC46" s="162">
        <f t="shared" si="9"/>
        <v>0</v>
      </c>
      <c r="AD46" s="162">
        <f t="shared" si="10"/>
        <v>0</v>
      </c>
      <c r="AE46" s="36">
        <f t="shared" si="11"/>
        <v>4921.4559776695014</v>
      </c>
      <c r="AF46" s="37"/>
    </row>
    <row r="47" spans="1:32" ht="45.75" thickBot="1" x14ac:dyDescent="0.3">
      <c r="A47" s="28" t="s">
        <v>18</v>
      </c>
      <c r="B47" s="28" t="s">
        <v>385</v>
      </c>
      <c r="C47" s="158" t="s">
        <v>513</v>
      </c>
      <c r="D47" s="158" t="s">
        <v>1129</v>
      </c>
      <c r="E47" s="159" t="s">
        <v>1070</v>
      </c>
      <c r="F47" s="160">
        <v>283950.93714196398</v>
      </c>
      <c r="G47" s="29" t="s">
        <v>438</v>
      </c>
      <c r="H47" s="161">
        <v>1</v>
      </c>
      <c r="I47" s="30">
        <f t="shared" si="12"/>
        <v>0.87</v>
      </c>
      <c r="J47" s="31">
        <v>0.13</v>
      </c>
      <c r="K47" s="32">
        <v>0</v>
      </c>
      <c r="L47" s="33">
        <v>0</v>
      </c>
      <c r="M47" s="34">
        <v>0</v>
      </c>
      <c r="N47" s="162">
        <f t="shared" si="0"/>
        <v>247037.31531350865</v>
      </c>
      <c r="O47" s="163">
        <f t="shared" si="1"/>
        <v>36913.621828455318</v>
      </c>
      <c r="P47" s="163">
        <f t="shared" si="2"/>
        <v>0</v>
      </c>
      <c r="Q47" s="163">
        <f t="shared" si="3"/>
        <v>0</v>
      </c>
      <c r="R47" s="163">
        <f t="shared" si="4"/>
        <v>0</v>
      </c>
      <c r="S47" s="35">
        <f t="shared" si="5"/>
        <v>0</v>
      </c>
      <c r="T47" s="164">
        <v>2</v>
      </c>
      <c r="U47" s="30">
        <f t="shared" si="13"/>
        <v>0.77</v>
      </c>
      <c r="V47" s="31">
        <v>0.21</v>
      </c>
      <c r="W47" s="32">
        <v>0.02</v>
      </c>
      <c r="X47" s="33">
        <v>0</v>
      </c>
      <c r="Y47" s="34">
        <v>0</v>
      </c>
      <c r="Z47" s="162">
        <f t="shared" si="6"/>
        <v>218642.22159931227</v>
      </c>
      <c r="AA47" s="162">
        <f t="shared" si="7"/>
        <v>59629.696799812431</v>
      </c>
      <c r="AB47" s="162">
        <f t="shared" si="8"/>
        <v>5679.0187428392801</v>
      </c>
      <c r="AC47" s="162">
        <f t="shared" si="9"/>
        <v>0</v>
      </c>
      <c r="AD47" s="162">
        <f t="shared" si="10"/>
        <v>0</v>
      </c>
      <c r="AE47" s="36">
        <f t="shared" si="11"/>
        <v>5679.0187428392801</v>
      </c>
      <c r="AF47" s="37"/>
    </row>
    <row r="48" spans="1:32" ht="45.75" thickBot="1" x14ac:dyDescent="0.3">
      <c r="A48" s="28" t="s">
        <v>18</v>
      </c>
      <c r="B48" s="28" t="s">
        <v>385</v>
      </c>
      <c r="C48" s="158" t="s">
        <v>514</v>
      </c>
      <c r="D48" s="158" t="s">
        <v>1130</v>
      </c>
      <c r="E48" s="159" t="s">
        <v>1070</v>
      </c>
      <c r="F48" s="160">
        <v>105605.32171918055</v>
      </c>
      <c r="G48" s="29" t="s">
        <v>438</v>
      </c>
      <c r="H48" s="161">
        <v>1</v>
      </c>
      <c r="I48" s="30">
        <f t="shared" si="12"/>
        <v>0.84</v>
      </c>
      <c r="J48" s="31">
        <v>0.15</v>
      </c>
      <c r="K48" s="32">
        <v>0.01</v>
      </c>
      <c r="L48" s="33">
        <v>0</v>
      </c>
      <c r="M48" s="34">
        <v>0</v>
      </c>
      <c r="N48" s="162">
        <f t="shared" si="0"/>
        <v>88708.470244111653</v>
      </c>
      <c r="O48" s="163">
        <f t="shared" si="1"/>
        <v>15840.798257877081</v>
      </c>
      <c r="P48" s="163">
        <f t="shared" si="2"/>
        <v>1056.0532171918055</v>
      </c>
      <c r="Q48" s="163">
        <f t="shared" si="3"/>
        <v>0</v>
      </c>
      <c r="R48" s="163">
        <f t="shared" si="4"/>
        <v>0</v>
      </c>
      <c r="S48" s="35">
        <f t="shared" si="5"/>
        <v>1056.0532171918055</v>
      </c>
      <c r="T48" s="164">
        <v>2</v>
      </c>
      <c r="U48" s="30">
        <f t="shared" si="13"/>
        <v>0.73</v>
      </c>
      <c r="V48" s="31">
        <v>0.22</v>
      </c>
      <c r="W48" s="32">
        <v>0.05</v>
      </c>
      <c r="X48" s="33">
        <v>0</v>
      </c>
      <c r="Y48" s="34">
        <v>0</v>
      </c>
      <c r="Z48" s="162">
        <f t="shared" si="6"/>
        <v>77091.884855001801</v>
      </c>
      <c r="AA48" s="162">
        <f t="shared" si="7"/>
        <v>23233.170778219719</v>
      </c>
      <c r="AB48" s="162">
        <f t="shared" si="8"/>
        <v>5280.2660859590278</v>
      </c>
      <c r="AC48" s="162">
        <f t="shared" si="9"/>
        <v>0</v>
      </c>
      <c r="AD48" s="162">
        <f t="shared" si="10"/>
        <v>0</v>
      </c>
      <c r="AE48" s="36">
        <f t="shared" si="11"/>
        <v>5280.2660859590278</v>
      </c>
      <c r="AF48" s="37"/>
    </row>
    <row r="49" spans="1:32" ht="45.75" thickBot="1" x14ac:dyDescent="0.3">
      <c r="A49" s="28" t="s">
        <v>18</v>
      </c>
      <c r="B49" s="28" t="s">
        <v>385</v>
      </c>
      <c r="C49" s="158" t="s">
        <v>515</v>
      </c>
      <c r="D49" s="158" t="s">
        <v>1131</v>
      </c>
      <c r="E49" s="159" t="s">
        <v>1070</v>
      </c>
      <c r="F49" s="160">
        <v>379844.02525461756</v>
      </c>
      <c r="G49" s="29" t="s">
        <v>438</v>
      </c>
      <c r="H49" s="161">
        <v>1</v>
      </c>
      <c r="I49" s="30">
        <f t="shared" si="12"/>
        <v>0.86</v>
      </c>
      <c r="J49" s="31">
        <v>0.14000000000000001</v>
      </c>
      <c r="K49" s="32">
        <v>0</v>
      </c>
      <c r="L49" s="33">
        <v>0</v>
      </c>
      <c r="M49" s="34">
        <v>0</v>
      </c>
      <c r="N49" s="162">
        <f t="shared" si="0"/>
        <v>326665.86171897111</v>
      </c>
      <c r="O49" s="163">
        <f t="shared" si="1"/>
        <v>53178.163535646461</v>
      </c>
      <c r="P49" s="163">
        <f t="shared" si="2"/>
        <v>0</v>
      </c>
      <c r="Q49" s="163">
        <f t="shared" si="3"/>
        <v>0</v>
      </c>
      <c r="R49" s="163">
        <f t="shared" si="4"/>
        <v>0</v>
      </c>
      <c r="S49" s="35">
        <f t="shared" si="5"/>
        <v>0</v>
      </c>
      <c r="T49" s="164">
        <v>2</v>
      </c>
      <c r="U49" s="30">
        <f t="shared" si="13"/>
        <v>0.77</v>
      </c>
      <c r="V49" s="31">
        <v>0.21</v>
      </c>
      <c r="W49" s="32">
        <v>0.02</v>
      </c>
      <c r="X49" s="33">
        <v>0</v>
      </c>
      <c r="Y49" s="34">
        <v>0</v>
      </c>
      <c r="Z49" s="162">
        <f t="shared" si="6"/>
        <v>292479.89944605553</v>
      </c>
      <c r="AA49" s="162">
        <f t="shared" si="7"/>
        <v>79767.245303469681</v>
      </c>
      <c r="AB49" s="162">
        <f t="shared" si="8"/>
        <v>7596.8805050923511</v>
      </c>
      <c r="AC49" s="162">
        <f t="shared" si="9"/>
        <v>0</v>
      </c>
      <c r="AD49" s="162">
        <f t="shared" si="10"/>
        <v>0</v>
      </c>
      <c r="AE49" s="36">
        <f t="shared" si="11"/>
        <v>7596.8805050923511</v>
      </c>
      <c r="AF49" s="37"/>
    </row>
    <row r="50" spans="1:32" x14ac:dyDescent="0.25">
      <c r="F50" s="191">
        <f t="shared" ref="F50:AD50" si="14">SUM(F5:F49)</f>
        <v>21880804.725491893</v>
      </c>
      <c r="G50" s="191">
        <f t="shared" si="14"/>
        <v>0</v>
      </c>
      <c r="H50" s="191"/>
      <c r="I50" s="191"/>
      <c r="J50" s="191"/>
      <c r="K50" s="191"/>
      <c r="L50" s="191"/>
      <c r="M50" s="191"/>
      <c r="N50" s="191">
        <f t="shared" si="14"/>
        <v>16419718.754102098</v>
      </c>
      <c r="O50" s="191">
        <f t="shared" si="14"/>
        <v>3815146.7040864117</v>
      </c>
      <c r="P50" s="191">
        <f t="shared" si="14"/>
        <v>1529104.2475654783</v>
      </c>
      <c r="Q50" s="191">
        <f t="shared" si="14"/>
        <v>116835.01973790328</v>
      </c>
      <c r="R50" s="191">
        <f t="shared" si="14"/>
        <v>0</v>
      </c>
      <c r="S50" s="191">
        <f t="shared" si="14"/>
        <v>1645939.2673033813</v>
      </c>
      <c r="T50" s="191"/>
      <c r="U50" s="191"/>
      <c r="V50" s="191"/>
      <c r="W50" s="191"/>
      <c r="X50" s="191"/>
      <c r="Y50" s="191"/>
      <c r="Z50" s="191">
        <f t="shared" si="14"/>
        <v>14153776.189018957</v>
      </c>
      <c r="AA50" s="191">
        <f t="shared" si="14"/>
        <v>5094525.2785418844</v>
      </c>
      <c r="AB50" s="191">
        <f t="shared" si="14"/>
        <v>2196110.1743555483</v>
      </c>
      <c r="AC50" s="191">
        <f t="shared" si="14"/>
        <v>436393.08357550198</v>
      </c>
      <c r="AD50" s="191">
        <f t="shared" si="14"/>
        <v>0</v>
      </c>
      <c r="AE50" s="191">
        <f>SUM(AE5:AE49)</f>
        <v>2632503.2579310499</v>
      </c>
    </row>
    <row r="52" spans="1:32" x14ac:dyDescent="0.25">
      <c r="S52" s="191"/>
      <c r="T52" s="191"/>
      <c r="U52" s="191"/>
      <c r="V52" s="191"/>
      <c r="W52" s="191"/>
      <c r="X52" s="191"/>
      <c r="Y52" s="191"/>
      <c r="Z52" s="191"/>
      <c r="AA52" s="191"/>
      <c r="AB52" s="191"/>
      <c r="AC52" s="191"/>
      <c r="AD52" s="191"/>
      <c r="AE52" s="191"/>
    </row>
    <row r="54" spans="1:32" x14ac:dyDescent="0.25">
      <c r="S54" s="192"/>
      <c r="AE54" s="192"/>
    </row>
  </sheetData>
  <autoFilter ref="A1:C50" xr:uid="{BC67F5D8-792C-DB4D-9612-A29113896FDB}"/>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189" priority="92" operator="containsText" text="N/A">
      <formula>NOT(ISERROR(SEARCH("N/A",I4)))</formula>
    </cfRule>
  </conditionalFormatting>
  <conditionalFormatting sqref="U4:Y4">
    <cfRule type="containsText" dxfId="188" priority="91" operator="containsText" text="N/A">
      <formula>NOT(ISERROR(SEARCH("N/A",U4)))</formula>
    </cfRule>
  </conditionalFormatting>
  <conditionalFormatting sqref="Y5">
    <cfRule type="containsText" dxfId="187" priority="90" operator="containsText" text="N/A">
      <formula>NOT(ISERROR(SEARCH("N/A",Y5)))</formula>
    </cfRule>
  </conditionalFormatting>
  <conditionalFormatting sqref="M5">
    <cfRule type="containsText" dxfId="186" priority="89" operator="containsText" text="N/A">
      <formula>NOT(ISERROR(SEARCH("N/A",M5)))</formula>
    </cfRule>
  </conditionalFormatting>
  <conditionalFormatting sqref="Y6">
    <cfRule type="containsText" dxfId="185" priority="88" operator="containsText" text="N/A">
      <formula>NOT(ISERROR(SEARCH("N/A",Y6)))</formula>
    </cfRule>
  </conditionalFormatting>
  <conditionalFormatting sqref="M6">
    <cfRule type="containsText" dxfId="184" priority="87" operator="containsText" text="N/A">
      <formula>NOT(ISERROR(SEARCH("N/A",M6)))</formula>
    </cfRule>
  </conditionalFormatting>
  <conditionalFormatting sqref="Y7">
    <cfRule type="containsText" dxfId="183" priority="86" operator="containsText" text="N/A">
      <formula>NOT(ISERROR(SEARCH("N/A",Y7)))</formula>
    </cfRule>
  </conditionalFormatting>
  <conditionalFormatting sqref="M7">
    <cfRule type="containsText" dxfId="182" priority="85" operator="containsText" text="N/A">
      <formula>NOT(ISERROR(SEARCH("N/A",M7)))</formula>
    </cfRule>
  </conditionalFormatting>
  <conditionalFormatting sqref="Y8">
    <cfRule type="containsText" dxfId="181" priority="84" operator="containsText" text="N/A">
      <formula>NOT(ISERROR(SEARCH("N/A",Y8)))</formula>
    </cfRule>
  </conditionalFormatting>
  <conditionalFormatting sqref="M8">
    <cfRule type="containsText" dxfId="180" priority="83" operator="containsText" text="N/A">
      <formula>NOT(ISERROR(SEARCH("N/A",M8)))</formula>
    </cfRule>
  </conditionalFormatting>
  <conditionalFormatting sqref="Y9">
    <cfRule type="containsText" dxfId="179" priority="82" operator="containsText" text="N/A">
      <formula>NOT(ISERROR(SEARCH("N/A",Y9)))</formula>
    </cfRule>
  </conditionalFormatting>
  <conditionalFormatting sqref="M9">
    <cfRule type="containsText" dxfId="178" priority="81" operator="containsText" text="N/A">
      <formula>NOT(ISERROR(SEARCH("N/A",M9)))</formula>
    </cfRule>
  </conditionalFormatting>
  <conditionalFormatting sqref="Y10">
    <cfRule type="containsText" dxfId="177" priority="80" operator="containsText" text="N/A">
      <formula>NOT(ISERROR(SEARCH("N/A",Y10)))</formula>
    </cfRule>
  </conditionalFormatting>
  <conditionalFormatting sqref="M10">
    <cfRule type="containsText" dxfId="176" priority="79" operator="containsText" text="N/A">
      <formula>NOT(ISERROR(SEARCH("N/A",M10)))</formula>
    </cfRule>
  </conditionalFormatting>
  <conditionalFormatting sqref="Y11">
    <cfRule type="containsText" dxfId="175" priority="78" operator="containsText" text="N/A">
      <formula>NOT(ISERROR(SEARCH("N/A",Y11)))</formula>
    </cfRule>
  </conditionalFormatting>
  <conditionalFormatting sqref="M11">
    <cfRule type="containsText" dxfId="174" priority="77" operator="containsText" text="N/A">
      <formula>NOT(ISERROR(SEARCH("N/A",M11)))</formula>
    </cfRule>
  </conditionalFormatting>
  <conditionalFormatting sqref="Y12">
    <cfRule type="containsText" dxfId="173" priority="76" operator="containsText" text="N/A">
      <formula>NOT(ISERROR(SEARCH("N/A",Y12)))</formula>
    </cfRule>
  </conditionalFormatting>
  <conditionalFormatting sqref="M12">
    <cfRule type="containsText" dxfId="172" priority="75" operator="containsText" text="N/A">
      <formula>NOT(ISERROR(SEARCH("N/A",M12)))</formula>
    </cfRule>
  </conditionalFormatting>
  <conditionalFormatting sqref="Y13">
    <cfRule type="containsText" dxfId="171" priority="74" operator="containsText" text="N/A">
      <formula>NOT(ISERROR(SEARCH("N/A",Y13)))</formula>
    </cfRule>
  </conditionalFormatting>
  <conditionalFormatting sqref="M13">
    <cfRule type="containsText" dxfId="170" priority="73" operator="containsText" text="N/A">
      <formula>NOT(ISERROR(SEARCH("N/A",M13)))</formula>
    </cfRule>
  </conditionalFormatting>
  <conditionalFormatting sqref="Y14">
    <cfRule type="containsText" dxfId="169" priority="72" operator="containsText" text="N/A">
      <formula>NOT(ISERROR(SEARCH("N/A",Y14)))</formula>
    </cfRule>
  </conditionalFormatting>
  <conditionalFormatting sqref="M14">
    <cfRule type="containsText" dxfId="168" priority="71" operator="containsText" text="N/A">
      <formula>NOT(ISERROR(SEARCH("N/A",M14)))</formula>
    </cfRule>
  </conditionalFormatting>
  <conditionalFormatting sqref="Y15">
    <cfRule type="containsText" dxfId="167" priority="70" operator="containsText" text="N/A">
      <formula>NOT(ISERROR(SEARCH("N/A",Y15)))</formula>
    </cfRule>
  </conditionalFormatting>
  <conditionalFormatting sqref="M15">
    <cfRule type="containsText" dxfId="166" priority="69" operator="containsText" text="N/A">
      <formula>NOT(ISERROR(SEARCH("N/A",M15)))</formula>
    </cfRule>
  </conditionalFormatting>
  <conditionalFormatting sqref="Y16">
    <cfRule type="containsText" dxfId="165" priority="68" operator="containsText" text="N/A">
      <formula>NOT(ISERROR(SEARCH("N/A",Y16)))</formula>
    </cfRule>
  </conditionalFormatting>
  <conditionalFormatting sqref="M16">
    <cfRule type="containsText" dxfId="164" priority="67" operator="containsText" text="N/A">
      <formula>NOT(ISERROR(SEARCH("N/A",M16)))</formula>
    </cfRule>
  </conditionalFormatting>
  <conditionalFormatting sqref="Y17">
    <cfRule type="containsText" dxfId="163" priority="66" operator="containsText" text="N/A">
      <formula>NOT(ISERROR(SEARCH("N/A",Y17)))</formula>
    </cfRule>
  </conditionalFormatting>
  <conditionalFormatting sqref="M17">
    <cfRule type="containsText" dxfId="162" priority="65" operator="containsText" text="N/A">
      <formula>NOT(ISERROR(SEARCH("N/A",M17)))</formula>
    </cfRule>
  </conditionalFormatting>
  <conditionalFormatting sqref="Y18">
    <cfRule type="containsText" dxfId="161" priority="64" operator="containsText" text="N/A">
      <formula>NOT(ISERROR(SEARCH("N/A",Y18)))</formula>
    </cfRule>
  </conditionalFormatting>
  <conditionalFormatting sqref="M18">
    <cfRule type="containsText" dxfId="160" priority="63" operator="containsText" text="N/A">
      <formula>NOT(ISERROR(SEARCH("N/A",M18)))</formula>
    </cfRule>
  </conditionalFormatting>
  <conditionalFormatting sqref="Y19">
    <cfRule type="containsText" dxfId="159" priority="62" operator="containsText" text="N/A">
      <formula>NOT(ISERROR(SEARCH("N/A",Y19)))</formula>
    </cfRule>
  </conditionalFormatting>
  <conditionalFormatting sqref="M19">
    <cfRule type="containsText" dxfId="158" priority="61" operator="containsText" text="N/A">
      <formula>NOT(ISERROR(SEARCH("N/A",M19)))</formula>
    </cfRule>
  </conditionalFormatting>
  <conditionalFormatting sqref="Y20">
    <cfRule type="containsText" dxfId="157" priority="60" operator="containsText" text="N/A">
      <formula>NOT(ISERROR(SEARCH("N/A",Y20)))</formula>
    </cfRule>
  </conditionalFormatting>
  <conditionalFormatting sqref="M20">
    <cfRule type="containsText" dxfId="156" priority="59" operator="containsText" text="N/A">
      <formula>NOT(ISERROR(SEARCH("N/A",M20)))</formula>
    </cfRule>
  </conditionalFormatting>
  <conditionalFormatting sqref="Y21">
    <cfRule type="containsText" dxfId="155" priority="58" operator="containsText" text="N/A">
      <formula>NOT(ISERROR(SEARCH("N/A",Y21)))</formula>
    </cfRule>
  </conditionalFormatting>
  <conditionalFormatting sqref="M21">
    <cfRule type="containsText" dxfId="154" priority="57" operator="containsText" text="N/A">
      <formula>NOT(ISERROR(SEARCH("N/A",M21)))</formula>
    </cfRule>
  </conditionalFormatting>
  <conditionalFormatting sqref="Y22">
    <cfRule type="containsText" dxfId="153" priority="56" operator="containsText" text="N/A">
      <formula>NOT(ISERROR(SEARCH("N/A",Y22)))</formula>
    </cfRule>
  </conditionalFormatting>
  <conditionalFormatting sqref="M22">
    <cfRule type="containsText" dxfId="152" priority="55" operator="containsText" text="N/A">
      <formula>NOT(ISERROR(SEARCH("N/A",M22)))</formula>
    </cfRule>
  </conditionalFormatting>
  <conditionalFormatting sqref="Y23">
    <cfRule type="containsText" dxfId="151" priority="54" operator="containsText" text="N/A">
      <formula>NOT(ISERROR(SEARCH("N/A",Y23)))</formula>
    </cfRule>
  </conditionalFormatting>
  <conditionalFormatting sqref="M23">
    <cfRule type="containsText" dxfId="150" priority="53" operator="containsText" text="N/A">
      <formula>NOT(ISERROR(SEARCH("N/A",M23)))</formula>
    </cfRule>
  </conditionalFormatting>
  <conditionalFormatting sqref="Y24">
    <cfRule type="containsText" dxfId="149" priority="52" operator="containsText" text="N/A">
      <formula>NOT(ISERROR(SEARCH("N/A",Y24)))</formula>
    </cfRule>
  </conditionalFormatting>
  <conditionalFormatting sqref="M24">
    <cfRule type="containsText" dxfId="148" priority="51" operator="containsText" text="N/A">
      <formula>NOT(ISERROR(SEARCH("N/A",M24)))</formula>
    </cfRule>
  </conditionalFormatting>
  <conditionalFormatting sqref="Y25">
    <cfRule type="containsText" dxfId="147" priority="50" operator="containsText" text="N/A">
      <formula>NOT(ISERROR(SEARCH("N/A",Y25)))</formula>
    </cfRule>
  </conditionalFormatting>
  <conditionalFormatting sqref="M25">
    <cfRule type="containsText" dxfId="146" priority="49" operator="containsText" text="N/A">
      <formula>NOT(ISERROR(SEARCH("N/A",M25)))</formula>
    </cfRule>
  </conditionalFormatting>
  <conditionalFormatting sqref="Y26">
    <cfRule type="containsText" dxfId="145" priority="48" operator="containsText" text="N/A">
      <formula>NOT(ISERROR(SEARCH("N/A",Y26)))</formula>
    </cfRule>
  </conditionalFormatting>
  <conditionalFormatting sqref="M26">
    <cfRule type="containsText" dxfId="144" priority="47" operator="containsText" text="N/A">
      <formula>NOT(ISERROR(SEARCH("N/A",M26)))</formula>
    </cfRule>
  </conditionalFormatting>
  <conditionalFormatting sqref="Y27">
    <cfRule type="containsText" dxfId="143" priority="46" operator="containsText" text="N/A">
      <formula>NOT(ISERROR(SEARCH("N/A",Y27)))</formula>
    </cfRule>
  </conditionalFormatting>
  <conditionalFormatting sqref="M27">
    <cfRule type="containsText" dxfId="142" priority="45" operator="containsText" text="N/A">
      <formula>NOT(ISERROR(SEARCH("N/A",M27)))</formula>
    </cfRule>
  </conditionalFormatting>
  <conditionalFormatting sqref="Y28">
    <cfRule type="containsText" dxfId="141" priority="44" operator="containsText" text="N/A">
      <formula>NOT(ISERROR(SEARCH("N/A",Y28)))</formula>
    </cfRule>
  </conditionalFormatting>
  <conditionalFormatting sqref="M28">
    <cfRule type="containsText" dxfId="140" priority="43" operator="containsText" text="N/A">
      <formula>NOT(ISERROR(SEARCH("N/A",M28)))</formula>
    </cfRule>
  </conditionalFormatting>
  <conditionalFormatting sqref="Y29">
    <cfRule type="containsText" dxfId="139" priority="42" operator="containsText" text="N/A">
      <formula>NOT(ISERROR(SEARCH("N/A",Y29)))</formula>
    </cfRule>
  </conditionalFormatting>
  <conditionalFormatting sqref="M29">
    <cfRule type="containsText" dxfId="138" priority="41" operator="containsText" text="N/A">
      <formula>NOT(ISERROR(SEARCH("N/A",M29)))</formula>
    </cfRule>
  </conditionalFormatting>
  <conditionalFormatting sqref="Y30">
    <cfRule type="containsText" dxfId="137" priority="40" operator="containsText" text="N/A">
      <formula>NOT(ISERROR(SEARCH("N/A",Y30)))</formula>
    </cfRule>
  </conditionalFormatting>
  <conditionalFormatting sqref="M30">
    <cfRule type="containsText" dxfId="136" priority="39" operator="containsText" text="N/A">
      <formula>NOT(ISERROR(SEARCH("N/A",M30)))</formula>
    </cfRule>
  </conditionalFormatting>
  <conditionalFormatting sqref="Y31">
    <cfRule type="containsText" dxfId="135" priority="38" operator="containsText" text="N/A">
      <formula>NOT(ISERROR(SEARCH("N/A",Y31)))</formula>
    </cfRule>
  </conditionalFormatting>
  <conditionalFormatting sqref="M31">
    <cfRule type="containsText" dxfId="134" priority="37" operator="containsText" text="N/A">
      <formula>NOT(ISERROR(SEARCH("N/A",M31)))</formula>
    </cfRule>
  </conditionalFormatting>
  <conditionalFormatting sqref="Y32">
    <cfRule type="containsText" dxfId="133" priority="36" operator="containsText" text="N/A">
      <formula>NOT(ISERROR(SEARCH("N/A",Y32)))</formula>
    </cfRule>
  </conditionalFormatting>
  <conditionalFormatting sqref="M32">
    <cfRule type="containsText" dxfId="132" priority="35" operator="containsText" text="N/A">
      <formula>NOT(ISERROR(SEARCH("N/A",M32)))</formula>
    </cfRule>
  </conditionalFormatting>
  <conditionalFormatting sqref="Y33">
    <cfRule type="containsText" dxfId="131" priority="34" operator="containsText" text="N/A">
      <formula>NOT(ISERROR(SEARCH("N/A",Y33)))</formula>
    </cfRule>
  </conditionalFormatting>
  <conditionalFormatting sqref="M33">
    <cfRule type="containsText" dxfId="130" priority="33" operator="containsText" text="N/A">
      <formula>NOT(ISERROR(SEARCH("N/A",M33)))</formula>
    </cfRule>
  </conditionalFormatting>
  <conditionalFormatting sqref="Y34">
    <cfRule type="containsText" dxfId="129" priority="32" operator="containsText" text="N/A">
      <formula>NOT(ISERROR(SEARCH("N/A",Y34)))</formula>
    </cfRule>
  </conditionalFormatting>
  <conditionalFormatting sqref="M34">
    <cfRule type="containsText" dxfId="128" priority="31" operator="containsText" text="N/A">
      <formula>NOT(ISERROR(SEARCH("N/A",M34)))</formula>
    </cfRule>
  </conditionalFormatting>
  <conditionalFormatting sqref="Y35">
    <cfRule type="containsText" dxfId="127" priority="30" operator="containsText" text="N/A">
      <formula>NOT(ISERROR(SEARCH("N/A",Y35)))</formula>
    </cfRule>
  </conditionalFormatting>
  <conditionalFormatting sqref="M35">
    <cfRule type="containsText" dxfId="126" priority="29" operator="containsText" text="N/A">
      <formula>NOT(ISERROR(SEARCH("N/A",M35)))</formula>
    </cfRule>
  </conditionalFormatting>
  <conditionalFormatting sqref="Y36">
    <cfRule type="containsText" dxfId="125" priority="28" operator="containsText" text="N/A">
      <formula>NOT(ISERROR(SEARCH("N/A",Y36)))</formula>
    </cfRule>
  </conditionalFormatting>
  <conditionalFormatting sqref="M36">
    <cfRule type="containsText" dxfId="124" priority="27" operator="containsText" text="N/A">
      <formula>NOT(ISERROR(SEARCH("N/A",M36)))</formula>
    </cfRule>
  </conditionalFormatting>
  <conditionalFormatting sqref="Y37">
    <cfRule type="containsText" dxfId="123" priority="26" operator="containsText" text="N/A">
      <formula>NOT(ISERROR(SEARCH("N/A",Y37)))</formula>
    </cfRule>
  </conditionalFormatting>
  <conditionalFormatting sqref="M37">
    <cfRule type="containsText" dxfId="122" priority="25" operator="containsText" text="N/A">
      <formula>NOT(ISERROR(SEARCH("N/A",M37)))</formula>
    </cfRule>
  </conditionalFormatting>
  <conditionalFormatting sqref="Y38">
    <cfRule type="containsText" dxfId="121" priority="24" operator="containsText" text="N/A">
      <formula>NOT(ISERROR(SEARCH("N/A",Y38)))</formula>
    </cfRule>
  </conditionalFormatting>
  <conditionalFormatting sqref="M38">
    <cfRule type="containsText" dxfId="120" priority="23" operator="containsText" text="N/A">
      <formula>NOT(ISERROR(SEARCH("N/A",M38)))</formula>
    </cfRule>
  </conditionalFormatting>
  <conditionalFormatting sqref="Y39">
    <cfRule type="containsText" dxfId="119" priority="22" operator="containsText" text="N/A">
      <formula>NOT(ISERROR(SEARCH("N/A",Y39)))</formula>
    </cfRule>
  </conditionalFormatting>
  <conditionalFormatting sqref="M39">
    <cfRule type="containsText" dxfId="118" priority="21" operator="containsText" text="N/A">
      <formula>NOT(ISERROR(SEARCH("N/A",M39)))</formula>
    </cfRule>
  </conditionalFormatting>
  <conditionalFormatting sqref="Y40">
    <cfRule type="containsText" dxfId="117" priority="20" operator="containsText" text="N/A">
      <formula>NOT(ISERROR(SEARCH("N/A",Y40)))</formula>
    </cfRule>
  </conditionalFormatting>
  <conditionalFormatting sqref="M40">
    <cfRule type="containsText" dxfId="116" priority="19" operator="containsText" text="N/A">
      <formula>NOT(ISERROR(SEARCH("N/A",M40)))</formula>
    </cfRule>
  </conditionalFormatting>
  <conditionalFormatting sqref="Y41">
    <cfRule type="containsText" dxfId="115" priority="18" operator="containsText" text="N/A">
      <formula>NOT(ISERROR(SEARCH("N/A",Y41)))</formula>
    </cfRule>
  </conditionalFormatting>
  <conditionalFormatting sqref="M41">
    <cfRule type="containsText" dxfId="114" priority="17" operator="containsText" text="N/A">
      <formula>NOT(ISERROR(SEARCH("N/A",M41)))</formula>
    </cfRule>
  </conditionalFormatting>
  <conditionalFormatting sqref="Y42">
    <cfRule type="containsText" dxfId="113" priority="16" operator="containsText" text="N/A">
      <formula>NOT(ISERROR(SEARCH("N/A",Y42)))</formula>
    </cfRule>
  </conditionalFormatting>
  <conditionalFormatting sqref="M42">
    <cfRule type="containsText" dxfId="112" priority="15" operator="containsText" text="N/A">
      <formula>NOT(ISERROR(SEARCH("N/A",M42)))</formula>
    </cfRule>
  </conditionalFormatting>
  <conditionalFormatting sqref="Y43">
    <cfRule type="containsText" dxfId="111" priority="14" operator="containsText" text="N/A">
      <formula>NOT(ISERROR(SEARCH("N/A",Y43)))</formula>
    </cfRule>
  </conditionalFormatting>
  <conditionalFormatting sqref="M43">
    <cfRule type="containsText" dxfId="110" priority="13" operator="containsText" text="N/A">
      <formula>NOT(ISERROR(SEARCH("N/A",M43)))</formula>
    </cfRule>
  </conditionalFormatting>
  <conditionalFormatting sqref="Y44">
    <cfRule type="containsText" dxfId="109" priority="12" operator="containsText" text="N/A">
      <formula>NOT(ISERROR(SEARCH("N/A",Y44)))</formula>
    </cfRule>
  </conditionalFormatting>
  <conditionalFormatting sqref="M44">
    <cfRule type="containsText" dxfId="108" priority="11" operator="containsText" text="N/A">
      <formula>NOT(ISERROR(SEARCH("N/A",M44)))</formula>
    </cfRule>
  </conditionalFormatting>
  <conditionalFormatting sqref="Y45">
    <cfRule type="containsText" dxfId="107" priority="10" operator="containsText" text="N/A">
      <formula>NOT(ISERROR(SEARCH("N/A",Y45)))</formula>
    </cfRule>
  </conditionalFormatting>
  <conditionalFormatting sqref="M45">
    <cfRule type="containsText" dxfId="106" priority="9" operator="containsText" text="N/A">
      <formula>NOT(ISERROR(SEARCH("N/A",M45)))</formula>
    </cfRule>
  </conditionalFormatting>
  <conditionalFormatting sqref="Y46">
    <cfRule type="containsText" dxfId="105" priority="8" operator="containsText" text="N/A">
      <formula>NOT(ISERROR(SEARCH("N/A",Y46)))</formula>
    </cfRule>
  </conditionalFormatting>
  <conditionalFormatting sqref="M46">
    <cfRule type="containsText" dxfId="104" priority="7" operator="containsText" text="N/A">
      <formula>NOT(ISERROR(SEARCH("N/A",M46)))</formula>
    </cfRule>
  </conditionalFormatting>
  <conditionalFormatting sqref="Y47">
    <cfRule type="containsText" dxfId="103" priority="6" operator="containsText" text="N/A">
      <formula>NOT(ISERROR(SEARCH("N/A",Y47)))</formula>
    </cfRule>
  </conditionalFormatting>
  <conditionalFormatting sqref="M47">
    <cfRule type="containsText" dxfId="102" priority="5" operator="containsText" text="N/A">
      <formula>NOT(ISERROR(SEARCH("N/A",M47)))</formula>
    </cfRule>
  </conditionalFormatting>
  <conditionalFormatting sqref="Y48">
    <cfRule type="containsText" dxfId="101" priority="4" operator="containsText" text="N/A">
      <formula>NOT(ISERROR(SEARCH("N/A",Y48)))</formula>
    </cfRule>
  </conditionalFormatting>
  <conditionalFormatting sqref="M48">
    <cfRule type="containsText" dxfId="100" priority="3" operator="containsText" text="N/A">
      <formula>NOT(ISERROR(SEARCH("N/A",M48)))</formula>
    </cfRule>
  </conditionalFormatting>
  <conditionalFormatting sqref="Y49">
    <cfRule type="containsText" dxfId="99" priority="2" operator="containsText" text="N/A">
      <formula>NOT(ISERROR(SEARCH("N/A",Y49)))</formula>
    </cfRule>
  </conditionalFormatting>
  <conditionalFormatting sqref="M49">
    <cfRule type="containsText" dxfId="98" priority="1" operator="containsText" text="N/A">
      <formula>NOT(ISERROR(SEARCH("N/A",M49)))</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E4FEF-ACE8-49AA-ACD3-273FF290B614}">
  <sheetPr codeName="Sheet4"/>
  <dimension ref="A1:AF56"/>
  <sheetViews>
    <sheetView topLeftCell="K44" zoomScale="90" zoomScaleNormal="90" workbookViewId="0">
      <selection activeCell="J45" sqref="J45"/>
    </sheetView>
  </sheetViews>
  <sheetFormatPr defaultColWidth="9.140625" defaultRowHeight="15" x14ac:dyDescent="0.25"/>
  <cols>
    <col min="1" max="1" width="16.7109375" style="21" customWidth="1"/>
    <col min="2" max="2" width="13" style="21" customWidth="1"/>
    <col min="3" max="3" width="10.5703125" style="21" customWidth="1"/>
    <col min="4" max="5" width="0" style="21" hidden="1" customWidth="1"/>
    <col min="6" max="6" width="11.28515625" style="21" customWidth="1"/>
    <col min="7" max="7" width="0" style="21" hidden="1" customWidth="1"/>
    <col min="8" max="12" width="9.140625" style="21"/>
    <col min="13" max="13" width="9.5703125" style="21" bestFit="1" customWidth="1"/>
    <col min="14" max="14" width="11" style="21" customWidth="1"/>
    <col min="15" max="16" width="9.140625" style="21"/>
    <col min="17" max="18" width="9.5703125" style="21" bestFit="1" customWidth="1"/>
    <col min="19" max="25" width="9.140625" style="21"/>
    <col min="26" max="26" width="10.28515625" style="21" customWidth="1"/>
    <col min="27" max="16384" width="9.140625" style="21"/>
  </cols>
  <sheetData>
    <row r="1" spans="1:32" ht="16.5" customHeight="1" thickBot="1" x14ac:dyDescent="0.3">
      <c r="A1" s="433" t="s">
        <v>435</v>
      </c>
      <c r="B1" s="433" t="s">
        <v>352</v>
      </c>
      <c r="C1" s="433" t="s">
        <v>353</v>
      </c>
      <c r="D1" s="433" t="s">
        <v>53</v>
      </c>
      <c r="E1" s="433" t="s">
        <v>635</v>
      </c>
      <c r="F1" s="445" t="s">
        <v>50</v>
      </c>
      <c r="G1" s="452" t="s">
        <v>436</v>
      </c>
      <c r="H1" s="453" t="s">
        <v>51</v>
      </c>
      <c r="I1" s="453"/>
      <c r="J1" s="453"/>
      <c r="K1" s="453"/>
      <c r="L1" s="453"/>
      <c r="M1" s="453"/>
      <c r="N1" s="453"/>
      <c r="O1" s="453"/>
      <c r="P1" s="453"/>
      <c r="Q1" s="453"/>
      <c r="R1" s="453"/>
      <c r="S1" s="454"/>
      <c r="T1" s="455" t="s">
        <v>52</v>
      </c>
      <c r="U1" s="456"/>
      <c r="V1" s="456"/>
      <c r="W1" s="456"/>
      <c r="X1" s="456"/>
      <c r="Y1" s="456"/>
      <c r="Z1" s="456"/>
      <c r="AA1" s="456"/>
      <c r="AB1" s="456"/>
      <c r="AC1" s="456"/>
      <c r="AD1" s="456"/>
      <c r="AE1" s="456"/>
    </row>
    <row r="2" spans="1:32" ht="38.25" customHeight="1" x14ac:dyDescent="0.25">
      <c r="A2" s="433"/>
      <c r="B2" s="433"/>
      <c r="C2" s="433"/>
      <c r="D2" s="433"/>
      <c r="E2" s="433"/>
      <c r="F2" s="445"/>
      <c r="G2" s="452"/>
      <c r="H2" s="457" t="s">
        <v>54</v>
      </c>
      <c r="I2" s="460" t="s">
        <v>55</v>
      </c>
      <c r="J2" s="461"/>
      <c r="K2" s="461"/>
      <c r="L2" s="461"/>
      <c r="M2" s="462"/>
      <c r="N2" s="440" t="s">
        <v>56</v>
      </c>
      <c r="O2" s="440" t="s">
        <v>57</v>
      </c>
      <c r="P2" s="440" t="s">
        <v>58</v>
      </c>
      <c r="Q2" s="440" t="s">
        <v>59</v>
      </c>
      <c r="R2" s="440" t="s">
        <v>60</v>
      </c>
      <c r="S2" s="440" t="s">
        <v>61</v>
      </c>
      <c r="T2" s="173" t="s">
        <v>54</v>
      </c>
      <c r="U2" s="442" t="s">
        <v>55</v>
      </c>
      <c r="V2" s="443"/>
      <c r="W2" s="443"/>
      <c r="X2" s="443"/>
      <c r="Y2" s="444"/>
      <c r="Z2" s="446" t="s">
        <v>5</v>
      </c>
      <c r="AA2" s="449" t="s">
        <v>6</v>
      </c>
      <c r="AB2" s="449" t="s">
        <v>7</v>
      </c>
      <c r="AC2" s="449" t="s">
        <v>8</v>
      </c>
      <c r="AD2" s="449" t="s">
        <v>9</v>
      </c>
      <c r="AE2" s="464" t="s">
        <v>10</v>
      </c>
    </row>
    <row r="3" spans="1:32" ht="15" customHeight="1" x14ac:dyDescent="0.25">
      <c r="A3" s="433"/>
      <c r="B3" s="433"/>
      <c r="C3" s="433"/>
      <c r="D3" s="433"/>
      <c r="E3" s="433"/>
      <c r="F3" s="445"/>
      <c r="G3" s="452"/>
      <c r="H3" s="458"/>
      <c r="I3" s="434" t="s">
        <v>109</v>
      </c>
      <c r="J3" s="435"/>
      <c r="K3" s="435"/>
      <c r="L3" s="435"/>
      <c r="M3" s="436"/>
      <c r="N3" s="441"/>
      <c r="O3" s="441"/>
      <c r="P3" s="441"/>
      <c r="Q3" s="441"/>
      <c r="R3" s="441"/>
      <c r="S3" s="441"/>
      <c r="T3" s="173" t="s">
        <v>62</v>
      </c>
      <c r="U3" s="437" t="s">
        <v>354</v>
      </c>
      <c r="V3" s="438"/>
      <c r="W3" s="438"/>
      <c r="X3" s="438"/>
      <c r="Y3" s="439"/>
      <c r="Z3" s="447"/>
      <c r="AA3" s="450"/>
      <c r="AB3" s="450"/>
      <c r="AC3" s="450"/>
      <c r="AD3" s="450"/>
      <c r="AE3" s="465"/>
    </row>
    <row r="4" spans="1:32" ht="15.75" thickBot="1" x14ac:dyDescent="0.3">
      <c r="A4" s="433"/>
      <c r="B4" s="433"/>
      <c r="C4" s="433"/>
      <c r="D4" s="433"/>
      <c r="E4" s="433"/>
      <c r="F4" s="445"/>
      <c r="G4" s="452"/>
      <c r="H4" s="459"/>
      <c r="I4" s="22" t="s">
        <v>63</v>
      </c>
      <c r="J4" s="23" t="s">
        <v>64</v>
      </c>
      <c r="K4" s="24" t="s">
        <v>65</v>
      </c>
      <c r="L4" s="25" t="s">
        <v>66</v>
      </c>
      <c r="M4" s="26" t="s">
        <v>67</v>
      </c>
      <c r="N4" s="463"/>
      <c r="O4" s="441"/>
      <c r="P4" s="441"/>
      <c r="Q4" s="441"/>
      <c r="R4" s="441"/>
      <c r="S4" s="441"/>
      <c r="T4" s="27"/>
      <c r="U4" s="22" t="s">
        <v>63</v>
      </c>
      <c r="V4" s="23" t="s">
        <v>64</v>
      </c>
      <c r="W4" s="24" t="s">
        <v>65</v>
      </c>
      <c r="X4" s="25" t="s">
        <v>66</v>
      </c>
      <c r="Y4" s="26" t="s">
        <v>67</v>
      </c>
      <c r="Z4" s="448"/>
      <c r="AA4" s="451"/>
      <c r="AB4" s="451"/>
      <c r="AC4" s="451"/>
      <c r="AD4" s="451"/>
      <c r="AE4" s="466"/>
    </row>
    <row r="5" spans="1:32" ht="30.75" thickBot="1" x14ac:dyDescent="0.3">
      <c r="A5" s="28" t="s">
        <v>25</v>
      </c>
      <c r="B5" s="28" t="s">
        <v>419</v>
      </c>
      <c r="C5" s="158" t="s">
        <v>422</v>
      </c>
      <c r="D5" s="158" t="s">
        <v>528</v>
      </c>
      <c r="E5" s="159" t="s">
        <v>1070</v>
      </c>
      <c r="F5" s="160">
        <v>12620.518864311021</v>
      </c>
      <c r="G5" s="29" t="s">
        <v>438</v>
      </c>
      <c r="H5" s="161">
        <v>2</v>
      </c>
      <c r="I5" s="30">
        <f>100%-(J5+K5+L5+M5)</f>
        <v>0.75</v>
      </c>
      <c r="J5" s="31">
        <v>0.21</v>
      </c>
      <c r="K5" s="32">
        <v>0.04</v>
      </c>
      <c r="L5" s="33">
        <v>0</v>
      </c>
      <c r="M5" s="34">
        <v>0</v>
      </c>
      <c r="N5" s="162">
        <f t="shared" ref="N5:N52" si="0">F5*I5</f>
        <v>9465.3891482332656</v>
      </c>
      <c r="O5" s="163">
        <f t="shared" ref="O5:O52" si="1">F5*J5</f>
        <v>2650.3089615053145</v>
      </c>
      <c r="P5" s="163">
        <f t="shared" ref="P5:P52" si="2">F5*K5</f>
        <v>504.82075457244088</v>
      </c>
      <c r="Q5" s="163">
        <f t="shared" ref="Q5:Q52" si="3">F5*L5</f>
        <v>0</v>
      </c>
      <c r="R5" s="163">
        <f t="shared" ref="R5:R52" si="4">F5*M5</f>
        <v>0</v>
      </c>
      <c r="S5" s="35">
        <f>SUM(P5:R5)</f>
        <v>504.82075457244088</v>
      </c>
      <c r="T5" s="164">
        <v>2</v>
      </c>
      <c r="U5" s="30">
        <f>100%-(V5+W5+X5+Y5)</f>
        <v>0.55000000000000004</v>
      </c>
      <c r="V5" s="31">
        <v>0.3</v>
      </c>
      <c r="W5" s="32">
        <v>0.15</v>
      </c>
      <c r="X5" s="33">
        <v>0</v>
      </c>
      <c r="Y5" s="34">
        <v>0</v>
      </c>
      <c r="Z5" s="162">
        <f t="shared" ref="Z5:Z52" si="5">F5*U5</f>
        <v>6941.2853753710624</v>
      </c>
      <c r="AA5" s="162">
        <f t="shared" ref="AA5:AA52" si="6">F5*V5</f>
        <v>3786.1556592933061</v>
      </c>
      <c r="AB5" s="162">
        <f t="shared" ref="AB5:AB52" si="7">F5*W5</f>
        <v>1893.0778296466531</v>
      </c>
      <c r="AC5" s="162">
        <f t="shared" ref="AC5:AC52" si="8">F5*X5</f>
        <v>0</v>
      </c>
      <c r="AD5" s="162">
        <f t="shared" ref="AD5:AD52" si="9">F5*Y5</f>
        <v>0</v>
      </c>
      <c r="AE5" s="36">
        <f t="shared" ref="AE5:AE52" si="10">SUM(AB5:AD5)</f>
        <v>1893.0778296466531</v>
      </c>
      <c r="AF5" s="37"/>
    </row>
    <row r="6" spans="1:32" ht="30.75" thickBot="1" x14ac:dyDescent="0.3">
      <c r="A6" s="28" t="s">
        <v>25</v>
      </c>
      <c r="B6" s="28" t="s">
        <v>419</v>
      </c>
      <c r="C6" s="158" t="s">
        <v>420</v>
      </c>
      <c r="D6" s="158" t="s">
        <v>529</v>
      </c>
      <c r="E6" s="159" t="s">
        <v>1070</v>
      </c>
      <c r="F6" s="160">
        <v>37750.858804941112</v>
      </c>
      <c r="G6" s="29" t="s">
        <v>438</v>
      </c>
      <c r="H6" s="161">
        <v>2</v>
      </c>
      <c r="I6" s="30">
        <f t="shared" ref="I6:I52" si="11">100%-(J6+K6+L6+M6)</f>
        <v>0.63</v>
      </c>
      <c r="J6" s="31">
        <v>0.21</v>
      </c>
      <c r="K6" s="32">
        <v>0.16</v>
      </c>
      <c r="L6" s="33">
        <v>0</v>
      </c>
      <c r="M6" s="34">
        <v>0</v>
      </c>
      <c r="N6" s="162">
        <f t="shared" si="0"/>
        <v>23783.0410471129</v>
      </c>
      <c r="O6" s="163">
        <f t="shared" si="1"/>
        <v>7927.6803490376333</v>
      </c>
      <c r="P6" s="163">
        <f t="shared" si="2"/>
        <v>6040.1374087905779</v>
      </c>
      <c r="Q6" s="163">
        <f t="shared" si="3"/>
        <v>0</v>
      </c>
      <c r="R6" s="163">
        <f t="shared" si="4"/>
        <v>0</v>
      </c>
      <c r="S6" s="35">
        <f t="shared" ref="S6:S52" si="12">SUM(P6:R6)</f>
        <v>6040.1374087905779</v>
      </c>
      <c r="T6" s="164">
        <v>3</v>
      </c>
      <c r="U6" s="30">
        <f t="shared" ref="U6:U52" si="13">100%-(V6+W6+X6+Y6)</f>
        <v>0.52</v>
      </c>
      <c r="V6" s="31">
        <v>0.25</v>
      </c>
      <c r="W6" s="32">
        <v>0.23</v>
      </c>
      <c r="X6" s="33">
        <v>0</v>
      </c>
      <c r="Y6" s="34">
        <v>0</v>
      </c>
      <c r="Z6" s="162">
        <f t="shared" si="5"/>
        <v>19630.446578569379</v>
      </c>
      <c r="AA6" s="162">
        <f t="shared" si="6"/>
        <v>9437.714701235278</v>
      </c>
      <c r="AB6" s="162">
        <f t="shared" si="7"/>
        <v>8682.6975251364565</v>
      </c>
      <c r="AC6" s="162">
        <f t="shared" si="8"/>
        <v>0</v>
      </c>
      <c r="AD6" s="162">
        <f t="shared" si="9"/>
        <v>0</v>
      </c>
      <c r="AE6" s="36">
        <f t="shared" si="10"/>
        <v>8682.6975251364565</v>
      </c>
      <c r="AF6" s="37"/>
    </row>
    <row r="7" spans="1:32" ht="30.75" thickBot="1" x14ac:dyDescent="0.3">
      <c r="A7" s="28" t="s">
        <v>25</v>
      </c>
      <c r="B7" s="28" t="s">
        <v>419</v>
      </c>
      <c r="C7" s="158" t="s">
        <v>530</v>
      </c>
      <c r="D7" s="158" t="s">
        <v>531</v>
      </c>
      <c r="E7" s="159" t="s">
        <v>1070</v>
      </c>
      <c r="F7" s="160">
        <v>6613.7073159053907</v>
      </c>
      <c r="G7" s="29" t="s">
        <v>438</v>
      </c>
      <c r="H7" s="161">
        <v>2</v>
      </c>
      <c r="I7" s="30">
        <f t="shared" si="11"/>
        <v>0.55000000000000004</v>
      </c>
      <c r="J7" s="31">
        <v>0.3</v>
      </c>
      <c r="K7" s="32">
        <v>0.15</v>
      </c>
      <c r="L7" s="33">
        <v>0</v>
      </c>
      <c r="M7" s="34">
        <v>0</v>
      </c>
      <c r="N7" s="162">
        <f t="shared" si="0"/>
        <v>3637.5390237479651</v>
      </c>
      <c r="O7" s="163">
        <f t="shared" si="1"/>
        <v>1984.1121947716172</v>
      </c>
      <c r="P7" s="163">
        <f t="shared" si="2"/>
        <v>992.05609738580858</v>
      </c>
      <c r="Q7" s="163">
        <f t="shared" si="3"/>
        <v>0</v>
      </c>
      <c r="R7" s="163">
        <f t="shared" si="4"/>
        <v>0</v>
      </c>
      <c r="S7" s="35">
        <f t="shared" si="12"/>
        <v>992.05609738580858</v>
      </c>
      <c r="T7" s="164">
        <v>2</v>
      </c>
      <c r="U7" s="30">
        <f t="shared" si="13"/>
        <v>0.49</v>
      </c>
      <c r="V7" s="31">
        <v>0.35</v>
      </c>
      <c r="W7" s="32">
        <v>0.16</v>
      </c>
      <c r="X7" s="33">
        <v>0</v>
      </c>
      <c r="Y7" s="34">
        <v>0</v>
      </c>
      <c r="Z7" s="162">
        <f t="shared" si="5"/>
        <v>3240.7165847936412</v>
      </c>
      <c r="AA7" s="162">
        <f t="shared" si="6"/>
        <v>2314.7975605668867</v>
      </c>
      <c r="AB7" s="162">
        <f t="shared" si="7"/>
        <v>1058.1931705448626</v>
      </c>
      <c r="AC7" s="162">
        <f t="shared" si="8"/>
        <v>0</v>
      </c>
      <c r="AD7" s="162">
        <f t="shared" si="9"/>
        <v>0</v>
      </c>
      <c r="AE7" s="36">
        <f t="shared" si="10"/>
        <v>1058.1931705448626</v>
      </c>
      <c r="AF7" s="37"/>
    </row>
    <row r="8" spans="1:32" ht="30.75" thickBot="1" x14ac:dyDescent="0.3">
      <c r="A8" s="28" t="s">
        <v>25</v>
      </c>
      <c r="B8" s="28" t="s">
        <v>419</v>
      </c>
      <c r="C8" s="158" t="s">
        <v>421</v>
      </c>
      <c r="D8" s="158" t="s">
        <v>532</v>
      </c>
      <c r="E8" s="159" t="s">
        <v>1070</v>
      </c>
      <c r="F8" s="160">
        <v>3857.9150148424778</v>
      </c>
      <c r="G8" s="29" t="s">
        <v>438</v>
      </c>
      <c r="H8" s="161">
        <v>2</v>
      </c>
      <c r="I8" s="30">
        <f t="shared" si="11"/>
        <v>0.78</v>
      </c>
      <c r="J8" s="31">
        <v>0.19</v>
      </c>
      <c r="K8" s="32">
        <v>0.03</v>
      </c>
      <c r="L8" s="33">
        <v>0</v>
      </c>
      <c r="M8" s="34">
        <v>0</v>
      </c>
      <c r="N8" s="162">
        <f t="shared" si="0"/>
        <v>3009.173711577133</v>
      </c>
      <c r="O8" s="163">
        <f t="shared" si="1"/>
        <v>733.00385282007085</v>
      </c>
      <c r="P8" s="163">
        <f t="shared" si="2"/>
        <v>115.73745044527433</v>
      </c>
      <c r="Q8" s="163">
        <f t="shared" si="3"/>
        <v>0</v>
      </c>
      <c r="R8" s="163">
        <f t="shared" si="4"/>
        <v>0</v>
      </c>
      <c r="S8" s="35">
        <f t="shared" si="12"/>
        <v>115.73745044527433</v>
      </c>
      <c r="T8" s="164">
        <v>2</v>
      </c>
      <c r="U8" s="30">
        <f t="shared" si="13"/>
        <v>0.63</v>
      </c>
      <c r="V8" s="31">
        <v>0.25</v>
      </c>
      <c r="W8" s="32">
        <v>0.12</v>
      </c>
      <c r="X8" s="33">
        <v>0</v>
      </c>
      <c r="Y8" s="34">
        <v>0</v>
      </c>
      <c r="Z8" s="162">
        <f t="shared" si="5"/>
        <v>2430.4864593507609</v>
      </c>
      <c r="AA8" s="162">
        <f t="shared" si="6"/>
        <v>964.47875371061946</v>
      </c>
      <c r="AB8" s="162">
        <f t="shared" si="7"/>
        <v>462.94980178109734</v>
      </c>
      <c r="AC8" s="162">
        <f t="shared" si="8"/>
        <v>0</v>
      </c>
      <c r="AD8" s="162">
        <f t="shared" si="9"/>
        <v>0</v>
      </c>
      <c r="AE8" s="36">
        <f t="shared" si="10"/>
        <v>462.94980178109734</v>
      </c>
      <c r="AF8" s="37"/>
    </row>
    <row r="9" spans="1:32" ht="30.75" thickBot="1" x14ac:dyDescent="0.3">
      <c r="A9" s="28" t="s">
        <v>25</v>
      </c>
      <c r="B9" s="28" t="s">
        <v>406</v>
      </c>
      <c r="C9" s="158" t="s">
        <v>533</v>
      </c>
      <c r="D9" s="158" t="s">
        <v>534</v>
      </c>
      <c r="E9" s="159" t="s">
        <v>1070</v>
      </c>
      <c r="F9" s="160">
        <v>99390.256703805193</v>
      </c>
      <c r="G9" s="29" t="s">
        <v>438</v>
      </c>
      <c r="H9" s="161">
        <v>2</v>
      </c>
      <c r="I9" s="30">
        <f t="shared" si="11"/>
        <v>0.65999999999999992</v>
      </c>
      <c r="J9" s="31">
        <v>0.23</v>
      </c>
      <c r="K9" s="32">
        <v>0.11</v>
      </c>
      <c r="L9" s="33">
        <v>0</v>
      </c>
      <c r="M9" s="34">
        <v>0</v>
      </c>
      <c r="N9" s="162">
        <f t="shared" si="0"/>
        <v>65597.569424511414</v>
      </c>
      <c r="O9" s="163">
        <f t="shared" si="1"/>
        <v>22859.759041875197</v>
      </c>
      <c r="P9" s="163">
        <f>F9*K9</f>
        <v>10932.928237418571</v>
      </c>
      <c r="Q9" s="163">
        <f t="shared" si="3"/>
        <v>0</v>
      </c>
      <c r="R9" s="163">
        <f t="shared" si="4"/>
        <v>0</v>
      </c>
      <c r="S9" s="35">
        <f t="shared" si="12"/>
        <v>10932.928237418571</v>
      </c>
      <c r="T9" s="164">
        <v>3</v>
      </c>
      <c r="U9" s="30">
        <f t="shared" si="13"/>
        <v>0.37</v>
      </c>
      <c r="V9" s="31">
        <v>0.4</v>
      </c>
      <c r="W9" s="32">
        <v>0.21</v>
      </c>
      <c r="X9" s="33">
        <v>0.02</v>
      </c>
      <c r="Y9" s="34">
        <v>0</v>
      </c>
      <c r="Z9" s="162">
        <f t="shared" si="5"/>
        <v>36774.394980407924</v>
      </c>
      <c r="AA9" s="162">
        <f t="shared" si="6"/>
        <v>39756.102681522083</v>
      </c>
      <c r="AB9" s="162">
        <f t="shared" si="7"/>
        <v>20871.953907799088</v>
      </c>
      <c r="AC9" s="162">
        <f t="shared" si="8"/>
        <v>1987.805134076104</v>
      </c>
      <c r="AD9" s="162">
        <f t="shared" si="9"/>
        <v>0</v>
      </c>
      <c r="AE9" s="36">
        <f t="shared" si="10"/>
        <v>22859.759041875193</v>
      </c>
      <c r="AF9" s="37"/>
    </row>
    <row r="10" spans="1:32" ht="30.75" thickBot="1" x14ac:dyDescent="0.3">
      <c r="A10" s="28" t="s">
        <v>25</v>
      </c>
      <c r="B10" s="28" t="s">
        <v>406</v>
      </c>
      <c r="C10" s="158" t="s">
        <v>408</v>
      </c>
      <c r="D10" s="158" t="s">
        <v>535</v>
      </c>
      <c r="E10" s="159" t="s">
        <v>1070</v>
      </c>
      <c r="F10" s="160">
        <v>9848.0952969803348</v>
      </c>
      <c r="G10" s="29" t="s">
        <v>438</v>
      </c>
      <c r="H10" s="161">
        <v>2</v>
      </c>
      <c r="I10" s="30">
        <f t="shared" si="11"/>
        <v>0.63</v>
      </c>
      <c r="J10" s="31">
        <v>0.27</v>
      </c>
      <c r="K10" s="32">
        <v>0.1</v>
      </c>
      <c r="L10" s="33">
        <v>0</v>
      </c>
      <c r="M10" s="34">
        <v>0</v>
      </c>
      <c r="N10" s="162">
        <f t="shared" si="0"/>
        <v>6204.3000370976106</v>
      </c>
      <c r="O10" s="163">
        <f t="shared" si="1"/>
        <v>2658.9857301846905</v>
      </c>
      <c r="P10" s="163">
        <f t="shared" si="2"/>
        <v>984.80952969803354</v>
      </c>
      <c r="Q10" s="163">
        <f t="shared" si="3"/>
        <v>0</v>
      </c>
      <c r="R10" s="163">
        <f t="shared" si="4"/>
        <v>0</v>
      </c>
      <c r="S10" s="35">
        <f t="shared" si="12"/>
        <v>984.80952969803354</v>
      </c>
      <c r="T10" s="164">
        <v>3</v>
      </c>
      <c r="U10" s="30">
        <f t="shared" si="13"/>
        <v>0.42000000000000004</v>
      </c>
      <c r="V10" s="31">
        <v>0.35</v>
      </c>
      <c r="W10" s="32">
        <v>0.22</v>
      </c>
      <c r="X10" s="33">
        <v>0.01</v>
      </c>
      <c r="Y10" s="34">
        <v>0</v>
      </c>
      <c r="Z10" s="162">
        <f t="shared" si="5"/>
        <v>4136.200024731741</v>
      </c>
      <c r="AA10" s="162">
        <f t="shared" si="6"/>
        <v>3446.8333539431169</v>
      </c>
      <c r="AB10" s="162">
        <f t="shared" si="7"/>
        <v>2166.5809653356737</v>
      </c>
      <c r="AC10" s="162">
        <f t="shared" si="8"/>
        <v>98.480952969803354</v>
      </c>
      <c r="AD10" s="162">
        <f t="shared" si="9"/>
        <v>0</v>
      </c>
      <c r="AE10" s="36">
        <f t="shared" si="10"/>
        <v>2265.0619183054769</v>
      </c>
      <c r="AF10" s="37"/>
    </row>
    <row r="11" spans="1:32" ht="30.75" thickBot="1" x14ac:dyDescent="0.3">
      <c r="A11" s="28" t="s">
        <v>25</v>
      </c>
      <c r="B11" s="28" t="s">
        <v>406</v>
      </c>
      <c r="C11" s="158" t="s">
        <v>536</v>
      </c>
      <c r="D11" s="158" t="s">
        <v>537</v>
      </c>
      <c r="E11" s="159" t="s">
        <v>1070</v>
      </c>
      <c r="F11" s="160">
        <v>55814.580772452646</v>
      </c>
      <c r="G11" s="29" t="s">
        <v>438</v>
      </c>
      <c r="H11" s="161">
        <v>2</v>
      </c>
      <c r="I11" s="30">
        <f t="shared" si="11"/>
        <v>0.61</v>
      </c>
      <c r="J11" s="31">
        <v>0.28999999999999998</v>
      </c>
      <c r="K11" s="32">
        <v>0.1</v>
      </c>
      <c r="L11" s="33">
        <v>0</v>
      </c>
      <c r="M11" s="34">
        <v>0</v>
      </c>
      <c r="N11" s="162">
        <f t="shared" si="0"/>
        <v>34046.894271196114</v>
      </c>
      <c r="O11" s="163">
        <f t="shared" si="1"/>
        <v>16186.228424011266</v>
      </c>
      <c r="P11" s="163">
        <f t="shared" si="2"/>
        <v>5581.4580772452646</v>
      </c>
      <c r="Q11" s="163">
        <f t="shared" si="3"/>
        <v>0</v>
      </c>
      <c r="R11" s="163">
        <f t="shared" si="4"/>
        <v>0</v>
      </c>
      <c r="S11" s="35">
        <f t="shared" si="12"/>
        <v>5581.4580772452646</v>
      </c>
      <c r="T11" s="164">
        <v>3</v>
      </c>
      <c r="U11" s="30">
        <f t="shared" si="13"/>
        <v>0.36</v>
      </c>
      <c r="V11" s="31">
        <v>0.4</v>
      </c>
      <c r="W11" s="32">
        <v>0.23</v>
      </c>
      <c r="X11" s="33">
        <v>0.01</v>
      </c>
      <c r="Y11" s="34">
        <v>0</v>
      </c>
      <c r="Z11" s="162">
        <f t="shared" si="5"/>
        <v>20093.24907808295</v>
      </c>
      <c r="AA11" s="162">
        <f t="shared" si="6"/>
        <v>22325.832308981058</v>
      </c>
      <c r="AB11" s="162">
        <f t="shared" si="7"/>
        <v>12837.353577664109</v>
      </c>
      <c r="AC11" s="162">
        <f t="shared" si="8"/>
        <v>558.14580772452643</v>
      </c>
      <c r="AD11" s="162">
        <f t="shared" si="9"/>
        <v>0</v>
      </c>
      <c r="AE11" s="36">
        <f t="shared" si="10"/>
        <v>13395.499385388635</v>
      </c>
      <c r="AF11" s="37"/>
    </row>
    <row r="12" spans="1:32" ht="30.75" thickBot="1" x14ac:dyDescent="0.3">
      <c r="A12" s="28" t="s">
        <v>25</v>
      </c>
      <c r="B12" s="28" t="s">
        <v>406</v>
      </c>
      <c r="C12" s="158" t="s">
        <v>538</v>
      </c>
      <c r="D12" s="158" t="s">
        <v>539</v>
      </c>
      <c r="E12" s="159" t="s">
        <v>1070</v>
      </c>
      <c r="F12" s="160">
        <v>102616.97884607714</v>
      </c>
      <c r="G12" s="29" t="s">
        <v>438</v>
      </c>
      <c r="H12" s="161">
        <v>2</v>
      </c>
      <c r="I12" s="30">
        <f t="shared" si="11"/>
        <v>0.75</v>
      </c>
      <c r="J12" s="31">
        <v>0.2</v>
      </c>
      <c r="K12" s="32">
        <v>0.05</v>
      </c>
      <c r="L12" s="33">
        <v>0</v>
      </c>
      <c r="M12" s="34">
        <v>0</v>
      </c>
      <c r="N12" s="162">
        <f t="shared" si="0"/>
        <v>76962.734134557861</v>
      </c>
      <c r="O12" s="163">
        <f t="shared" si="1"/>
        <v>20523.395769215429</v>
      </c>
      <c r="P12" s="163">
        <f t="shared" si="2"/>
        <v>5130.8489423038573</v>
      </c>
      <c r="Q12" s="163">
        <f t="shared" si="3"/>
        <v>0</v>
      </c>
      <c r="R12" s="163">
        <f t="shared" si="4"/>
        <v>0</v>
      </c>
      <c r="S12" s="35">
        <f t="shared" si="12"/>
        <v>5130.8489423038573</v>
      </c>
      <c r="T12" s="164">
        <v>3</v>
      </c>
      <c r="U12" s="30">
        <f t="shared" si="13"/>
        <v>0.48</v>
      </c>
      <c r="V12" s="31">
        <v>0.27</v>
      </c>
      <c r="W12" s="32">
        <v>0.24</v>
      </c>
      <c r="X12" s="33">
        <v>0.01</v>
      </c>
      <c r="Y12" s="34">
        <v>0</v>
      </c>
      <c r="Z12" s="162">
        <f t="shared" si="5"/>
        <v>49256.149846117027</v>
      </c>
      <c r="AA12" s="162">
        <f t="shared" si="6"/>
        <v>27706.58428844083</v>
      </c>
      <c r="AB12" s="162">
        <f t="shared" si="7"/>
        <v>24628.074923058513</v>
      </c>
      <c r="AC12" s="162">
        <f t="shared" si="8"/>
        <v>1026.1697884607713</v>
      </c>
      <c r="AD12" s="162">
        <f t="shared" si="9"/>
        <v>0</v>
      </c>
      <c r="AE12" s="36">
        <f t="shared" si="10"/>
        <v>25654.244711519284</v>
      </c>
      <c r="AF12" s="37"/>
    </row>
    <row r="13" spans="1:32" ht="30.75" thickBot="1" x14ac:dyDescent="0.3">
      <c r="A13" s="28" t="s">
        <v>25</v>
      </c>
      <c r="B13" s="28" t="s">
        <v>406</v>
      </c>
      <c r="C13" s="158" t="s">
        <v>407</v>
      </c>
      <c r="D13" s="158" t="s">
        <v>540</v>
      </c>
      <c r="E13" s="159" t="s">
        <v>1070</v>
      </c>
      <c r="F13" s="160">
        <v>137719.0883806847</v>
      </c>
      <c r="G13" s="29" t="s">
        <v>438</v>
      </c>
      <c r="H13" s="161">
        <v>2</v>
      </c>
      <c r="I13" s="30">
        <f t="shared" si="11"/>
        <v>0.57000000000000006</v>
      </c>
      <c r="J13" s="31">
        <v>0.32</v>
      </c>
      <c r="K13" s="32">
        <v>0.11</v>
      </c>
      <c r="L13" s="33">
        <v>0</v>
      </c>
      <c r="M13" s="34">
        <v>0</v>
      </c>
      <c r="N13" s="162">
        <f t="shared" si="0"/>
        <v>78499.880376990288</v>
      </c>
      <c r="O13" s="163">
        <f t="shared" si="1"/>
        <v>44070.108281819106</v>
      </c>
      <c r="P13" s="163">
        <f t="shared" si="2"/>
        <v>15149.099721875316</v>
      </c>
      <c r="Q13" s="163">
        <f t="shared" si="3"/>
        <v>0</v>
      </c>
      <c r="R13" s="163">
        <f t="shared" si="4"/>
        <v>0</v>
      </c>
      <c r="S13" s="35">
        <f t="shared" si="12"/>
        <v>15149.099721875316</v>
      </c>
      <c r="T13" s="164">
        <v>3</v>
      </c>
      <c r="U13" s="30">
        <f t="shared" si="13"/>
        <v>0.32999999999999996</v>
      </c>
      <c r="V13" s="31">
        <v>0.43</v>
      </c>
      <c r="W13" s="32">
        <v>0.23</v>
      </c>
      <c r="X13" s="33">
        <v>0.01</v>
      </c>
      <c r="Y13" s="34">
        <v>0</v>
      </c>
      <c r="Z13" s="162">
        <f t="shared" si="5"/>
        <v>45447.299165625947</v>
      </c>
      <c r="AA13" s="162">
        <f t="shared" si="6"/>
        <v>59219.208003694417</v>
      </c>
      <c r="AB13" s="162">
        <f t="shared" si="7"/>
        <v>31675.390327557481</v>
      </c>
      <c r="AC13" s="162">
        <f t="shared" si="8"/>
        <v>1377.1908838068471</v>
      </c>
      <c r="AD13" s="162">
        <f t="shared" si="9"/>
        <v>0</v>
      </c>
      <c r="AE13" s="36">
        <f t="shared" si="10"/>
        <v>33052.581211364326</v>
      </c>
      <c r="AF13" s="37"/>
    </row>
    <row r="14" spans="1:32" ht="30.75" thickBot="1" x14ac:dyDescent="0.3">
      <c r="A14" s="28" t="s">
        <v>25</v>
      </c>
      <c r="B14" s="28" t="s">
        <v>412</v>
      </c>
      <c r="C14" s="158" t="s">
        <v>413</v>
      </c>
      <c r="D14" s="158" t="s">
        <v>541</v>
      </c>
      <c r="E14" s="159" t="s">
        <v>1070</v>
      </c>
      <c r="F14" s="160">
        <v>108817.30642986836</v>
      </c>
      <c r="G14" s="29" t="s">
        <v>438</v>
      </c>
      <c r="H14" s="161">
        <v>2</v>
      </c>
      <c r="I14" s="30">
        <f t="shared" si="11"/>
        <v>0.73</v>
      </c>
      <c r="J14" s="31">
        <v>0.22</v>
      </c>
      <c r="K14" s="32">
        <v>0.05</v>
      </c>
      <c r="L14" s="33">
        <v>0</v>
      </c>
      <c r="M14" s="34">
        <v>0</v>
      </c>
      <c r="N14" s="162">
        <f t="shared" si="0"/>
        <v>79436.633693803902</v>
      </c>
      <c r="O14" s="163">
        <f t="shared" si="1"/>
        <v>23939.807414571038</v>
      </c>
      <c r="P14" s="163">
        <f t="shared" si="2"/>
        <v>5440.8653214934184</v>
      </c>
      <c r="Q14" s="163">
        <f t="shared" si="3"/>
        <v>0</v>
      </c>
      <c r="R14" s="163">
        <f t="shared" si="4"/>
        <v>0</v>
      </c>
      <c r="S14" s="35">
        <f t="shared" si="12"/>
        <v>5440.8653214934184</v>
      </c>
      <c r="T14" s="164">
        <v>3</v>
      </c>
      <c r="U14" s="30">
        <f t="shared" si="13"/>
        <v>0.54</v>
      </c>
      <c r="V14" s="31">
        <v>0.25</v>
      </c>
      <c r="W14" s="32">
        <v>0.2</v>
      </c>
      <c r="X14" s="33">
        <v>0.01</v>
      </c>
      <c r="Y14" s="34">
        <v>0</v>
      </c>
      <c r="Z14" s="162">
        <f t="shared" si="5"/>
        <v>58761.345472128916</v>
      </c>
      <c r="AA14" s="162">
        <f t="shared" si="6"/>
        <v>27204.32660746709</v>
      </c>
      <c r="AB14" s="162">
        <f t="shared" si="7"/>
        <v>21763.461285973674</v>
      </c>
      <c r="AC14" s="162">
        <f t="shared" si="8"/>
        <v>1088.1730642986836</v>
      </c>
      <c r="AD14" s="162">
        <f t="shared" si="9"/>
        <v>0</v>
      </c>
      <c r="AE14" s="36">
        <f t="shared" si="10"/>
        <v>22851.634350272358</v>
      </c>
      <c r="AF14" s="37"/>
    </row>
    <row r="15" spans="1:32" ht="30.75" thickBot="1" x14ac:dyDescent="0.3">
      <c r="A15" s="28" t="s">
        <v>25</v>
      </c>
      <c r="B15" s="28" t="s">
        <v>412</v>
      </c>
      <c r="C15" s="158" t="s">
        <v>542</v>
      </c>
      <c r="D15" s="158" t="s">
        <v>543</v>
      </c>
      <c r="E15" s="159" t="s">
        <v>1070</v>
      </c>
      <c r="F15" s="160">
        <v>39931.76650858052</v>
      </c>
      <c r="G15" s="29" t="s">
        <v>438</v>
      </c>
      <c r="H15" s="161">
        <v>2</v>
      </c>
      <c r="I15" s="30">
        <f t="shared" si="11"/>
        <v>0.72</v>
      </c>
      <c r="J15" s="31">
        <v>0.22</v>
      </c>
      <c r="K15" s="32">
        <v>0.06</v>
      </c>
      <c r="L15" s="33">
        <v>0</v>
      </c>
      <c r="M15" s="34">
        <v>0</v>
      </c>
      <c r="N15" s="162">
        <f t="shared" si="0"/>
        <v>28750.871886177974</v>
      </c>
      <c r="O15" s="163">
        <f t="shared" si="1"/>
        <v>8784.9886318877143</v>
      </c>
      <c r="P15" s="163">
        <f t="shared" si="2"/>
        <v>2395.905990514831</v>
      </c>
      <c r="Q15" s="163">
        <f t="shared" si="3"/>
        <v>0</v>
      </c>
      <c r="R15" s="163">
        <f t="shared" si="4"/>
        <v>0</v>
      </c>
      <c r="S15" s="35">
        <f t="shared" si="12"/>
        <v>2395.905990514831</v>
      </c>
      <c r="T15" s="164">
        <v>3</v>
      </c>
      <c r="U15" s="30">
        <f t="shared" si="13"/>
        <v>0.44999999999999996</v>
      </c>
      <c r="V15" s="31">
        <v>0.3</v>
      </c>
      <c r="W15" s="32">
        <v>0.24</v>
      </c>
      <c r="X15" s="33">
        <v>0.01</v>
      </c>
      <c r="Y15" s="34">
        <v>0</v>
      </c>
      <c r="Z15" s="162">
        <f t="shared" si="5"/>
        <v>17969.294928861233</v>
      </c>
      <c r="AA15" s="162">
        <f t="shared" si="6"/>
        <v>11979.529952574156</v>
      </c>
      <c r="AB15" s="162">
        <f t="shared" si="7"/>
        <v>9583.6239620593242</v>
      </c>
      <c r="AC15" s="162">
        <f t="shared" si="8"/>
        <v>399.31766508580523</v>
      </c>
      <c r="AD15" s="162">
        <f t="shared" si="9"/>
        <v>0</v>
      </c>
      <c r="AE15" s="36">
        <f t="shared" si="10"/>
        <v>9982.94162714513</v>
      </c>
      <c r="AF15" s="37"/>
    </row>
    <row r="16" spans="1:32" ht="30.75" thickBot="1" x14ac:dyDescent="0.3">
      <c r="A16" s="28" t="s">
        <v>25</v>
      </c>
      <c r="B16" s="28" t="s">
        <v>412</v>
      </c>
      <c r="C16" s="158" t="s">
        <v>544</v>
      </c>
      <c r="D16" s="158" t="s">
        <v>545</v>
      </c>
      <c r="E16" s="159" t="s">
        <v>1070</v>
      </c>
      <c r="F16" s="160">
        <v>77440.892220688678</v>
      </c>
      <c r="G16" s="29" t="s">
        <v>438</v>
      </c>
      <c r="H16" s="161">
        <v>2</v>
      </c>
      <c r="I16" s="30">
        <f t="shared" si="11"/>
        <v>0.55000000000000004</v>
      </c>
      <c r="J16" s="31">
        <v>0.35</v>
      </c>
      <c r="K16" s="32">
        <v>0.1</v>
      </c>
      <c r="L16" s="33">
        <v>0</v>
      </c>
      <c r="M16" s="34">
        <v>0</v>
      </c>
      <c r="N16" s="162">
        <f t="shared" si="0"/>
        <v>42592.490721378774</v>
      </c>
      <c r="O16" s="163">
        <f t="shared" si="1"/>
        <v>27104.312277241035</v>
      </c>
      <c r="P16" s="163">
        <f t="shared" si="2"/>
        <v>7744.0892220688684</v>
      </c>
      <c r="Q16" s="163">
        <f t="shared" si="3"/>
        <v>0</v>
      </c>
      <c r="R16" s="163">
        <f t="shared" si="4"/>
        <v>0</v>
      </c>
      <c r="S16" s="35">
        <f t="shared" si="12"/>
        <v>7744.0892220688684</v>
      </c>
      <c r="T16" s="164">
        <v>3</v>
      </c>
      <c r="U16" s="30">
        <f t="shared" si="13"/>
        <v>0.52</v>
      </c>
      <c r="V16" s="31">
        <v>0.24</v>
      </c>
      <c r="W16" s="32">
        <v>0.22</v>
      </c>
      <c r="X16" s="33">
        <v>0.02</v>
      </c>
      <c r="Y16" s="34">
        <v>0</v>
      </c>
      <c r="Z16" s="162">
        <f t="shared" si="5"/>
        <v>40269.263954758113</v>
      </c>
      <c r="AA16" s="162">
        <f t="shared" si="6"/>
        <v>18585.814132965283</v>
      </c>
      <c r="AB16" s="162">
        <f t="shared" si="7"/>
        <v>17036.996288551509</v>
      </c>
      <c r="AC16" s="162">
        <f t="shared" si="8"/>
        <v>1548.8178444137736</v>
      </c>
      <c r="AD16" s="162">
        <f t="shared" si="9"/>
        <v>0</v>
      </c>
      <c r="AE16" s="36">
        <f t="shared" si="10"/>
        <v>18585.814132965283</v>
      </c>
      <c r="AF16" s="37"/>
    </row>
    <row r="17" spans="1:32" ht="30.75" thickBot="1" x14ac:dyDescent="0.3">
      <c r="A17" s="28" t="s">
        <v>25</v>
      </c>
      <c r="B17" s="28" t="s">
        <v>412</v>
      </c>
      <c r="C17" s="158" t="s">
        <v>414</v>
      </c>
      <c r="D17" s="158" t="s">
        <v>546</v>
      </c>
      <c r="E17" s="159" t="s">
        <v>1070</v>
      </c>
      <c r="F17" s="160">
        <v>46737.672002741157</v>
      </c>
      <c r="G17" s="29" t="s">
        <v>438</v>
      </c>
      <c r="H17" s="161">
        <v>2</v>
      </c>
      <c r="I17" s="30">
        <f t="shared" si="11"/>
        <v>0.7</v>
      </c>
      <c r="J17" s="31">
        <v>0.22</v>
      </c>
      <c r="K17" s="32">
        <v>0.08</v>
      </c>
      <c r="L17" s="33">
        <v>0</v>
      </c>
      <c r="M17" s="34">
        <v>0</v>
      </c>
      <c r="N17" s="162">
        <f t="shared" si="0"/>
        <v>32716.370401918808</v>
      </c>
      <c r="O17" s="163">
        <f t="shared" si="1"/>
        <v>10282.287840603054</v>
      </c>
      <c r="P17" s="163">
        <f t="shared" si="2"/>
        <v>3739.0137602192926</v>
      </c>
      <c r="Q17" s="163">
        <f t="shared" si="3"/>
        <v>0</v>
      </c>
      <c r="R17" s="163">
        <f t="shared" si="4"/>
        <v>0</v>
      </c>
      <c r="S17" s="35">
        <f t="shared" si="12"/>
        <v>3739.0137602192926</v>
      </c>
      <c r="T17" s="164">
        <v>3</v>
      </c>
      <c r="U17" s="30">
        <f t="shared" si="13"/>
        <v>0.48</v>
      </c>
      <c r="V17" s="31">
        <v>0.3</v>
      </c>
      <c r="W17" s="32">
        <v>0.21</v>
      </c>
      <c r="X17" s="33">
        <v>0.01</v>
      </c>
      <c r="Y17" s="34">
        <v>0</v>
      </c>
      <c r="Z17" s="162">
        <f t="shared" si="5"/>
        <v>22434.082561315754</v>
      </c>
      <c r="AA17" s="162">
        <f t="shared" si="6"/>
        <v>14021.301600822348</v>
      </c>
      <c r="AB17" s="162">
        <f t="shared" si="7"/>
        <v>9814.9111205756435</v>
      </c>
      <c r="AC17" s="162">
        <f t="shared" si="8"/>
        <v>467.37672002741158</v>
      </c>
      <c r="AD17" s="162">
        <f t="shared" si="9"/>
        <v>0</v>
      </c>
      <c r="AE17" s="36">
        <f t="shared" si="10"/>
        <v>10282.287840603056</v>
      </c>
      <c r="AF17" s="37"/>
    </row>
    <row r="18" spans="1:32" ht="30.75" thickBot="1" x14ac:dyDescent="0.3">
      <c r="A18" s="28" t="s">
        <v>25</v>
      </c>
      <c r="B18" s="28" t="s">
        <v>412</v>
      </c>
      <c r="C18" s="158" t="s">
        <v>547</v>
      </c>
      <c r="D18" s="158" t="s">
        <v>548</v>
      </c>
      <c r="E18" s="159" t="s">
        <v>1070</v>
      </c>
      <c r="F18" s="160">
        <v>61822.362838121284</v>
      </c>
      <c r="G18" s="29" t="s">
        <v>438</v>
      </c>
      <c r="H18" s="161">
        <v>2</v>
      </c>
      <c r="I18" s="30">
        <f t="shared" si="11"/>
        <v>0.73</v>
      </c>
      <c r="J18" s="31">
        <v>0.21</v>
      </c>
      <c r="K18" s="32">
        <v>0.06</v>
      </c>
      <c r="L18" s="33">
        <v>0</v>
      </c>
      <c r="M18" s="34">
        <v>0</v>
      </c>
      <c r="N18" s="162">
        <f t="shared" si="0"/>
        <v>45130.324871828539</v>
      </c>
      <c r="O18" s="163">
        <f t="shared" si="1"/>
        <v>12982.696196005469</v>
      </c>
      <c r="P18" s="163">
        <f t="shared" si="2"/>
        <v>3709.3417702872771</v>
      </c>
      <c r="Q18" s="163">
        <f t="shared" si="3"/>
        <v>0</v>
      </c>
      <c r="R18" s="163">
        <f t="shared" si="4"/>
        <v>0</v>
      </c>
      <c r="S18" s="35">
        <f t="shared" si="12"/>
        <v>3709.3417702872771</v>
      </c>
      <c r="T18" s="164">
        <v>3</v>
      </c>
      <c r="U18" s="30">
        <f t="shared" si="13"/>
        <v>0.53</v>
      </c>
      <c r="V18" s="31">
        <v>0.25</v>
      </c>
      <c r="W18" s="32">
        <v>0.2</v>
      </c>
      <c r="X18" s="33">
        <v>0.02</v>
      </c>
      <c r="Y18" s="34">
        <v>0</v>
      </c>
      <c r="Z18" s="162">
        <f t="shared" si="5"/>
        <v>32765.852304204283</v>
      </c>
      <c r="AA18" s="162">
        <f t="shared" si="6"/>
        <v>15455.590709530321</v>
      </c>
      <c r="AB18" s="162">
        <f t="shared" si="7"/>
        <v>12364.472567624258</v>
      </c>
      <c r="AC18" s="162">
        <f t="shared" si="8"/>
        <v>1236.4472567624257</v>
      </c>
      <c r="AD18" s="162">
        <f t="shared" si="9"/>
        <v>0</v>
      </c>
      <c r="AE18" s="36">
        <f t="shared" si="10"/>
        <v>13600.919824386683</v>
      </c>
      <c r="AF18" s="37"/>
    </row>
    <row r="19" spans="1:32" ht="30.75" thickBot="1" x14ac:dyDescent="0.3">
      <c r="A19" s="28" t="s">
        <v>25</v>
      </c>
      <c r="B19" s="28" t="s">
        <v>1132</v>
      </c>
      <c r="C19" s="158" t="s">
        <v>431</v>
      </c>
      <c r="D19" s="158" t="s">
        <v>1133</v>
      </c>
      <c r="E19" s="159" t="s">
        <v>1070</v>
      </c>
      <c r="F19" s="160">
        <v>157821</v>
      </c>
      <c r="G19" s="29" t="s">
        <v>438</v>
      </c>
      <c r="H19" s="161">
        <v>1</v>
      </c>
      <c r="I19" s="30">
        <f t="shared" si="11"/>
        <v>0.88</v>
      </c>
      <c r="J19" s="31">
        <v>0.1</v>
      </c>
      <c r="K19" s="32">
        <v>0.02</v>
      </c>
      <c r="L19" s="33">
        <v>0</v>
      </c>
      <c r="M19" s="34">
        <v>0</v>
      </c>
      <c r="N19" s="162">
        <f t="shared" si="0"/>
        <v>138882.48000000001</v>
      </c>
      <c r="O19" s="163">
        <f t="shared" si="1"/>
        <v>15782.1</v>
      </c>
      <c r="P19" s="163">
        <f t="shared" si="2"/>
        <v>3156.42</v>
      </c>
      <c r="Q19" s="163">
        <f t="shared" si="3"/>
        <v>0</v>
      </c>
      <c r="R19" s="163">
        <f t="shared" si="4"/>
        <v>0</v>
      </c>
      <c r="S19" s="35">
        <f t="shared" si="12"/>
        <v>3156.42</v>
      </c>
      <c r="T19" s="164">
        <v>2</v>
      </c>
      <c r="U19" s="30">
        <f t="shared" si="13"/>
        <v>0.76</v>
      </c>
      <c r="V19" s="31">
        <v>0.21</v>
      </c>
      <c r="W19" s="32">
        <v>0.03</v>
      </c>
      <c r="X19" s="33">
        <v>0</v>
      </c>
      <c r="Y19" s="34">
        <v>0</v>
      </c>
      <c r="Z19" s="162">
        <f t="shared" si="5"/>
        <v>119943.96</v>
      </c>
      <c r="AA19" s="162">
        <f t="shared" si="6"/>
        <v>33142.409999999996</v>
      </c>
      <c r="AB19" s="162">
        <f t="shared" si="7"/>
        <v>4734.63</v>
      </c>
      <c r="AC19" s="162">
        <f t="shared" si="8"/>
        <v>0</v>
      </c>
      <c r="AD19" s="162">
        <f t="shared" si="9"/>
        <v>0</v>
      </c>
      <c r="AE19" s="36">
        <f t="shared" si="10"/>
        <v>4734.63</v>
      </c>
      <c r="AF19" s="37"/>
    </row>
    <row r="20" spans="1:32" ht="30.75" thickBot="1" x14ac:dyDescent="0.3">
      <c r="A20" s="28" t="s">
        <v>25</v>
      </c>
      <c r="B20" s="28" t="s">
        <v>409</v>
      </c>
      <c r="C20" s="158" t="s">
        <v>549</v>
      </c>
      <c r="D20" s="158" t="s">
        <v>585</v>
      </c>
      <c r="E20" s="159" t="s">
        <v>1070</v>
      </c>
      <c r="F20" s="160">
        <v>140766</v>
      </c>
      <c r="G20" s="29" t="s">
        <v>438</v>
      </c>
      <c r="H20" s="161">
        <v>2</v>
      </c>
      <c r="I20" s="30">
        <f t="shared" si="11"/>
        <v>0.66999999999999993</v>
      </c>
      <c r="J20" s="31">
        <v>0.24</v>
      </c>
      <c r="K20" s="32">
        <v>0.08</v>
      </c>
      <c r="L20" s="33">
        <v>0.01</v>
      </c>
      <c r="M20" s="34">
        <v>0</v>
      </c>
      <c r="N20" s="162">
        <f t="shared" si="0"/>
        <v>94313.219999999987</v>
      </c>
      <c r="O20" s="163">
        <f t="shared" si="1"/>
        <v>33783.839999999997</v>
      </c>
      <c r="P20" s="163">
        <f t="shared" si="2"/>
        <v>11261.28</v>
      </c>
      <c r="Q20" s="163">
        <f t="shared" si="3"/>
        <v>1407.66</v>
      </c>
      <c r="R20" s="163">
        <f t="shared" si="4"/>
        <v>0</v>
      </c>
      <c r="S20" s="35">
        <f t="shared" si="12"/>
        <v>12668.94</v>
      </c>
      <c r="T20" s="164">
        <v>2</v>
      </c>
      <c r="U20" s="30">
        <f t="shared" si="13"/>
        <v>0.6</v>
      </c>
      <c r="V20" s="31">
        <v>0.28000000000000003</v>
      </c>
      <c r="W20" s="32">
        <v>0.1</v>
      </c>
      <c r="X20" s="33">
        <v>0.02</v>
      </c>
      <c r="Y20" s="34">
        <v>0</v>
      </c>
      <c r="Z20" s="162">
        <f t="shared" si="5"/>
        <v>84459.599999999991</v>
      </c>
      <c r="AA20" s="162">
        <f t="shared" si="6"/>
        <v>39414.480000000003</v>
      </c>
      <c r="AB20" s="162">
        <f t="shared" si="7"/>
        <v>14076.6</v>
      </c>
      <c r="AC20" s="162">
        <f t="shared" si="8"/>
        <v>2815.32</v>
      </c>
      <c r="AD20" s="162">
        <f t="shared" si="9"/>
        <v>0</v>
      </c>
      <c r="AE20" s="36">
        <f t="shared" si="10"/>
        <v>16891.920000000002</v>
      </c>
      <c r="AF20" s="37"/>
    </row>
    <row r="21" spans="1:32" ht="30.75" thickBot="1" x14ac:dyDescent="0.3">
      <c r="A21" s="28" t="s">
        <v>25</v>
      </c>
      <c r="B21" s="28" t="s">
        <v>409</v>
      </c>
      <c r="C21" s="158" t="s">
        <v>1134</v>
      </c>
      <c r="D21" s="158" t="s">
        <v>550</v>
      </c>
      <c r="E21" s="159" t="s">
        <v>1070</v>
      </c>
      <c r="F21" s="160">
        <v>118535.32099298338</v>
      </c>
      <c r="G21" s="29" t="s">
        <v>438</v>
      </c>
      <c r="H21" s="161">
        <v>3</v>
      </c>
      <c r="I21" s="30">
        <f t="shared" si="11"/>
        <v>0.59</v>
      </c>
      <c r="J21" s="31">
        <v>0.2</v>
      </c>
      <c r="K21" s="32">
        <v>0.21</v>
      </c>
      <c r="L21" s="33">
        <v>0</v>
      </c>
      <c r="M21" s="34">
        <v>0</v>
      </c>
      <c r="N21" s="162">
        <f t="shared" si="0"/>
        <v>69935.839385860192</v>
      </c>
      <c r="O21" s="163">
        <f t="shared" si="1"/>
        <v>23707.064198596679</v>
      </c>
      <c r="P21" s="163">
        <f t="shared" si="2"/>
        <v>24892.417408526511</v>
      </c>
      <c r="Q21" s="163">
        <f t="shared" si="3"/>
        <v>0</v>
      </c>
      <c r="R21" s="163">
        <f t="shared" si="4"/>
        <v>0</v>
      </c>
      <c r="S21" s="35">
        <f t="shared" si="12"/>
        <v>24892.417408526511</v>
      </c>
      <c r="T21" s="164">
        <v>3</v>
      </c>
      <c r="U21" s="30">
        <f t="shared" si="13"/>
        <v>0.53</v>
      </c>
      <c r="V21" s="31">
        <v>0.22</v>
      </c>
      <c r="W21" s="32">
        <v>0.24</v>
      </c>
      <c r="X21" s="33">
        <v>0.01</v>
      </c>
      <c r="Y21" s="34">
        <v>0</v>
      </c>
      <c r="Z21" s="162">
        <f t="shared" si="5"/>
        <v>62823.720126281194</v>
      </c>
      <c r="AA21" s="162">
        <f t="shared" si="6"/>
        <v>26077.770618456343</v>
      </c>
      <c r="AB21" s="162">
        <f t="shared" si="7"/>
        <v>28448.47703831601</v>
      </c>
      <c r="AC21" s="162">
        <f t="shared" si="8"/>
        <v>1185.3532099298338</v>
      </c>
      <c r="AD21" s="162">
        <f t="shared" si="9"/>
        <v>0</v>
      </c>
      <c r="AE21" s="36">
        <f t="shared" si="10"/>
        <v>29633.830248245846</v>
      </c>
      <c r="AF21" s="37"/>
    </row>
    <row r="22" spans="1:32" ht="30.75" thickBot="1" x14ac:dyDescent="0.3">
      <c r="A22" s="28" t="s">
        <v>25</v>
      </c>
      <c r="B22" s="28" t="s">
        <v>409</v>
      </c>
      <c r="C22" s="158" t="s">
        <v>410</v>
      </c>
      <c r="D22" s="158" t="s">
        <v>551</v>
      </c>
      <c r="E22" s="159" t="s">
        <v>1070</v>
      </c>
      <c r="F22" s="160">
        <v>79174.267348779613</v>
      </c>
      <c r="G22" s="29" t="s">
        <v>438</v>
      </c>
      <c r="H22" s="161">
        <v>3</v>
      </c>
      <c r="I22" s="30">
        <f t="shared" si="11"/>
        <v>0.56999999999999995</v>
      </c>
      <c r="J22" s="31">
        <v>0.22</v>
      </c>
      <c r="K22" s="32">
        <v>0.19</v>
      </c>
      <c r="L22" s="33">
        <v>0.02</v>
      </c>
      <c r="M22" s="34">
        <v>0</v>
      </c>
      <c r="N22" s="162">
        <f t="shared" si="0"/>
        <v>45129.332388804374</v>
      </c>
      <c r="O22" s="163">
        <f t="shared" si="1"/>
        <v>17418.338816731513</v>
      </c>
      <c r="P22" s="163">
        <f t="shared" si="2"/>
        <v>15043.110796268127</v>
      </c>
      <c r="Q22" s="163">
        <f t="shared" si="3"/>
        <v>1583.4853469755924</v>
      </c>
      <c r="R22" s="163">
        <f t="shared" si="4"/>
        <v>0</v>
      </c>
      <c r="S22" s="35">
        <f t="shared" si="12"/>
        <v>16626.596143243718</v>
      </c>
      <c r="T22" s="164">
        <v>3</v>
      </c>
      <c r="U22" s="30">
        <f t="shared" si="13"/>
        <v>0.48</v>
      </c>
      <c r="V22" s="31">
        <v>0.24</v>
      </c>
      <c r="W22" s="32">
        <v>0.25</v>
      </c>
      <c r="X22" s="33">
        <v>0.03</v>
      </c>
      <c r="Y22" s="34">
        <v>0</v>
      </c>
      <c r="Z22" s="162">
        <f t="shared" si="5"/>
        <v>38003.648327414216</v>
      </c>
      <c r="AA22" s="162">
        <f t="shared" si="6"/>
        <v>19001.824163707108</v>
      </c>
      <c r="AB22" s="162">
        <f t="shared" si="7"/>
        <v>19793.566837194903</v>
      </c>
      <c r="AC22" s="162">
        <f t="shared" si="8"/>
        <v>2375.2280204633885</v>
      </c>
      <c r="AD22" s="162">
        <f t="shared" si="9"/>
        <v>0</v>
      </c>
      <c r="AE22" s="36">
        <f t="shared" si="10"/>
        <v>22168.794857658293</v>
      </c>
      <c r="AF22" s="37"/>
    </row>
    <row r="23" spans="1:32" ht="30.75" thickBot="1" x14ac:dyDescent="0.3">
      <c r="A23" s="28" t="s">
        <v>25</v>
      </c>
      <c r="B23" s="28" t="s">
        <v>409</v>
      </c>
      <c r="C23" s="158" t="s">
        <v>411</v>
      </c>
      <c r="D23" s="158" t="s">
        <v>552</v>
      </c>
      <c r="E23" s="159" t="s">
        <v>1070</v>
      </c>
      <c r="F23" s="160">
        <v>49985.08043355948</v>
      </c>
      <c r="G23" s="29" t="s">
        <v>438</v>
      </c>
      <c r="H23" s="161">
        <v>3</v>
      </c>
      <c r="I23" s="30">
        <f t="shared" si="11"/>
        <v>0.57999999999999996</v>
      </c>
      <c r="J23" s="31">
        <v>0.21</v>
      </c>
      <c r="K23" s="32">
        <v>0.19</v>
      </c>
      <c r="L23" s="33">
        <v>0.02</v>
      </c>
      <c r="M23" s="34">
        <v>0</v>
      </c>
      <c r="N23" s="162">
        <f t="shared" si="0"/>
        <v>28991.346651464497</v>
      </c>
      <c r="O23" s="163">
        <f t="shared" si="1"/>
        <v>10496.86689104749</v>
      </c>
      <c r="P23" s="163">
        <f t="shared" si="2"/>
        <v>9497.1652823763015</v>
      </c>
      <c r="Q23" s="163">
        <f t="shared" si="3"/>
        <v>999.70160867118966</v>
      </c>
      <c r="R23" s="163">
        <f t="shared" si="4"/>
        <v>0</v>
      </c>
      <c r="S23" s="35">
        <f t="shared" si="12"/>
        <v>10496.866891047492</v>
      </c>
      <c r="T23" s="164">
        <v>3</v>
      </c>
      <c r="U23" s="30">
        <f t="shared" si="13"/>
        <v>0.54</v>
      </c>
      <c r="V23" s="31">
        <v>0.22</v>
      </c>
      <c r="W23" s="32">
        <v>0.21</v>
      </c>
      <c r="X23" s="33">
        <v>0.03</v>
      </c>
      <c r="Y23" s="34">
        <v>0</v>
      </c>
      <c r="Z23" s="162">
        <f t="shared" si="5"/>
        <v>26991.94343412212</v>
      </c>
      <c r="AA23" s="162">
        <f t="shared" si="6"/>
        <v>10996.717695383086</v>
      </c>
      <c r="AB23" s="162">
        <f t="shared" si="7"/>
        <v>10496.86689104749</v>
      </c>
      <c r="AC23" s="162">
        <f t="shared" si="8"/>
        <v>1499.5524130067843</v>
      </c>
      <c r="AD23" s="162">
        <f t="shared" si="9"/>
        <v>0</v>
      </c>
      <c r="AE23" s="36">
        <f t="shared" si="10"/>
        <v>11996.419304054274</v>
      </c>
      <c r="AF23" s="37"/>
    </row>
    <row r="24" spans="1:32" ht="30.75" thickBot="1" x14ac:dyDescent="0.3">
      <c r="A24" s="28" t="s">
        <v>25</v>
      </c>
      <c r="B24" s="28" t="s">
        <v>427</v>
      </c>
      <c r="C24" s="158" t="s">
        <v>553</v>
      </c>
      <c r="D24" s="158" t="s">
        <v>554</v>
      </c>
      <c r="E24" s="159" t="s">
        <v>1070</v>
      </c>
      <c r="F24" s="160">
        <v>84625.633837523259</v>
      </c>
      <c r="G24" s="29" t="s">
        <v>438</v>
      </c>
      <c r="H24" s="161">
        <v>2</v>
      </c>
      <c r="I24" s="30">
        <f t="shared" si="11"/>
        <v>0.62</v>
      </c>
      <c r="J24" s="31">
        <v>0.27</v>
      </c>
      <c r="K24" s="32">
        <v>0.11</v>
      </c>
      <c r="L24" s="33">
        <v>0</v>
      </c>
      <c r="M24" s="34">
        <v>0</v>
      </c>
      <c r="N24" s="162">
        <f t="shared" si="0"/>
        <v>52467.892979264419</v>
      </c>
      <c r="O24" s="163">
        <f t="shared" si="1"/>
        <v>22848.921136131281</v>
      </c>
      <c r="P24" s="163">
        <f t="shared" si="2"/>
        <v>9308.8197221275586</v>
      </c>
      <c r="Q24" s="163">
        <f t="shared" si="3"/>
        <v>0</v>
      </c>
      <c r="R24" s="163">
        <f t="shared" si="4"/>
        <v>0</v>
      </c>
      <c r="S24" s="35">
        <f t="shared" si="12"/>
        <v>9308.8197221275586</v>
      </c>
      <c r="T24" s="164">
        <v>3</v>
      </c>
      <c r="U24" s="30">
        <f t="shared" si="13"/>
        <v>0.45999999999999996</v>
      </c>
      <c r="V24" s="31">
        <v>0.28999999999999998</v>
      </c>
      <c r="W24" s="32">
        <v>0.23</v>
      </c>
      <c r="X24" s="33">
        <v>0.02</v>
      </c>
      <c r="Y24" s="34">
        <v>0</v>
      </c>
      <c r="Z24" s="162">
        <f t="shared" si="5"/>
        <v>38927.791565260697</v>
      </c>
      <c r="AA24" s="162">
        <f t="shared" si="6"/>
        <v>24541.433812881744</v>
      </c>
      <c r="AB24" s="162">
        <f t="shared" si="7"/>
        <v>19463.895782630352</v>
      </c>
      <c r="AC24" s="162">
        <f t="shared" si="8"/>
        <v>1692.5126767504653</v>
      </c>
      <c r="AD24" s="162">
        <f t="shared" si="9"/>
        <v>0</v>
      </c>
      <c r="AE24" s="36">
        <f t="shared" si="10"/>
        <v>21156.408459380818</v>
      </c>
      <c r="AF24" s="37"/>
    </row>
    <row r="25" spans="1:32" ht="30.75" thickBot="1" x14ac:dyDescent="0.3">
      <c r="A25" s="28" t="s">
        <v>25</v>
      </c>
      <c r="B25" s="28" t="s">
        <v>427</v>
      </c>
      <c r="C25" s="158" t="s">
        <v>555</v>
      </c>
      <c r="D25" s="158" t="s">
        <v>556</v>
      </c>
      <c r="E25" s="159" t="s">
        <v>1070</v>
      </c>
      <c r="F25" s="160">
        <v>246032.36616247674</v>
      </c>
      <c r="G25" s="29" t="s">
        <v>438</v>
      </c>
      <c r="H25" s="161">
        <v>2</v>
      </c>
      <c r="I25" s="30">
        <f t="shared" si="11"/>
        <v>0.67999999999999994</v>
      </c>
      <c r="J25" s="31">
        <v>0.22</v>
      </c>
      <c r="K25" s="32">
        <v>0.1</v>
      </c>
      <c r="L25" s="33">
        <v>0</v>
      </c>
      <c r="M25" s="34">
        <v>0</v>
      </c>
      <c r="N25" s="162">
        <f t="shared" si="0"/>
        <v>167302.00899048417</v>
      </c>
      <c r="O25" s="163">
        <f t="shared" si="1"/>
        <v>54127.120555744885</v>
      </c>
      <c r="P25" s="163">
        <f t="shared" si="2"/>
        <v>24603.236616247676</v>
      </c>
      <c r="Q25" s="163">
        <f t="shared" si="3"/>
        <v>0</v>
      </c>
      <c r="R25" s="163">
        <f t="shared" si="4"/>
        <v>0</v>
      </c>
      <c r="S25" s="35">
        <f t="shared" si="12"/>
        <v>24603.236616247676</v>
      </c>
      <c r="T25" s="164">
        <v>3</v>
      </c>
      <c r="U25" s="30">
        <f t="shared" si="13"/>
        <v>0.43999999999999995</v>
      </c>
      <c r="V25" s="31">
        <v>0.35</v>
      </c>
      <c r="W25" s="32">
        <v>0.19</v>
      </c>
      <c r="X25" s="33">
        <v>0.02</v>
      </c>
      <c r="Y25" s="34">
        <v>0</v>
      </c>
      <c r="Z25" s="162">
        <f t="shared" si="5"/>
        <v>108254.24111148975</v>
      </c>
      <c r="AA25" s="162">
        <f t="shared" si="6"/>
        <v>86111.328156866861</v>
      </c>
      <c r="AB25" s="162">
        <f t="shared" si="7"/>
        <v>46746.149570870584</v>
      </c>
      <c r="AC25" s="162">
        <f t="shared" si="8"/>
        <v>4920.6473232495346</v>
      </c>
      <c r="AD25" s="162">
        <f t="shared" si="9"/>
        <v>0</v>
      </c>
      <c r="AE25" s="36">
        <f t="shared" si="10"/>
        <v>51666.796894120118</v>
      </c>
      <c r="AF25" s="37"/>
    </row>
    <row r="26" spans="1:32" ht="30.75" thickBot="1" x14ac:dyDescent="0.3">
      <c r="A26" s="28" t="s">
        <v>25</v>
      </c>
      <c r="B26" s="28" t="s">
        <v>1135</v>
      </c>
      <c r="C26" s="158" t="s">
        <v>1136</v>
      </c>
      <c r="D26" s="158" t="s">
        <v>562</v>
      </c>
      <c r="E26" s="159" t="s">
        <v>1070</v>
      </c>
      <c r="F26" s="160">
        <v>11132.58296413943</v>
      </c>
      <c r="G26" s="29" t="s">
        <v>438</v>
      </c>
      <c r="H26" s="161">
        <v>2</v>
      </c>
      <c r="I26" s="30">
        <f t="shared" si="11"/>
        <v>0.65</v>
      </c>
      <c r="J26" s="31">
        <v>0.22</v>
      </c>
      <c r="K26" s="32">
        <v>0.13</v>
      </c>
      <c r="L26" s="33">
        <v>0</v>
      </c>
      <c r="M26" s="34">
        <v>0</v>
      </c>
      <c r="N26" s="162">
        <f t="shared" si="0"/>
        <v>7236.1789266906299</v>
      </c>
      <c r="O26" s="163">
        <f t="shared" si="1"/>
        <v>2449.1682521106745</v>
      </c>
      <c r="P26" s="163">
        <f t="shared" si="2"/>
        <v>1447.2357853381259</v>
      </c>
      <c r="Q26" s="163">
        <f t="shared" si="3"/>
        <v>0</v>
      </c>
      <c r="R26" s="163">
        <f t="shared" si="4"/>
        <v>0</v>
      </c>
      <c r="S26" s="35">
        <f t="shared" si="12"/>
        <v>1447.2357853381259</v>
      </c>
      <c r="T26" s="164">
        <v>3</v>
      </c>
      <c r="U26" s="30">
        <f t="shared" si="13"/>
        <v>0.51</v>
      </c>
      <c r="V26" s="31">
        <v>0.27</v>
      </c>
      <c r="W26" s="32">
        <v>0.21</v>
      </c>
      <c r="X26" s="33">
        <v>0.01</v>
      </c>
      <c r="Y26" s="34">
        <v>0</v>
      </c>
      <c r="Z26" s="162">
        <f t="shared" si="5"/>
        <v>5677.6173117111093</v>
      </c>
      <c r="AA26" s="162">
        <f t="shared" si="6"/>
        <v>3005.7974003176464</v>
      </c>
      <c r="AB26" s="162">
        <f t="shared" si="7"/>
        <v>2337.8424224692803</v>
      </c>
      <c r="AC26" s="162">
        <f t="shared" si="8"/>
        <v>111.32582964139431</v>
      </c>
      <c r="AD26" s="162">
        <f t="shared" si="9"/>
        <v>0</v>
      </c>
      <c r="AE26" s="36">
        <f t="shared" si="10"/>
        <v>2449.1682521106745</v>
      </c>
      <c r="AF26" s="37"/>
    </row>
    <row r="27" spans="1:32" ht="30.75" thickBot="1" x14ac:dyDescent="0.3">
      <c r="A27" s="28" t="s">
        <v>25</v>
      </c>
      <c r="B27" s="28" t="s">
        <v>1135</v>
      </c>
      <c r="C27" s="158" t="s">
        <v>400</v>
      </c>
      <c r="D27" s="158" t="s">
        <v>565</v>
      </c>
      <c r="E27" s="159" t="s">
        <v>1070</v>
      </c>
      <c r="F27" s="160">
        <v>16442.548608208643</v>
      </c>
      <c r="G27" s="29" t="s">
        <v>438</v>
      </c>
      <c r="H27" s="161">
        <v>2</v>
      </c>
      <c r="I27" s="30">
        <f t="shared" si="11"/>
        <v>0.61</v>
      </c>
      <c r="J27" s="31">
        <v>0.25</v>
      </c>
      <c r="K27" s="32">
        <v>0.13</v>
      </c>
      <c r="L27" s="33">
        <v>0.01</v>
      </c>
      <c r="M27" s="34">
        <v>0</v>
      </c>
      <c r="N27" s="162">
        <f t="shared" si="0"/>
        <v>10029.954651007272</v>
      </c>
      <c r="O27" s="163">
        <f t="shared" si="1"/>
        <v>4110.6371520521607</v>
      </c>
      <c r="P27" s="163">
        <f t="shared" si="2"/>
        <v>2137.5313190671236</v>
      </c>
      <c r="Q27" s="163">
        <f t="shared" si="3"/>
        <v>164.42548608208642</v>
      </c>
      <c r="R27" s="163">
        <f t="shared" si="4"/>
        <v>0</v>
      </c>
      <c r="S27" s="35">
        <f t="shared" si="12"/>
        <v>2301.9568051492101</v>
      </c>
      <c r="T27" s="164">
        <v>3</v>
      </c>
      <c r="U27" s="30">
        <f t="shared" si="13"/>
        <v>0.4</v>
      </c>
      <c r="V27" s="31">
        <v>0.37</v>
      </c>
      <c r="W27" s="32">
        <v>0.21</v>
      </c>
      <c r="X27" s="33">
        <v>0.02</v>
      </c>
      <c r="Y27" s="34">
        <v>0</v>
      </c>
      <c r="Z27" s="162">
        <f t="shared" si="5"/>
        <v>6577.0194432834578</v>
      </c>
      <c r="AA27" s="162">
        <f t="shared" si="6"/>
        <v>6083.7429850371973</v>
      </c>
      <c r="AB27" s="162">
        <f t="shared" si="7"/>
        <v>3452.935207723815</v>
      </c>
      <c r="AC27" s="162">
        <f t="shared" si="8"/>
        <v>328.85097216417284</v>
      </c>
      <c r="AD27" s="162">
        <f t="shared" si="9"/>
        <v>0</v>
      </c>
      <c r="AE27" s="36">
        <f t="shared" si="10"/>
        <v>3781.7861798879876</v>
      </c>
      <c r="AF27" s="37"/>
    </row>
    <row r="28" spans="1:32" ht="30.75" thickBot="1" x14ac:dyDescent="0.3">
      <c r="A28" s="28" t="s">
        <v>25</v>
      </c>
      <c r="B28" s="28" t="s">
        <v>557</v>
      </c>
      <c r="C28" s="158" t="s">
        <v>398</v>
      </c>
      <c r="D28" s="158" t="s">
        <v>558</v>
      </c>
      <c r="E28" s="159" t="s">
        <v>1070</v>
      </c>
      <c r="F28" s="160">
        <v>118813.3084092619</v>
      </c>
      <c r="G28" s="29" t="s">
        <v>438</v>
      </c>
      <c r="H28" s="161">
        <v>2</v>
      </c>
      <c r="I28" s="30">
        <f t="shared" si="11"/>
        <v>0.63</v>
      </c>
      <c r="J28" s="31">
        <v>0.25</v>
      </c>
      <c r="K28" s="32">
        <v>0.12</v>
      </c>
      <c r="L28" s="33">
        <v>0</v>
      </c>
      <c r="M28" s="34">
        <v>0</v>
      </c>
      <c r="N28" s="162">
        <f t="shared" si="0"/>
        <v>74852.384297835</v>
      </c>
      <c r="O28" s="163">
        <f t="shared" si="1"/>
        <v>29703.327102315474</v>
      </c>
      <c r="P28" s="163">
        <f t="shared" si="2"/>
        <v>14257.597009111427</v>
      </c>
      <c r="Q28" s="163">
        <f t="shared" si="3"/>
        <v>0</v>
      </c>
      <c r="R28" s="163">
        <f t="shared" si="4"/>
        <v>0</v>
      </c>
      <c r="S28" s="35">
        <f t="shared" si="12"/>
        <v>14257.597009111427</v>
      </c>
      <c r="T28" s="164">
        <v>3</v>
      </c>
      <c r="U28" s="30">
        <f t="shared" si="13"/>
        <v>0.39</v>
      </c>
      <c r="V28" s="31">
        <v>0.37</v>
      </c>
      <c r="W28" s="32">
        <v>0.23</v>
      </c>
      <c r="X28" s="33">
        <v>0.01</v>
      </c>
      <c r="Y28" s="34">
        <v>0</v>
      </c>
      <c r="Z28" s="162">
        <f t="shared" si="5"/>
        <v>46337.190279612143</v>
      </c>
      <c r="AA28" s="162">
        <f t="shared" si="6"/>
        <v>43960.924111426903</v>
      </c>
      <c r="AB28" s="162">
        <f t="shared" si="7"/>
        <v>27327.060934130237</v>
      </c>
      <c r="AC28" s="162">
        <f t="shared" si="8"/>
        <v>1188.1330840926189</v>
      </c>
      <c r="AD28" s="162">
        <f t="shared" si="9"/>
        <v>0</v>
      </c>
      <c r="AE28" s="36">
        <f t="shared" si="10"/>
        <v>28515.194018222857</v>
      </c>
      <c r="AF28" s="37"/>
    </row>
    <row r="29" spans="1:32" ht="30.75" thickBot="1" x14ac:dyDescent="0.3">
      <c r="A29" s="28" t="s">
        <v>25</v>
      </c>
      <c r="B29" s="28" t="s">
        <v>557</v>
      </c>
      <c r="C29" s="158" t="s">
        <v>559</v>
      </c>
      <c r="D29" s="158" t="s">
        <v>560</v>
      </c>
      <c r="E29" s="159" t="s">
        <v>1070</v>
      </c>
      <c r="F29" s="160">
        <v>111114.73777480566</v>
      </c>
      <c r="G29" s="29" t="s">
        <v>438</v>
      </c>
      <c r="H29" s="161">
        <v>2</v>
      </c>
      <c r="I29" s="30">
        <f t="shared" si="11"/>
        <v>0.7</v>
      </c>
      <c r="J29" s="31">
        <v>0.23</v>
      </c>
      <c r="K29" s="32">
        <v>7.0000000000000007E-2</v>
      </c>
      <c r="L29" s="33">
        <v>0</v>
      </c>
      <c r="M29" s="34">
        <v>0</v>
      </c>
      <c r="N29" s="162">
        <f t="shared" si="0"/>
        <v>77780.316442363954</v>
      </c>
      <c r="O29" s="163">
        <f t="shared" si="1"/>
        <v>25556.389688205301</v>
      </c>
      <c r="P29" s="163">
        <f t="shared" si="2"/>
        <v>7778.0316442363974</v>
      </c>
      <c r="Q29" s="163">
        <f t="shared" si="3"/>
        <v>0</v>
      </c>
      <c r="R29" s="163">
        <f t="shared" si="4"/>
        <v>0</v>
      </c>
      <c r="S29" s="35">
        <f t="shared" si="12"/>
        <v>7778.0316442363974</v>
      </c>
      <c r="T29" s="164">
        <v>3</v>
      </c>
      <c r="U29" s="30">
        <f t="shared" si="13"/>
        <v>0.30000000000000004</v>
      </c>
      <c r="V29" s="31">
        <v>0.45</v>
      </c>
      <c r="W29" s="32">
        <v>0.24</v>
      </c>
      <c r="X29" s="33">
        <v>0.01</v>
      </c>
      <c r="Y29" s="34">
        <v>0</v>
      </c>
      <c r="Z29" s="162">
        <f t="shared" si="5"/>
        <v>33334.4213324417</v>
      </c>
      <c r="AA29" s="162">
        <f t="shared" si="6"/>
        <v>50001.631998662546</v>
      </c>
      <c r="AB29" s="162">
        <f t="shared" si="7"/>
        <v>26667.537065953358</v>
      </c>
      <c r="AC29" s="162">
        <f t="shared" si="8"/>
        <v>1111.1473777480567</v>
      </c>
      <c r="AD29" s="162">
        <f t="shared" si="9"/>
        <v>0</v>
      </c>
      <c r="AE29" s="36">
        <f t="shared" si="10"/>
        <v>27778.684443701415</v>
      </c>
      <c r="AF29" s="37"/>
    </row>
    <row r="30" spans="1:32" ht="30.75" thickBot="1" x14ac:dyDescent="0.3">
      <c r="A30" s="28" t="s">
        <v>25</v>
      </c>
      <c r="B30" s="28" t="s">
        <v>557</v>
      </c>
      <c r="C30" s="158" t="s">
        <v>399</v>
      </c>
      <c r="D30" s="158" t="s">
        <v>561</v>
      </c>
      <c r="E30" s="159" t="s">
        <v>1070</v>
      </c>
      <c r="F30" s="160">
        <v>74904.943659617144</v>
      </c>
      <c r="G30" s="29" t="s">
        <v>438</v>
      </c>
      <c r="H30" s="161">
        <v>2</v>
      </c>
      <c r="I30" s="30">
        <f t="shared" si="11"/>
        <v>0.53</v>
      </c>
      <c r="J30" s="31">
        <v>0.3</v>
      </c>
      <c r="K30" s="32">
        <v>0.15</v>
      </c>
      <c r="L30" s="33">
        <v>0.02</v>
      </c>
      <c r="M30" s="34">
        <v>0</v>
      </c>
      <c r="N30" s="162">
        <f t="shared" si="0"/>
        <v>39699.620139597086</v>
      </c>
      <c r="O30" s="163">
        <f t="shared" si="1"/>
        <v>22471.483097885142</v>
      </c>
      <c r="P30" s="163">
        <f t="shared" si="2"/>
        <v>11235.741548942571</v>
      </c>
      <c r="Q30" s="163">
        <f t="shared" si="3"/>
        <v>1498.0988731923428</v>
      </c>
      <c r="R30" s="163">
        <f t="shared" si="4"/>
        <v>0</v>
      </c>
      <c r="S30" s="35">
        <f t="shared" si="12"/>
        <v>12733.840422134914</v>
      </c>
      <c r="T30" s="164">
        <v>3</v>
      </c>
      <c r="U30" s="30">
        <f t="shared" si="13"/>
        <v>0.29999999999999993</v>
      </c>
      <c r="V30" s="31">
        <v>0.45</v>
      </c>
      <c r="W30" s="32">
        <v>0.22</v>
      </c>
      <c r="X30" s="33">
        <v>0.03</v>
      </c>
      <c r="Y30" s="34">
        <v>0</v>
      </c>
      <c r="Z30" s="162">
        <f t="shared" si="5"/>
        <v>22471.483097885139</v>
      </c>
      <c r="AA30" s="162">
        <f t="shared" si="6"/>
        <v>33707.224646827715</v>
      </c>
      <c r="AB30" s="162">
        <f t="shared" si="7"/>
        <v>16479.087605115772</v>
      </c>
      <c r="AC30" s="162">
        <f t="shared" si="8"/>
        <v>2247.1483097885143</v>
      </c>
      <c r="AD30" s="162">
        <f t="shared" si="9"/>
        <v>0</v>
      </c>
      <c r="AE30" s="36">
        <f t="shared" si="10"/>
        <v>18726.235914904286</v>
      </c>
      <c r="AF30" s="37"/>
    </row>
    <row r="31" spans="1:32" ht="30.75" thickBot="1" x14ac:dyDescent="0.3">
      <c r="A31" s="28" t="s">
        <v>25</v>
      </c>
      <c r="B31" s="28" t="s">
        <v>557</v>
      </c>
      <c r="C31" s="158" t="s">
        <v>563</v>
      </c>
      <c r="D31" s="158" t="s">
        <v>564</v>
      </c>
      <c r="E31" s="159" t="s">
        <v>1070</v>
      </c>
      <c r="F31" s="160">
        <v>109375.74287386108</v>
      </c>
      <c r="G31" s="29" t="s">
        <v>438</v>
      </c>
      <c r="H31" s="161">
        <v>2</v>
      </c>
      <c r="I31" s="30">
        <f t="shared" si="11"/>
        <v>0.64</v>
      </c>
      <c r="J31" s="31">
        <v>0.22</v>
      </c>
      <c r="K31" s="32">
        <v>0.14000000000000001</v>
      </c>
      <c r="L31" s="33">
        <v>0</v>
      </c>
      <c r="M31" s="34">
        <v>0</v>
      </c>
      <c r="N31" s="162">
        <f t="shared" si="0"/>
        <v>70000.475439271089</v>
      </c>
      <c r="O31" s="163">
        <f t="shared" si="1"/>
        <v>24062.663432249436</v>
      </c>
      <c r="P31" s="163">
        <f t="shared" si="2"/>
        <v>15312.604002340551</v>
      </c>
      <c r="Q31" s="163">
        <f t="shared" si="3"/>
        <v>0</v>
      </c>
      <c r="R31" s="163">
        <f t="shared" si="4"/>
        <v>0</v>
      </c>
      <c r="S31" s="35">
        <f t="shared" si="12"/>
        <v>15312.604002340551</v>
      </c>
      <c r="T31" s="164">
        <v>3</v>
      </c>
      <c r="U31" s="30">
        <f t="shared" si="13"/>
        <v>0.51</v>
      </c>
      <c r="V31" s="31">
        <v>0.28000000000000003</v>
      </c>
      <c r="W31" s="32">
        <v>0.21</v>
      </c>
      <c r="X31" s="33">
        <v>0</v>
      </c>
      <c r="Y31" s="34">
        <v>0</v>
      </c>
      <c r="Z31" s="162">
        <f t="shared" si="5"/>
        <v>55781.628865669147</v>
      </c>
      <c r="AA31" s="162">
        <f t="shared" si="6"/>
        <v>30625.208004681102</v>
      </c>
      <c r="AB31" s="162">
        <f t="shared" si="7"/>
        <v>22968.906003510827</v>
      </c>
      <c r="AC31" s="162">
        <f t="shared" si="8"/>
        <v>0</v>
      </c>
      <c r="AD31" s="162">
        <f t="shared" si="9"/>
        <v>0</v>
      </c>
      <c r="AE31" s="36">
        <f t="shared" si="10"/>
        <v>22968.906003510827</v>
      </c>
      <c r="AF31" s="37"/>
    </row>
    <row r="32" spans="1:32" ht="30.75" thickBot="1" x14ac:dyDescent="0.3">
      <c r="A32" s="28" t="s">
        <v>25</v>
      </c>
      <c r="B32" s="28" t="s">
        <v>557</v>
      </c>
      <c r="C32" s="158" t="s">
        <v>401</v>
      </c>
      <c r="D32" s="158" t="s">
        <v>566</v>
      </c>
      <c r="E32" s="159" t="s">
        <v>1070</v>
      </c>
      <c r="F32" s="160">
        <v>99350.135710106159</v>
      </c>
      <c r="G32" s="29" t="s">
        <v>438</v>
      </c>
      <c r="H32" s="161">
        <v>2</v>
      </c>
      <c r="I32" s="30">
        <f t="shared" si="11"/>
        <v>0.7</v>
      </c>
      <c r="J32" s="31">
        <v>0.2</v>
      </c>
      <c r="K32" s="32">
        <v>0.1</v>
      </c>
      <c r="L32" s="33">
        <v>0</v>
      </c>
      <c r="M32" s="34">
        <v>0</v>
      </c>
      <c r="N32" s="162">
        <f t="shared" si="0"/>
        <v>69545.09499707431</v>
      </c>
      <c r="O32" s="163">
        <f t="shared" si="1"/>
        <v>19870.027142021234</v>
      </c>
      <c r="P32" s="163">
        <f t="shared" si="2"/>
        <v>9935.0135710106169</v>
      </c>
      <c r="Q32" s="163">
        <f t="shared" si="3"/>
        <v>0</v>
      </c>
      <c r="R32" s="163">
        <f t="shared" si="4"/>
        <v>0</v>
      </c>
      <c r="S32" s="35">
        <f t="shared" si="12"/>
        <v>9935.0135710106169</v>
      </c>
      <c r="T32" s="164">
        <v>3</v>
      </c>
      <c r="U32" s="30">
        <f t="shared" si="13"/>
        <v>0.38</v>
      </c>
      <c r="V32" s="31">
        <v>0.4</v>
      </c>
      <c r="W32" s="32">
        <v>0.22</v>
      </c>
      <c r="X32" s="33">
        <v>0</v>
      </c>
      <c r="Y32" s="34">
        <v>0</v>
      </c>
      <c r="Z32" s="162">
        <f t="shared" si="5"/>
        <v>37753.05156984034</v>
      </c>
      <c r="AA32" s="162">
        <f t="shared" si="6"/>
        <v>39740.054284042468</v>
      </c>
      <c r="AB32" s="162">
        <f t="shared" si="7"/>
        <v>21857.029856223355</v>
      </c>
      <c r="AC32" s="162">
        <f t="shared" si="8"/>
        <v>0</v>
      </c>
      <c r="AD32" s="162">
        <f t="shared" si="9"/>
        <v>0</v>
      </c>
      <c r="AE32" s="36">
        <f t="shared" si="10"/>
        <v>21857.029856223355</v>
      </c>
      <c r="AF32" s="37"/>
    </row>
    <row r="33" spans="1:32" ht="30.75" thickBot="1" x14ac:dyDescent="0.3">
      <c r="A33" s="28" t="s">
        <v>25</v>
      </c>
      <c r="B33" s="28" t="s">
        <v>402</v>
      </c>
      <c r="C33" s="158" t="s">
        <v>403</v>
      </c>
      <c r="D33" s="158" t="s">
        <v>567</v>
      </c>
      <c r="E33" s="159" t="s">
        <v>1070</v>
      </c>
      <c r="F33" s="160">
        <v>75544.396757664683</v>
      </c>
      <c r="G33" s="29" t="s">
        <v>438</v>
      </c>
      <c r="H33" s="161">
        <v>3</v>
      </c>
      <c r="I33" s="30">
        <f t="shared" si="11"/>
        <v>0.45999999999999996</v>
      </c>
      <c r="J33" s="31">
        <v>0.33</v>
      </c>
      <c r="K33" s="32">
        <v>0.18</v>
      </c>
      <c r="L33" s="33">
        <v>0.03</v>
      </c>
      <c r="M33" s="34">
        <v>0</v>
      </c>
      <c r="N33" s="162">
        <f t="shared" si="0"/>
        <v>34750.422508525749</v>
      </c>
      <c r="O33" s="163">
        <f t="shared" si="1"/>
        <v>24929.650930029347</v>
      </c>
      <c r="P33" s="163">
        <f t="shared" si="2"/>
        <v>13597.991416379642</v>
      </c>
      <c r="Q33" s="163">
        <f t="shared" si="3"/>
        <v>2266.3319027299403</v>
      </c>
      <c r="R33" s="163">
        <f t="shared" si="4"/>
        <v>0</v>
      </c>
      <c r="S33" s="35">
        <f t="shared" si="12"/>
        <v>15864.323319109582</v>
      </c>
      <c r="T33" s="164">
        <v>3</v>
      </c>
      <c r="U33" s="30">
        <f t="shared" si="13"/>
        <v>0.33999999999999997</v>
      </c>
      <c r="V33" s="31">
        <v>0.38</v>
      </c>
      <c r="W33" s="32">
        <v>0.23</v>
      </c>
      <c r="X33" s="33">
        <v>0.05</v>
      </c>
      <c r="Y33" s="34">
        <v>0</v>
      </c>
      <c r="Z33" s="162">
        <f t="shared" si="5"/>
        <v>25685.094897605988</v>
      </c>
      <c r="AA33" s="162">
        <f t="shared" si="6"/>
        <v>28706.87076791258</v>
      </c>
      <c r="AB33" s="162">
        <f t="shared" si="7"/>
        <v>17375.211254262878</v>
      </c>
      <c r="AC33" s="162">
        <f t="shared" si="8"/>
        <v>3777.2198378832345</v>
      </c>
      <c r="AD33" s="162">
        <f t="shared" si="9"/>
        <v>0</v>
      </c>
      <c r="AE33" s="36">
        <f t="shared" si="10"/>
        <v>21152.431092146115</v>
      </c>
      <c r="AF33" s="37"/>
    </row>
    <row r="34" spans="1:32" ht="30.75" thickBot="1" x14ac:dyDescent="0.3">
      <c r="A34" s="28" t="s">
        <v>25</v>
      </c>
      <c r="B34" s="28" t="s">
        <v>402</v>
      </c>
      <c r="C34" s="158" t="s">
        <v>568</v>
      </c>
      <c r="D34" s="158" t="s">
        <v>569</v>
      </c>
      <c r="E34" s="159" t="s">
        <v>1070</v>
      </c>
      <c r="F34" s="160">
        <v>107334.95003553104</v>
      </c>
      <c r="G34" s="29" t="s">
        <v>438</v>
      </c>
      <c r="H34" s="161">
        <v>2</v>
      </c>
      <c r="I34" s="30">
        <f t="shared" si="11"/>
        <v>0.67999999999999994</v>
      </c>
      <c r="J34" s="31">
        <v>0.22</v>
      </c>
      <c r="K34" s="32">
        <v>0.1</v>
      </c>
      <c r="L34" s="33">
        <v>0</v>
      </c>
      <c r="M34" s="34">
        <v>0</v>
      </c>
      <c r="N34" s="162">
        <f t="shared" si="0"/>
        <v>72987.766024161101</v>
      </c>
      <c r="O34" s="163">
        <f t="shared" si="1"/>
        <v>23613.689007816829</v>
      </c>
      <c r="P34" s="163">
        <f t="shared" si="2"/>
        <v>10733.495003553106</v>
      </c>
      <c r="Q34" s="163">
        <f t="shared" si="3"/>
        <v>0</v>
      </c>
      <c r="R34" s="163">
        <f t="shared" si="4"/>
        <v>0</v>
      </c>
      <c r="S34" s="35">
        <f t="shared" si="12"/>
        <v>10733.495003553106</v>
      </c>
      <c r="T34" s="164">
        <v>3</v>
      </c>
      <c r="U34" s="30">
        <f t="shared" si="13"/>
        <v>0.52</v>
      </c>
      <c r="V34" s="31">
        <v>0.25</v>
      </c>
      <c r="W34" s="32">
        <v>0.23</v>
      </c>
      <c r="X34" s="33">
        <v>0</v>
      </c>
      <c r="Y34" s="34">
        <v>0</v>
      </c>
      <c r="Z34" s="162">
        <f t="shared" si="5"/>
        <v>55814.174018476144</v>
      </c>
      <c r="AA34" s="162">
        <f t="shared" si="6"/>
        <v>26833.737508882761</v>
      </c>
      <c r="AB34" s="162">
        <f t="shared" si="7"/>
        <v>24687.03850817214</v>
      </c>
      <c r="AC34" s="162">
        <f t="shared" si="8"/>
        <v>0</v>
      </c>
      <c r="AD34" s="162">
        <f t="shared" si="9"/>
        <v>0</v>
      </c>
      <c r="AE34" s="36">
        <f t="shared" si="10"/>
        <v>24687.03850817214</v>
      </c>
      <c r="AF34" s="37"/>
    </row>
    <row r="35" spans="1:32" ht="30.75" thickBot="1" x14ac:dyDescent="0.3">
      <c r="A35" s="28" t="s">
        <v>25</v>
      </c>
      <c r="B35" s="28" t="s">
        <v>402</v>
      </c>
      <c r="C35" s="158" t="s">
        <v>405</v>
      </c>
      <c r="D35" s="158" t="s">
        <v>570</v>
      </c>
      <c r="E35" s="159" t="s">
        <v>1070</v>
      </c>
      <c r="F35" s="160">
        <v>45177.024552121831</v>
      </c>
      <c r="G35" s="29" t="s">
        <v>438</v>
      </c>
      <c r="H35" s="161">
        <v>2</v>
      </c>
      <c r="I35" s="30">
        <f t="shared" si="11"/>
        <v>0.73</v>
      </c>
      <c r="J35" s="31">
        <v>0.25</v>
      </c>
      <c r="K35" s="32">
        <v>0.02</v>
      </c>
      <c r="L35" s="33">
        <v>0</v>
      </c>
      <c r="M35" s="34">
        <v>0</v>
      </c>
      <c r="N35" s="162">
        <f t="shared" si="0"/>
        <v>32979.227923048937</v>
      </c>
      <c r="O35" s="163">
        <f t="shared" si="1"/>
        <v>11294.256138030458</v>
      </c>
      <c r="P35" s="163">
        <f t="shared" si="2"/>
        <v>903.54049104243666</v>
      </c>
      <c r="Q35" s="163">
        <f t="shared" si="3"/>
        <v>0</v>
      </c>
      <c r="R35" s="163">
        <f t="shared" si="4"/>
        <v>0</v>
      </c>
      <c r="S35" s="35">
        <f t="shared" si="12"/>
        <v>903.54049104243666</v>
      </c>
      <c r="T35" s="164">
        <v>3</v>
      </c>
      <c r="U35" s="30">
        <f t="shared" si="13"/>
        <v>0.48</v>
      </c>
      <c r="V35" s="31">
        <v>0.3</v>
      </c>
      <c r="W35" s="32">
        <v>0.21</v>
      </c>
      <c r="X35" s="33">
        <v>0.01</v>
      </c>
      <c r="Y35" s="34">
        <v>0</v>
      </c>
      <c r="Z35" s="162">
        <f t="shared" si="5"/>
        <v>21684.971785018479</v>
      </c>
      <c r="AA35" s="162">
        <f t="shared" si="6"/>
        <v>13553.10736563655</v>
      </c>
      <c r="AB35" s="162">
        <f t="shared" si="7"/>
        <v>9487.1751559455843</v>
      </c>
      <c r="AC35" s="162">
        <f t="shared" si="8"/>
        <v>451.77024552121833</v>
      </c>
      <c r="AD35" s="162">
        <f t="shared" si="9"/>
        <v>0</v>
      </c>
      <c r="AE35" s="36">
        <f t="shared" si="10"/>
        <v>9938.9454014668027</v>
      </c>
      <c r="AF35" s="37"/>
    </row>
    <row r="36" spans="1:32" ht="30.75" thickBot="1" x14ac:dyDescent="0.3">
      <c r="A36" s="28" t="s">
        <v>25</v>
      </c>
      <c r="B36" s="28" t="s">
        <v>402</v>
      </c>
      <c r="C36" s="158" t="s">
        <v>404</v>
      </c>
      <c r="D36" s="158" t="s">
        <v>571</v>
      </c>
      <c r="E36" s="159" t="s">
        <v>1070</v>
      </c>
      <c r="F36" s="160">
        <v>112521.62865468244</v>
      </c>
      <c r="G36" s="29" t="s">
        <v>438</v>
      </c>
      <c r="H36" s="161">
        <v>3</v>
      </c>
      <c r="I36" s="30">
        <f t="shared" si="11"/>
        <v>0.51</v>
      </c>
      <c r="J36" s="31">
        <v>0.28000000000000003</v>
      </c>
      <c r="K36" s="32">
        <v>0.21</v>
      </c>
      <c r="L36" s="33">
        <v>0</v>
      </c>
      <c r="M36" s="34">
        <v>0</v>
      </c>
      <c r="N36" s="162">
        <f t="shared" si="0"/>
        <v>57386.030613888048</v>
      </c>
      <c r="O36" s="163">
        <f t="shared" si="1"/>
        <v>31506.056023311088</v>
      </c>
      <c r="P36" s="163">
        <f t="shared" si="2"/>
        <v>23629.542017483313</v>
      </c>
      <c r="Q36" s="163">
        <f t="shared" si="3"/>
        <v>0</v>
      </c>
      <c r="R36" s="163">
        <f t="shared" si="4"/>
        <v>0</v>
      </c>
      <c r="S36" s="35">
        <f t="shared" si="12"/>
        <v>23629.542017483313</v>
      </c>
      <c r="T36" s="164">
        <v>3</v>
      </c>
      <c r="U36" s="30">
        <f t="shared" si="13"/>
        <v>0.47</v>
      </c>
      <c r="V36" s="31">
        <v>0.3</v>
      </c>
      <c r="W36" s="32">
        <v>0.23</v>
      </c>
      <c r="X36" s="33">
        <v>0</v>
      </c>
      <c r="Y36" s="34">
        <v>0</v>
      </c>
      <c r="Z36" s="162">
        <f t="shared" si="5"/>
        <v>52885.165467700746</v>
      </c>
      <c r="AA36" s="162">
        <f t="shared" si="6"/>
        <v>33756.488596404728</v>
      </c>
      <c r="AB36" s="162">
        <f t="shared" si="7"/>
        <v>25879.974590576963</v>
      </c>
      <c r="AC36" s="162">
        <f t="shared" si="8"/>
        <v>0</v>
      </c>
      <c r="AD36" s="162">
        <f t="shared" si="9"/>
        <v>0</v>
      </c>
      <c r="AE36" s="36">
        <f t="shared" si="10"/>
        <v>25879.974590576963</v>
      </c>
      <c r="AF36" s="37"/>
    </row>
    <row r="37" spans="1:32" ht="30.75" thickBot="1" x14ac:dyDescent="0.3">
      <c r="A37" s="28" t="s">
        <v>25</v>
      </c>
      <c r="B37" s="28" t="s">
        <v>429</v>
      </c>
      <c r="C37" s="158" t="s">
        <v>430</v>
      </c>
      <c r="D37" s="158" t="s">
        <v>572</v>
      </c>
      <c r="E37" s="159" t="s">
        <v>1070</v>
      </c>
      <c r="F37" s="160">
        <v>27028</v>
      </c>
      <c r="G37" s="29" t="s">
        <v>438</v>
      </c>
      <c r="H37" s="161">
        <v>2</v>
      </c>
      <c r="I37" s="30">
        <f t="shared" si="11"/>
        <v>0.6</v>
      </c>
      <c r="J37" s="31">
        <v>0.23</v>
      </c>
      <c r="K37" s="32">
        <v>0.17</v>
      </c>
      <c r="L37" s="33">
        <v>0</v>
      </c>
      <c r="M37" s="34">
        <v>0</v>
      </c>
      <c r="N37" s="162">
        <f t="shared" si="0"/>
        <v>16216.8</v>
      </c>
      <c r="O37" s="163">
        <f t="shared" si="1"/>
        <v>6216.4400000000005</v>
      </c>
      <c r="P37" s="163">
        <f t="shared" si="2"/>
        <v>4594.76</v>
      </c>
      <c r="Q37" s="163">
        <f t="shared" si="3"/>
        <v>0</v>
      </c>
      <c r="R37" s="163">
        <f t="shared" si="4"/>
        <v>0</v>
      </c>
      <c r="S37" s="35">
        <f t="shared" si="12"/>
        <v>4594.76</v>
      </c>
      <c r="T37" s="164">
        <v>2</v>
      </c>
      <c r="U37" s="30">
        <f t="shared" si="13"/>
        <v>0.56000000000000005</v>
      </c>
      <c r="V37" s="31">
        <v>0.25</v>
      </c>
      <c r="W37" s="32">
        <v>0.19</v>
      </c>
      <c r="X37" s="33">
        <v>0</v>
      </c>
      <c r="Y37" s="34">
        <v>0</v>
      </c>
      <c r="Z37" s="162">
        <f t="shared" si="5"/>
        <v>15135.680000000002</v>
      </c>
      <c r="AA37" s="162">
        <f t="shared" si="6"/>
        <v>6757</v>
      </c>
      <c r="AB37" s="162">
        <f t="shared" si="7"/>
        <v>5135.32</v>
      </c>
      <c r="AC37" s="162">
        <f t="shared" si="8"/>
        <v>0</v>
      </c>
      <c r="AD37" s="162">
        <f t="shared" si="9"/>
        <v>0</v>
      </c>
      <c r="AE37" s="36">
        <f t="shared" si="10"/>
        <v>5135.32</v>
      </c>
      <c r="AF37" s="37"/>
    </row>
    <row r="38" spans="1:32" ht="30.75" thickBot="1" x14ac:dyDescent="0.3">
      <c r="A38" s="28" t="s">
        <v>25</v>
      </c>
      <c r="B38" s="28" t="s">
        <v>432</v>
      </c>
      <c r="C38" s="158" t="s">
        <v>1137</v>
      </c>
      <c r="D38" s="158" t="s">
        <v>1138</v>
      </c>
      <c r="E38" s="159" t="s">
        <v>1070</v>
      </c>
      <c r="F38" s="160">
        <v>507132</v>
      </c>
      <c r="G38" s="29" t="s">
        <v>438</v>
      </c>
      <c r="H38" s="161">
        <v>1</v>
      </c>
      <c r="I38" s="30">
        <f t="shared" si="11"/>
        <v>0.87</v>
      </c>
      <c r="J38" s="31">
        <v>0.12</v>
      </c>
      <c r="K38" s="32">
        <v>0.01</v>
      </c>
      <c r="L38" s="33">
        <v>0</v>
      </c>
      <c r="M38" s="34">
        <v>0</v>
      </c>
      <c r="N38" s="162">
        <f t="shared" si="0"/>
        <v>441204.84</v>
      </c>
      <c r="O38" s="163">
        <f t="shared" si="1"/>
        <v>60855.839999999997</v>
      </c>
      <c r="P38" s="163">
        <f t="shared" si="2"/>
        <v>5071.32</v>
      </c>
      <c r="Q38" s="163">
        <f t="shared" si="3"/>
        <v>0</v>
      </c>
      <c r="R38" s="163">
        <f t="shared" si="4"/>
        <v>0</v>
      </c>
      <c r="S38" s="35">
        <f t="shared" si="12"/>
        <v>5071.32</v>
      </c>
      <c r="T38" s="164">
        <v>1</v>
      </c>
      <c r="U38" s="30">
        <f t="shared" si="13"/>
        <v>0.82000000000000006</v>
      </c>
      <c r="V38" s="31">
        <v>0.15</v>
      </c>
      <c r="W38" s="32">
        <v>0.03</v>
      </c>
      <c r="X38" s="33">
        <v>0</v>
      </c>
      <c r="Y38" s="34">
        <v>0</v>
      </c>
      <c r="Z38" s="162">
        <f t="shared" si="5"/>
        <v>415848.24000000005</v>
      </c>
      <c r="AA38" s="162">
        <f t="shared" si="6"/>
        <v>76069.8</v>
      </c>
      <c r="AB38" s="162">
        <f t="shared" si="7"/>
        <v>15213.96</v>
      </c>
      <c r="AC38" s="162">
        <f t="shared" si="8"/>
        <v>0</v>
      </c>
      <c r="AD38" s="162">
        <f t="shared" si="9"/>
        <v>0</v>
      </c>
      <c r="AE38" s="36">
        <f t="shared" si="10"/>
        <v>15213.96</v>
      </c>
      <c r="AF38" s="37"/>
    </row>
    <row r="39" spans="1:32" ht="30.75" thickBot="1" x14ac:dyDescent="0.3">
      <c r="A39" s="28" t="s">
        <v>25</v>
      </c>
      <c r="B39" s="28" t="s">
        <v>432</v>
      </c>
      <c r="C39" s="158" t="s">
        <v>1139</v>
      </c>
      <c r="D39" s="158" t="s">
        <v>1140</v>
      </c>
      <c r="E39" s="159" t="s">
        <v>1070</v>
      </c>
      <c r="F39" s="160">
        <v>229182</v>
      </c>
      <c r="G39" s="29" t="s">
        <v>438</v>
      </c>
      <c r="H39" s="161">
        <v>1</v>
      </c>
      <c r="I39" s="30">
        <f t="shared" si="11"/>
        <v>0.91</v>
      </c>
      <c r="J39" s="31">
        <v>0.09</v>
      </c>
      <c r="K39" s="32">
        <v>0</v>
      </c>
      <c r="L39" s="33">
        <v>0</v>
      </c>
      <c r="M39" s="34">
        <v>0</v>
      </c>
      <c r="N39" s="162">
        <f t="shared" si="0"/>
        <v>208555.62</v>
      </c>
      <c r="O39" s="163">
        <f t="shared" si="1"/>
        <v>20626.38</v>
      </c>
      <c r="P39" s="163">
        <f t="shared" si="2"/>
        <v>0</v>
      </c>
      <c r="Q39" s="163">
        <f t="shared" si="3"/>
        <v>0</v>
      </c>
      <c r="R39" s="163">
        <f t="shared" si="4"/>
        <v>0</v>
      </c>
      <c r="S39" s="35">
        <f t="shared" si="12"/>
        <v>0</v>
      </c>
      <c r="T39" s="164">
        <v>1</v>
      </c>
      <c r="U39" s="30">
        <f t="shared" si="13"/>
        <v>0.89</v>
      </c>
      <c r="V39" s="31">
        <v>0.11</v>
      </c>
      <c r="W39" s="32">
        <v>0</v>
      </c>
      <c r="X39" s="33">
        <v>0</v>
      </c>
      <c r="Y39" s="34">
        <v>0</v>
      </c>
      <c r="Z39" s="162">
        <f t="shared" si="5"/>
        <v>203971.98</v>
      </c>
      <c r="AA39" s="162">
        <f t="shared" si="6"/>
        <v>25210.02</v>
      </c>
      <c r="AB39" s="162">
        <f t="shared" si="7"/>
        <v>0</v>
      </c>
      <c r="AC39" s="162">
        <f t="shared" si="8"/>
        <v>0</v>
      </c>
      <c r="AD39" s="162">
        <f t="shared" si="9"/>
        <v>0</v>
      </c>
      <c r="AE39" s="36">
        <f t="shared" si="10"/>
        <v>0</v>
      </c>
      <c r="AF39" s="37"/>
    </row>
    <row r="40" spans="1:32" ht="30.75" thickBot="1" x14ac:dyDescent="0.3">
      <c r="A40" s="28" t="s">
        <v>25</v>
      </c>
      <c r="B40" s="28" t="s">
        <v>432</v>
      </c>
      <c r="C40" s="158" t="s">
        <v>1141</v>
      </c>
      <c r="D40" s="158" t="s">
        <v>1142</v>
      </c>
      <c r="E40" s="159" t="s">
        <v>1070</v>
      </c>
      <c r="F40" s="160">
        <v>588349</v>
      </c>
      <c r="G40" s="29" t="s">
        <v>438</v>
      </c>
      <c r="H40" s="161">
        <v>1</v>
      </c>
      <c r="I40" s="30">
        <f t="shared" si="11"/>
        <v>0.81</v>
      </c>
      <c r="J40" s="31">
        <v>0.17</v>
      </c>
      <c r="K40" s="32">
        <v>0.02</v>
      </c>
      <c r="L40" s="33">
        <v>0</v>
      </c>
      <c r="M40" s="34">
        <v>0</v>
      </c>
      <c r="N40" s="162">
        <f t="shared" si="0"/>
        <v>476562.69</v>
      </c>
      <c r="O40" s="163">
        <f t="shared" si="1"/>
        <v>100019.33</v>
      </c>
      <c r="P40" s="163">
        <f t="shared" si="2"/>
        <v>11766.98</v>
      </c>
      <c r="Q40" s="163">
        <f t="shared" si="3"/>
        <v>0</v>
      </c>
      <c r="R40" s="163">
        <f t="shared" si="4"/>
        <v>0</v>
      </c>
      <c r="S40" s="35">
        <f t="shared" si="12"/>
        <v>11766.98</v>
      </c>
      <c r="T40" s="164">
        <v>2</v>
      </c>
      <c r="U40" s="30">
        <f t="shared" si="13"/>
        <v>0.7</v>
      </c>
      <c r="V40" s="31">
        <v>0.25</v>
      </c>
      <c r="W40" s="32">
        <v>0.05</v>
      </c>
      <c r="X40" s="33">
        <v>0</v>
      </c>
      <c r="Y40" s="34">
        <v>0</v>
      </c>
      <c r="Z40" s="162">
        <f t="shared" si="5"/>
        <v>411844.3</v>
      </c>
      <c r="AA40" s="162">
        <f t="shared" si="6"/>
        <v>147087.25</v>
      </c>
      <c r="AB40" s="162">
        <f t="shared" si="7"/>
        <v>29417.45</v>
      </c>
      <c r="AC40" s="162">
        <f t="shared" si="8"/>
        <v>0</v>
      </c>
      <c r="AD40" s="162">
        <f t="shared" si="9"/>
        <v>0</v>
      </c>
      <c r="AE40" s="36">
        <f t="shared" si="10"/>
        <v>29417.45</v>
      </c>
      <c r="AF40" s="37"/>
    </row>
    <row r="41" spans="1:32" ht="30.75" thickBot="1" x14ac:dyDescent="0.3">
      <c r="A41" s="28" t="s">
        <v>25</v>
      </c>
      <c r="B41" s="28" t="s">
        <v>423</v>
      </c>
      <c r="C41" s="158" t="s">
        <v>426</v>
      </c>
      <c r="D41" s="158" t="s">
        <v>573</v>
      </c>
      <c r="E41" s="159" t="s">
        <v>1070</v>
      </c>
      <c r="F41" s="160">
        <v>44315.113485338807</v>
      </c>
      <c r="G41" s="29" t="s">
        <v>438</v>
      </c>
      <c r="H41" s="161">
        <v>2</v>
      </c>
      <c r="I41" s="30">
        <f t="shared" si="11"/>
        <v>0.64</v>
      </c>
      <c r="J41" s="31">
        <v>0.25</v>
      </c>
      <c r="K41" s="32">
        <v>0.11</v>
      </c>
      <c r="L41" s="33">
        <v>0</v>
      </c>
      <c r="M41" s="34">
        <v>0</v>
      </c>
      <c r="N41" s="162">
        <f t="shared" si="0"/>
        <v>28361.672630616838</v>
      </c>
      <c r="O41" s="163">
        <f t="shared" si="1"/>
        <v>11078.778371334702</v>
      </c>
      <c r="P41" s="163">
        <f t="shared" si="2"/>
        <v>4874.6624833872684</v>
      </c>
      <c r="Q41" s="163">
        <f t="shared" si="3"/>
        <v>0</v>
      </c>
      <c r="R41" s="163">
        <f t="shared" si="4"/>
        <v>0</v>
      </c>
      <c r="S41" s="35">
        <f t="shared" si="12"/>
        <v>4874.6624833872684</v>
      </c>
      <c r="T41" s="164">
        <v>3</v>
      </c>
      <c r="U41" s="30">
        <f t="shared" si="13"/>
        <v>0.43000000000000005</v>
      </c>
      <c r="V41" s="31">
        <v>0.35</v>
      </c>
      <c r="W41" s="32">
        <v>0.22</v>
      </c>
      <c r="X41" s="33">
        <v>0</v>
      </c>
      <c r="Y41" s="34">
        <v>0</v>
      </c>
      <c r="Z41" s="162">
        <f t="shared" si="5"/>
        <v>19055.498798695688</v>
      </c>
      <c r="AA41" s="162">
        <f t="shared" si="6"/>
        <v>15510.289719868581</v>
      </c>
      <c r="AB41" s="162">
        <f t="shared" si="7"/>
        <v>9749.3249667745367</v>
      </c>
      <c r="AC41" s="162">
        <f t="shared" si="8"/>
        <v>0</v>
      </c>
      <c r="AD41" s="162">
        <f t="shared" si="9"/>
        <v>0</v>
      </c>
      <c r="AE41" s="36">
        <f t="shared" si="10"/>
        <v>9749.3249667745367</v>
      </c>
      <c r="AF41" s="37"/>
    </row>
    <row r="42" spans="1:32" ht="30.75" thickBot="1" x14ac:dyDescent="0.3">
      <c r="A42" s="28" t="s">
        <v>25</v>
      </c>
      <c r="B42" s="28" t="s">
        <v>423</v>
      </c>
      <c r="C42" s="158" t="s">
        <v>425</v>
      </c>
      <c r="D42" s="158" t="s">
        <v>574</v>
      </c>
      <c r="E42" s="159" t="s">
        <v>1070</v>
      </c>
      <c r="F42" s="160">
        <v>4617.5290753686913</v>
      </c>
      <c r="G42" s="29" t="s">
        <v>438</v>
      </c>
      <c r="H42" s="161">
        <v>2</v>
      </c>
      <c r="I42" s="30">
        <f t="shared" si="11"/>
        <v>0.7</v>
      </c>
      <c r="J42" s="31">
        <v>0.22</v>
      </c>
      <c r="K42" s="32">
        <v>0.08</v>
      </c>
      <c r="L42" s="33">
        <v>0</v>
      </c>
      <c r="M42" s="34">
        <v>0</v>
      </c>
      <c r="N42" s="162">
        <f t="shared" si="0"/>
        <v>3232.2703527580838</v>
      </c>
      <c r="O42" s="163">
        <f t="shared" si="1"/>
        <v>1015.8563965811121</v>
      </c>
      <c r="P42" s="163">
        <f t="shared" si="2"/>
        <v>369.40232602949533</v>
      </c>
      <c r="Q42" s="163">
        <f t="shared" si="3"/>
        <v>0</v>
      </c>
      <c r="R42" s="163">
        <f t="shared" si="4"/>
        <v>0</v>
      </c>
      <c r="S42" s="35">
        <f t="shared" si="12"/>
        <v>369.40232602949533</v>
      </c>
      <c r="T42" s="164">
        <v>3</v>
      </c>
      <c r="U42" s="30">
        <f t="shared" si="13"/>
        <v>0.51</v>
      </c>
      <c r="V42" s="31">
        <v>0.25</v>
      </c>
      <c r="W42" s="32">
        <v>0.24</v>
      </c>
      <c r="X42" s="33">
        <v>0</v>
      </c>
      <c r="Y42" s="34">
        <v>0</v>
      </c>
      <c r="Z42" s="162">
        <f t="shared" si="5"/>
        <v>2354.9398284380327</v>
      </c>
      <c r="AA42" s="162">
        <f t="shared" si="6"/>
        <v>1154.3822688421728</v>
      </c>
      <c r="AB42" s="162">
        <f t="shared" si="7"/>
        <v>1108.2069780884858</v>
      </c>
      <c r="AC42" s="162">
        <f t="shared" si="8"/>
        <v>0</v>
      </c>
      <c r="AD42" s="162">
        <f t="shared" si="9"/>
        <v>0</v>
      </c>
      <c r="AE42" s="36">
        <f t="shared" si="10"/>
        <v>1108.2069780884858</v>
      </c>
      <c r="AF42" s="37"/>
    </row>
    <row r="43" spans="1:32" ht="30.75" thickBot="1" x14ac:dyDescent="0.3">
      <c r="A43" s="28" t="s">
        <v>25</v>
      </c>
      <c r="B43" s="28" t="s">
        <v>423</v>
      </c>
      <c r="C43" s="158" t="s">
        <v>424</v>
      </c>
      <c r="D43" s="158" t="s">
        <v>575</v>
      </c>
      <c r="E43" s="159" t="s">
        <v>1070</v>
      </c>
      <c r="F43" s="160">
        <v>37028.357439292507</v>
      </c>
      <c r="G43" s="29" t="s">
        <v>438</v>
      </c>
      <c r="H43" s="161">
        <v>2</v>
      </c>
      <c r="I43" s="30">
        <f t="shared" si="11"/>
        <v>0.62</v>
      </c>
      <c r="J43" s="31">
        <v>0.23</v>
      </c>
      <c r="K43" s="32">
        <v>0.15</v>
      </c>
      <c r="L43" s="33">
        <v>0</v>
      </c>
      <c r="M43" s="34">
        <v>0</v>
      </c>
      <c r="N43" s="162">
        <f t="shared" si="0"/>
        <v>22957.581612361355</v>
      </c>
      <c r="O43" s="163">
        <f t="shared" si="1"/>
        <v>8516.5222110372779</v>
      </c>
      <c r="P43" s="163">
        <f t="shared" si="2"/>
        <v>5554.2536158938756</v>
      </c>
      <c r="Q43" s="163">
        <f t="shared" si="3"/>
        <v>0</v>
      </c>
      <c r="R43" s="163">
        <f t="shared" si="4"/>
        <v>0</v>
      </c>
      <c r="S43" s="35">
        <f t="shared" si="12"/>
        <v>5554.2536158938756</v>
      </c>
      <c r="T43" s="164">
        <v>3</v>
      </c>
      <c r="U43" s="30">
        <f t="shared" si="13"/>
        <v>0.52</v>
      </c>
      <c r="V43" s="31">
        <v>0.25</v>
      </c>
      <c r="W43" s="32">
        <v>0.23</v>
      </c>
      <c r="X43" s="33">
        <v>0</v>
      </c>
      <c r="Y43" s="34">
        <v>0</v>
      </c>
      <c r="Z43" s="162">
        <f t="shared" si="5"/>
        <v>19254.745868432106</v>
      </c>
      <c r="AA43" s="162">
        <f t="shared" si="6"/>
        <v>9257.0893598231269</v>
      </c>
      <c r="AB43" s="162">
        <f t="shared" si="7"/>
        <v>8516.5222110372779</v>
      </c>
      <c r="AC43" s="162">
        <f t="shared" si="8"/>
        <v>0</v>
      </c>
      <c r="AD43" s="162">
        <f t="shared" si="9"/>
        <v>0</v>
      </c>
      <c r="AE43" s="36">
        <f t="shared" si="10"/>
        <v>8516.5222110372779</v>
      </c>
      <c r="AF43" s="37"/>
    </row>
    <row r="44" spans="1:32" ht="30.75" thickBot="1" x14ac:dyDescent="0.3">
      <c r="A44" s="28" t="s">
        <v>25</v>
      </c>
      <c r="B44" s="28" t="s">
        <v>576</v>
      </c>
      <c r="C44" s="158" t="s">
        <v>428</v>
      </c>
      <c r="D44" s="158" t="s">
        <v>577</v>
      </c>
      <c r="E44" s="159" t="s">
        <v>1070</v>
      </c>
      <c r="F44" s="160">
        <v>4263.2789282965023</v>
      </c>
      <c r="G44" s="29" t="s">
        <v>438</v>
      </c>
      <c r="H44" s="161">
        <v>2</v>
      </c>
      <c r="I44" s="30">
        <f t="shared" si="11"/>
        <v>0.55999999999999994</v>
      </c>
      <c r="J44" s="31">
        <v>0.28000000000000003</v>
      </c>
      <c r="K44" s="32">
        <v>0.16</v>
      </c>
      <c r="L44" s="33">
        <v>0</v>
      </c>
      <c r="M44" s="34">
        <v>0</v>
      </c>
      <c r="N44" s="162">
        <f t="shared" si="0"/>
        <v>2387.4361998460408</v>
      </c>
      <c r="O44" s="163">
        <f t="shared" si="1"/>
        <v>1193.7180999230206</v>
      </c>
      <c r="P44" s="163">
        <f t="shared" si="2"/>
        <v>682.12462852744034</v>
      </c>
      <c r="Q44" s="163">
        <f t="shared" si="3"/>
        <v>0</v>
      </c>
      <c r="R44" s="163">
        <f t="shared" si="4"/>
        <v>0</v>
      </c>
      <c r="S44" s="35">
        <f t="shared" si="12"/>
        <v>682.12462852744034</v>
      </c>
      <c r="T44" s="164">
        <v>3</v>
      </c>
      <c r="U44" s="30">
        <f t="shared" si="13"/>
        <v>0.43999999999999995</v>
      </c>
      <c r="V44" s="31">
        <v>0.3</v>
      </c>
      <c r="W44" s="32">
        <v>0.21</v>
      </c>
      <c r="X44" s="33">
        <v>0.05</v>
      </c>
      <c r="Y44" s="34">
        <v>0</v>
      </c>
      <c r="Z44" s="162">
        <f t="shared" si="5"/>
        <v>1875.8427284504608</v>
      </c>
      <c r="AA44" s="162">
        <f t="shared" si="6"/>
        <v>1278.9836784889505</v>
      </c>
      <c r="AB44" s="162">
        <f t="shared" si="7"/>
        <v>895.28857494226543</v>
      </c>
      <c r="AC44" s="162">
        <f t="shared" si="8"/>
        <v>213.16394641482512</v>
      </c>
      <c r="AD44" s="162">
        <f t="shared" si="9"/>
        <v>0</v>
      </c>
      <c r="AE44" s="36">
        <f t="shared" si="10"/>
        <v>1108.4525213570905</v>
      </c>
      <c r="AF44" s="37"/>
    </row>
    <row r="45" spans="1:32" ht="30.75" thickBot="1" x14ac:dyDescent="0.3">
      <c r="A45" s="28" t="s">
        <v>25</v>
      </c>
      <c r="B45" s="28" t="s">
        <v>576</v>
      </c>
      <c r="C45" s="158" t="s">
        <v>578</v>
      </c>
      <c r="D45" s="158" t="s">
        <v>579</v>
      </c>
      <c r="E45" s="159" t="s">
        <v>1070</v>
      </c>
      <c r="F45" s="160">
        <v>5158.1627269484243</v>
      </c>
      <c r="G45" s="29" t="s">
        <v>438</v>
      </c>
      <c r="H45" s="161">
        <v>2</v>
      </c>
      <c r="I45" s="30">
        <f t="shared" si="11"/>
        <v>0.56000000000000005</v>
      </c>
      <c r="J45" s="31">
        <v>0.3</v>
      </c>
      <c r="K45" s="32">
        <v>0.14000000000000001</v>
      </c>
      <c r="L45" s="33">
        <v>0</v>
      </c>
      <c r="M45" s="34">
        <v>0</v>
      </c>
      <c r="N45" s="162">
        <f t="shared" si="0"/>
        <v>2888.5711270911179</v>
      </c>
      <c r="O45" s="163">
        <f t="shared" si="1"/>
        <v>1547.4488180845271</v>
      </c>
      <c r="P45" s="163">
        <f t="shared" si="2"/>
        <v>722.14278177277947</v>
      </c>
      <c r="Q45" s="163">
        <f t="shared" si="3"/>
        <v>0</v>
      </c>
      <c r="R45" s="163">
        <f t="shared" si="4"/>
        <v>0</v>
      </c>
      <c r="S45" s="35">
        <f t="shared" si="12"/>
        <v>722.14278177277947</v>
      </c>
      <c r="T45" s="164">
        <v>3</v>
      </c>
      <c r="U45" s="30">
        <f t="shared" si="13"/>
        <v>0.31999999999999995</v>
      </c>
      <c r="V45" s="31">
        <v>0.44</v>
      </c>
      <c r="W45" s="32">
        <v>0.23</v>
      </c>
      <c r="X45" s="33">
        <v>0.01</v>
      </c>
      <c r="Y45" s="34">
        <v>0</v>
      </c>
      <c r="Z45" s="162">
        <f t="shared" si="5"/>
        <v>1650.6120726234956</v>
      </c>
      <c r="AA45" s="162">
        <f t="shared" si="6"/>
        <v>2269.5915998573068</v>
      </c>
      <c r="AB45" s="162">
        <f t="shared" si="7"/>
        <v>1186.3774271981376</v>
      </c>
      <c r="AC45" s="162">
        <f t="shared" si="8"/>
        <v>51.581627269484244</v>
      </c>
      <c r="AD45" s="162">
        <f t="shared" si="9"/>
        <v>0</v>
      </c>
      <c r="AE45" s="36">
        <f t="shared" si="10"/>
        <v>1237.9590544676219</v>
      </c>
      <c r="AF45" s="37"/>
    </row>
    <row r="46" spans="1:32" ht="30.75" thickBot="1" x14ac:dyDescent="0.3">
      <c r="A46" s="28" t="s">
        <v>25</v>
      </c>
      <c r="B46" s="28" t="s">
        <v>576</v>
      </c>
      <c r="C46" s="158" t="s">
        <v>580</v>
      </c>
      <c r="D46" s="158" t="s">
        <v>581</v>
      </c>
      <c r="E46" s="159" t="s">
        <v>1070</v>
      </c>
      <c r="F46" s="160">
        <v>48845.558344755074</v>
      </c>
      <c r="G46" s="29" t="s">
        <v>438</v>
      </c>
      <c r="H46" s="161">
        <v>2</v>
      </c>
      <c r="I46" s="30">
        <f t="shared" si="11"/>
        <v>0.56000000000000005</v>
      </c>
      <c r="J46" s="31">
        <v>0.3</v>
      </c>
      <c r="K46" s="32">
        <v>0.14000000000000001</v>
      </c>
      <c r="L46" s="33">
        <v>0</v>
      </c>
      <c r="M46" s="34">
        <v>0</v>
      </c>
      <c r="N46" s="162">
        <f t="shared" si="0"/>
        <v>27353.512673062844</v>
      </c>
      <c r="O46" s="163">
        <f t="shared" si="1"/>
        <v>14653.667503426523</v>
      </c>
      <c r="P46" s="163">
        <f t="shared" si="2"/>
        <v>6838.3781682657109</v>
      </c>
      <c r="Q46" s="163">
        <f t="shared" si="3"/>
        <v>0</v>
      </c>
      <c r="R46" s="163">
        <f t="shared" si="4"/>
        <v>0</v>
      </c>
      <c r="S46" s="35">
        <f t="shared" si="12"/>
        <v>6838.3781682657109</v>
      </c>
      <c r="T46" s="164">
        <v>3</v>
      </c>
      <c r="U46" s="30">
        <f t="shared" si="13"/>
        <v>0.38</v>
      </c>
      <c r="V46" s="31">
        <v>0.4</v>
      </c>
      <c r="W46" s="32">
        <v>0.22</v>
      </c>
      <c r="X46" s="33">
        <v>0</v>
      </c>
      <c r="Y46" s="34">
        <v>0</v>
      </c>
      <c r="Z46" s="162">
        <f t="shared" si="5"/>
        <v>18561.312171006928</v>
      </c>
      <c r="AA46" s="162">
        <f t="shared" si="6"/>
        <v>19538.223337902029</v>
      </c>
      <c r="AB46" s="162">
        <f t="shared" si="7"/>
        <v>10746.022835846117</v>
      </c>
      <c r="AC46" s="162">
        <f t="shared" si="8"/>
        <v>0</v>
      </c>
      <c r="AD46" s="162">
        <f t="shared" si="9"/>
        <v>0</v>
      </c>
      <c r="AE46" s="36">
        <f t="shared" si="10"/>
        <v>10746.022835846117</v>
      </c>
      <c r="AF46" s="37"/>
    </row>
    <row r="47" spans="1:32" ht="30.75" thickBot="1" x14ac:dyDescent="0.3">
      <c r="A47" s="28" t="s">
        <v>25</v>
      </c>
      <c r="B47" s="28" t="s">
        <v>415</v>
      </c>
      <c r="C47" s="158" t="s">
        <v>582</v>
      </c>
      <c r="D47" s="158" t="s">
        <v>583</v>
      </c>
      <c r="E47" s="159" t="s">
        <v>1070</v>
      </c>
      <c r="F47" s="160">
        <v>73320.634289317488</v>
      </c>
      <c r="G47" s="29" t="s">
        <v>438</v>
      </c>
      <c r="H47" s="161">
        <v>2</v>
      </c>
      <c r="I47" s="30">
        <f t="shared" si="11"/>
        <v>0.57000000000000006</v>
      </c>
      <c r="J47" s="31">
        <v>0.3</v>
      </c>
      <c r="K47" s="32">
        <v>0.13</v>
      </c>
      <c r="L47" s="33">
        <v>0</v>
      </c>
      <c r="M47" s="34">
        <v>0</v>
      </c>
      <c r="N47" s="162">
        <f t="shared" si="0"/>
        <v>41792.761544910973</v>
      </c>
      <c r="O47" s="163">
        <f t="shared" si="1"/>
        <v>21996.190286795245</v>
      </c>
      <c r="P47" s="163">
        <f t="shared" si="2"/>
        <v>9531.682457611274</v>
      </c>
      <c r="Q47" s="163">
        <f t="shared" si="3"/>
        <v>0</v>
      </c>
      <c r="R47" s="163">
        <f t="shared" si="4"/>
        <v>0</v>
      </c>
      <c r="S47" s="35">
        <f t="shared" si="12"/>
        <v>9531.682457611274</v>
      </c>
      <c r="T47" s="164">
        <v>2</v>
      </c>
      <c r="U47" s="30">
        <f t="shared" si="13"/>
        <v>0.5</v>
      </c>
      <c r="V47" s="31">
        <v>0.35</v>
      </c>
      <c r="W47" s="32">
        <v>0.15</v>
      </c>
      <c r="X47" s="33">
        <v>0</v>
      </c>
      <c r="Y47" s="34">
        <v>0</v>
      </c>
      <c r="Z47" s="162">
        <f t="shared" si="5"/>
        <v>36660.317144658744</v>
      </c>
      <c r="AA47" s="162">
        <f t="shared" si="6"/>
        <v>25662.222001261118</v>
      </c>
      <c r="AB47" s="162">
        <f t="shared" si="7"/>
        <v>10998.095143397622</v>
      </c>
      <c r="AC47" s="162">
        <f t="shared" si="8"/>
        <v>0</v>
      </c>
      <c r="AD47" s="162">
        <f t="shared" si="9"/>
        <v>0</v>
      </c>
      <c r="AE47" s="36">
        <f t="shared" si="10"/>
        <v>10998.095143397622</v>
      </c>
      <c r="AF47" s="37"/>
    </row>
    <row r="48" spans="1:32" ht="30.75" thickBot="1" x14ac:dyDescent="0.3">
      <c r="A48" s="28" t="s">
        <v>25</v>
      </c>
      <c r="B48" s="28" t="s">
        <v>415</v>
      </c>
      <c r="C48" s="158" t="s">
        <v>584</v>
      </c>
      <c r="D48" s="158" t="s">
        <v>585</v>
      </c>
      <c r="E48" s="159" t="s">
        <v>1070</v>
      </c>
      <c r="F48" s="160">
        <v>31048.69484883035</v>
      </c>
      <c r="G48" s="29" t="s">
        <v>438</v>
      </c>
      <c r="H48" s="161">
        <v>2</v>
      </c>
      <c r="I48" s="30">
        <f t="shared" si="11"/>
        <v>0.64800000000000002</v>
      </c>
      <c r="J48" s="31">
        <v>0.26</v>
      </c>
      <c r="K48" s="32">
        <v>9.1999999999999998E-2</v>
      </c>
      <c r="L48" s="33">
        <v>0</v>
      </c>
      <c r="M48" s="34">
        <v>0</v>
      </c>
      <c r="N48" s="162">
        <f t="shared" si="0"/>
        <v>20119.554262042067</v>
      </c>
      <c r="O48" s="163">
        <f t="shared" si="1"/>
        <v>8072.6606606958912</v>
      </c>
      <c r="P48" s="163">
        <f t="shared" si="2"/>
        <v>2856.4799260923919</v>
      </c>
      <c r="Q48" s="163">
        <f t="shared" si="3"/>
        <v>0</v>
      </c>
      <c r="R48" s="163">
        <f t="shared" si="4"/>
        <v>0</v>
      </c>
      <c r="S48" s="35">
        <f t="shared" si="12"/>
        <v>2856.4799260923919</v>
      </c>
      <c r="T48" s="164">
        <v>2</v>
      </c>
      <c r="U48" s="30">
        <f t="shared" si="13"/>
        <v>0.62</v>
      </c>
      <c r="V48" s="31">
        <v>0.28000000000000003</v>
      </c>
      <c r="W48" s="32">
        <v>0.1</v>
      </c>
      <c r="X48" s="33">
        <v>0</v>
      </c>
      <c r="Y48" s="34">
        <v>0</v>
      </c>
      <c r="Z48" s="162">
        <f t="shared" si="5"/>
        <v>19250.190806274815</v>
      </c>
      <c r="AA48" s="162">
        <f t="shared" si="6"/>
        <v>8693.634557672498</v>
      </c>
      <c r="AB48" s="162">
        <f t="shared" si="7"/>
        <v>3104.8694848830351</v>
      </c>
      <c r="AC48" s="162">
        <f t="shared" si="8"/>
        <v>0</v>
      </c>
      <c r="AD48" s="162">
        <f t="shared" si="9"/>
        <v>0</v>
      </c>
      <c r="AE48" s="36">
        <f t="shared" si="10"/>
        <v>3104.8694848830351</v>
      </c>
      <c r="AF48" s="37"/>
    </row>
    <row r="49" spans="1:32" ht="30.75" thickBot="1" x14ac:dyDescent="0.3">
      <c r="A49" s="28" t="s">
        <v>25</v>
      </c>
      <c r="B49" s="28" t="s">
        <v>415</v>
      </c>
      <c r="C49" s="158" t="s">
        <v>417</v>
      </c>
      <c r="D49" s="158" t="s">
        <v>586</v>
      </c>
      <c r="E49" s="159" t="s">
        <v>1070</v>
      </c>
      <c r="F49" s="160">
        <v>35318.470523108954</v>
      </c>
      <c r="G49" s="29" t="s">
        <v>438</v>
      </c>
      <c r="H49" s="161">
        <v>1</v>
      </c>
      <c r="I49" s="30">
        <f t="shared" si="11"/>
        <v>0.89</v>
      </c>
      <c r="J49" s="31">
        <v>0.1</v>
      </c>
      <c r="K49" s="32">
        <v>0.01</v>
      </c>
      <c r="L49" s="33">
        <v>0</v>
      </c>
      <c r="M49" s="34">
        <v>0</v>
      </c>
      <c r="N49" s="162">
        <f t="shared" si="0"/>
        <v>31433.438765566971</v>
      </c>
      <c r="O49" s="163">
        <f t="shared" si="1"/>
        <v>3531.8470523108954</v>
      </c>
      <c r="P49" s="163">
        <f t="shared" si="2"/>
        <v>353.18470523108954</v>
      </c>
      <c r="Q49" s="163">
        <f t="shared" si="3"/>
        <v>0</v>
      </c>
      <c r="R49" s="163">
        <f t="shared" si="4"/>
        <v>0</v>
      </c>
      <c r="S49" s="35">
        <f t="shared" si="12"/>
        <v>353.18470523108954</v>
      </c>
      <c r="T49" s="164">
        <v>1</v>
      </c>
      <c r="U49" s="30">
        <f t="shared" si="13"/>
        <v>0.83</v>
      </c>
      <c r="V49" s="31">
        <v>0.13</v>
      </c>
      <c r="W49" s="32">
        <v>0.04</v>
      </c>
      <c r="X49" s="33">
        <v>0</v>
      </c>
      <c r="Y49" s="34">
        <v>0</v>
      </c>
      <c r="Z49" s="162">
        <f t="shared" si="5"/>
        <v>29314.33053418043</v>
      </c>
      <c r="AA49" s="162">
        <f t="shared" si="6"/>
        <v>4591.401168004164</v>
      </c>
      <c r="AB49" s="162">
        <f t="shared" si="7"/>
        <v>1412.7388209243582</v>
      </c>
      <c r="AC49" s="162">
        <f t="shared" si="8"/>
        <v>0</v>
      </c>
      <c r="AD49" s="162">
        <f t="shared" si="9"/>
        <v>0</v>
      </c>
      <c r="AE49" s="36">
        <f t="shared" si="10"/>
        <v>1412.7388209243582</v>
      </c>
      <c r="AF49" s="37"/>
    </row>
    <row r="50" spans="1:32" ht="30.75" thickBot="1" x14ac:dyDescent="0.3">
      <c r="A50" s="28" t="s">
        <v>25</v>
      </c>
      <c r="B50" s="28" t="s">
        <v>415</v>
      </c>
      <c r="C50" s="158" t="s">
        <v>418</v>
      </c>
      <c r="D50" s="158" t="s">
        <v>587</v>
      </c>
      <c r="E50" s="159" t="s">
        <v>1070</v>
      </c>
      <c r="F50" s="160">
        <v>27495.963024199609</v>
      </c>
      <c r="G50" s="29" t="s">
        <v>438</v>
      </c>
      <c r="H50" s="161">
        <v>2</v>
      </c>
      <c r="I50" s="30">
        <f t="shared" si="11"/>
        <v>0.6</v>
      </c>
      <c r="J50" s="31">
        <v>0.28000000000000003</v>
      </c>
      <c r="K50" s="32">
        <v>0.12</v>
      </c>
      <c r="L50" s="33">
        <v>0</v>
      </c>
      <c r="M50" s="34">
        <v>0</v>
      </c>
      <c r="N50" s="162">
        <f t="shared" si="0"/>
        <v>16497.577814519766</v>
      </c>
      <c r="O50" s="163">
        <f t="shared" si="1"/>
        <v>7698.8696467758909</v>
      </c>
      <c r="P50" s="163">
        <f t="shared" si="2"/>
        <v>3299.5155629039532</v>
      </c>
      <c r="Q50" s="163">
        <f t="shared" si="3"/>
        <v>0</v>
      </c>
      <c r="R50" s="163">
        <f t="shared" si="4"/>
        <v>0</v>
      </c>
      <c r="S50" s="35">
        <f t="shared" si="12"/>
        <v>3299.5155629039532</v>
      </c>
      <c r="T50" s="164">
        <v>2</v>
      </c>
      <c r="U50" s="30">
        <f t="shared" si="13"/>
        <v>0.54</v>
      </c>
      <c r="V50" s="31">
        <v>0.33</v>
      </c>
      <c r="W50" s="32">
        <v>0.13</v>
      </c>
      <c r="X50" s="33">
        <v>0</v>
      </c>
      <c r="Y50" s="34">
        <v>0</v>
      </c>
      <c r="Z50" s="162">
        <f t="shared" si="5"/>
        <v>14847.82003306779</v>
      </c>
      <c r="AA50" s="162">
        <f t="shared" si="6"/>
        <v>9073.6677979858723</v>
      </c>
      <c r="AB50" s="162">
        <f t="shared" si="7"/>
        <v>3574.4751931459491</v>
      </c>
      <c r="AC50" s="162">
        <f t="shared" si="8"/>
        <v>0</v>
      </c>
      <c r="AD50" s="162">
        <f t="shared" si="9"/>
        <v>0</v>
      </c>
      <c r="AE50" s="36">
        <f t="shared" si="10"/>
        <v>3574.4751931459491</v>
      </c>
      <c r="AF50" s="37"/>
    </row>
    <row r="51" spans="1:32" ht="30.75" thickBot="1" x14ac:dyDescent="0.3">
      <c r="A51" s="28" t="s">
        <v>25</v>
      </c>
      <c r="B51" s="28" t="s">
        <v>415</v>
      </c>
      <c r="C51" s="158" t="s">
        <v>588</v>
      </c>
      <c r="D51" s="158" t="s">
        <v>589</v>
      </c>
      <c r="E51" s="159" t="s">
        <v>1070</v>
      </c>
      <c r="F51" s="160">
        <v>82327.77248481338</v>
      </c>
      <c r="G51" s="29" t="s">
        <v>438</v>
      </c>
      <c r="H51" s="161">
        <v>1</v>
      </c>
      <c r="I51" s="30">
        <f t="shared" si="11"/>
        <v>0.82</v>
      </c>
      <c r="J51" s="31">
        <v>0.14000000000000001</v>
      </c>
      <c r="K51" s="32">
        <v>0.04</v>
      </c>
      <c r="L51" s="33">
        <v>0</v>
      </c>
      <c r="M51" s="34">
        <v>0</v>
      </c>
      <c r="N51" s="162">
        <f t="shared" si="0"/>
        <v>67508.773437546974</v>
      </c>
      <c r="O51" s="163">
        <f t="shared" si="1"/>
        <v>11525.888147873875</v>
      </c>
      <c r="P51" s="163">
        <f t="shared" si="2"/>
        <v>3293.1108993925354</v>
      </c>
      <c r="Q51" s="163">
        <f t="shared" si="3"/>
        <v>0</v>
      </c>
      <c r="R51" s="163">
        <f t="shared" si="4"/>
        <v>0</v>
      </c>
      <c r="S51" s="35">
        <f t="shared" si="12"/>
        <v>3293.1108993925354</v>
      </c>
      <c r="T51" s="164">
        <v>2</v>
      </c>
      <c r="U51" s="30">
        <f t="shared" si="13"/>
        <v>0.7</v>
      </c>
      <c r="V51" s="31">
        <v>0.25</v>
      </c>
      <c r="W51" s="32">
        <v>0.05</v>
      </c>
      <c r="X51" s="33">
        <v>0</v>
      </c>
      <c r="Y51" s="34">
        <v>0</v>
      </c>
      <c r="Z51" s="162">
        <f t="shared" si="5"/>
        <v>57629.440739369362</v>
      </c>
      <c r="AA51" s="162">
        <f t="shared" si="6"/>
        <v>20581.943121203345</v>
      </c>
      <c r="AB51" s="162">
        <f t="shared" si="7"/>
        <v>4116.3886242406688</v>
      </c>
      <c r="AC51" s="162">
        <f t="shared" si="8"/>
        <v>0</v>
      </c>
      <c r="AD51" s="162">
        <f t="shared" si="9"/>
        <v>0</v>
      </c>
      <c r="AE51" s="36">
        <f t="shared" si="10"/>
        <v>4116.3886242406688</v>
      </c>
      <c r="AF51" s="37"/>
    </row>
    <row r="52" spans="1:32" ht="30.75" thickBot="1" x14ac:dyDescent="0.3">
      <c r="A52" s="28" t="s">
        <v>25</v>
      </c>
      <c r="B52" s="28" t="s">
        <v>415</v>
      </c>
      <c r="C52" s="158" t="s">
        <v>416</v>
      </c>
      <c r="D52" s="158" t="s">
        <v>590</v>
      </c>
      <c r="E52" s="159" t="s">
        <v>1070</v>
      </c>
      <c r="F52" s="160">
        <v>66977.464829730219</v>
      </c>
      <c r="G52" s="29" t="s">
        <v>438</v>
      </c>
      <c r="H52" s="161">
        <v>2</v>
      </c>
      <c r="I52" s="30">
        <f t="shared" si="11"/>
        <v>0.75</v>
      </c>
      <c r="J52" s="31">
        <v>0.2</v>
      </c>
      <c r="K52" s="32">
        <v>0.05</v>
      </c>
      <c r="L52" s="33">
        <v>0</v>
      </c>
      <c r="M52" s="34">
        <v>0</v>
      </c>
      <c r="N52" s="162">
        <f t="shared" si="0"/>
        <v>50233.098622297664</v>
      </c>
      <c r="O52" s="163">
        <f t="shared" si="1"/>
        <v>13395.492965946045</v>
      </c>
      <c r="P52" s="163">
        <f t="shared" si="2"/>
        <v>3348.8732414865112</v>
      </c>
      <c r="Q52" s="163">
        <f t="shared" si="3"/>
        <v>0</v>
      </c>
      <c r="R52" s="163">
        <f t="shared" si="4"/>
        <v>0</v>
      </c>
      <c r="S52" s="35">
        <f t="shared" si="12"/>
        <v>3348.8732414865112</v>
      </c>
      <c r="T52" s="164">
        <v>2</v>
      </c>
      <c r="U52" s="30">
        <f t="shared" si="13"/>
        <v>0.63</v>
      </c>
      <c r="V52" s="31">
        <v>0.3</v>
      </c>
      <c r="W52" s="32">
        <v>7.0000000000000007E-2</v>
      </c>
      <c r="X52" s="33">
        <v>0</v>
      </c>
      <c r="Y52" s="34">
        <v>0</v>
      </c>
      <c r="Z52" s="162">
        <f t="shared" si="5"/>
        <v>42195.802842730038</v>
      </c>
      <c r="AA52" s="162">
        <f t="shared" si="6"/>
        <v>20093.239448919066</v>
      </c>
      <c r="AB52" s="162">
        <f t="shared" si="7"/>
        <v>4688.4225380811158</v>
      </c>
      <c r="AC52" s="162">
        <f t="shared" si="8"/>
        <v>0</v>
      </c>
      <c r="AD52" s="162">
        <f t="shared" si="9"/>
        <v>0</v>
      </c>
      <c r="AE52" s="36">
        <f t="shared" si="10"/>
        <v>4688.4225380811158</v>
      </c>
      <c r="AF52" s="37"/>
    </row>
    <row r="54" spans="1:32" x14ac:dyDescent="0.25">
      <c r="F54" s="193">
        <f>SUM(F5:F53)</f>
        <v>4372041.6687753228</v>
      </c>
      <c r="G54" s="177"/>
      <c r="H54" s="177"/>
      <c r="I54" s="177"/>
      <c r="J54" s="177"/>
      <c r="K54" s="177"/>
      <c r="L54" s="177"/>
      <c r="M54" s="177"/>
      <c r="N54" s="177">
        <f t="shared" ref="N54:AE54" si="14">SUM(N5:N53)</f>
        <v>3131409.004152094</v>
      </c>
      <c r="O54" s="177">
        <f t="shared" si="14"/>
        <v>892364.20469061274</v>
      </c>
      <c r="P54" s="177">
        <f t="shared" si="14"/>
        <v>340348.75671496452</v>
      </c>
      <c r="Q54" s="177">
        <f t="shared" si="14"/>
        <v>7919.7032176511511</v>
      </c>
      <c r="R54" s="177">
        <f t="shared" si="14"/>
        <v>0</v>
      </c>
      <c r="S54" s="194">
        <f>SUM(S5:S53)</f>
        <v>348268.45993261569</v>
      </c>
      <c r="T54" s="177"/>
      <c r="U54" s="177"/>
      <c r="V54" s="177"/>
      <c r="W54" s="177"/>
      <c r="X54" s="177"/>
      <c r="Y54" s="177"/>
      <c r="Z54" s="177">
        <f t="shared" si="14"/>
        <v>2513007.8435160597</v>
      </c>
      <c r="AA54" s="177">
        <f t="shared" si="14"/>
        <v>1198293.7604917022</v>
      </c>
      <c r="AB54" s="177">
        <f t="shared" si="14"/>
        <v>626983.18477601116</v>
      </c>
      <c r="AC54" s="177">
        <f t="shared" si="14"/>
        <v>33756.879991549678</v>
      </c>
      <c r="AD54" s="177">
        <f t="shared" si="14"/>
        <v>0</v>
      </c>
      <c r="AE54" s="194">
        <f t="shared" si="14"/>
        <v>660740.06476756069</v>
      </c>
    </row>
    <row r="56" spans="1:32" x14ac:dyDescent="0.25">
      <c r="N56" s="195">
        <f>(N54/$F$54)</f>
        <v>0.71623494042069613</v>
      </c>
      <c r="O56" s="195">
        <f t="shared" ref="O56:AE56" si="15">(O54/$F$54)</f>
        <v>0.20410697616717316</v>
      </c>
      <c r="P56" s="195">
        <f t="shared" si="15"/>
        <v>7.7846640654342505E-2</v>
      </c>
      <c r="Q56" s="192">
        <f t="shared" si="15"/>
        <v>1.8114427577881672E-3</v>
      </c>
      <c r="R56" s="195">
        <f t="shared" si="15"/>
        <v>0</v>
      </c>
      <c r="S56" s="196">
        <f>(S54/$F$54)</f>
        <v>7.9658083412130681E-2</v>
      </c>
      <c r="T56" s="195"/>
      <c r="U56" s="195"/>
      <c r="V56" s="195"/>
      <c r="W56" s="195"/>
      <c r="X56" s="195"/>
      <c r="Y56" s="195"/>
      <c r="Z56" s="195">
        <f t="shared" si="15"/>
        <v>0.57479046036173587</v>
      </c>
      <c r="AA56" s="195">
        <f t="shared" si="15"/>
        <v>0.27408104754577123</v>
      </c>
      <c r="AB56" s="195">
        <f t="shared" si="15"/>
        <v>0.14340741289221037</v>
      </c>
      <c r="AC56" s="192">
        <f t="shared" si="15"/>
        <v>7.7210792002825324E-3</v>
      </c>
      <c r="AD56" s="195">
        <f t="shared" si="15"/>
        <v>0</v>
      </c>
      <c r="AE56" s="196">
        <f t="shared" si="15"/>
        <v>0.15112849209249288</v>
      </c>
    </row>
  </sheetData>
  <mergeCells count="26">
    <mergeCell ref="Z2:Z4"/>
    <mergeCell ref="AA2:AA4"/>
    <mergeCell ref="AB2:AB4"/>
    <mergeCell ref="AC2:AC4"/>
    <mergeCell ref="G1:G4"/>
    <mergeCell ref="H1:S1"/>
    <mergeCell ref="T1:AE1"/>
    <mergeCell ref="H2:H4"/>
    <mergeCell ref="I2:M2"/>
    <mergeCell ref="N2:N4"/>
    <mergeCell ref="O2:O4"/>
    <mergeCell ref="P2:P4"/>
    <mergeCell ref="Q2:Q4"/>
    <mergeCell ref="R2:R4"/>
    <mergeCell ref="AD2:AD4"/>
    <mergeCell ref="AE2:AE4"/>
    <mergeCell ref="I3:M3"/>
    <mergeCell ref="U3:Y3"/>
    <mergeCell ref="S2:S4"/>
    <mergeCell ref="U2:Y2"/>
    <mergeCell ref="F1:F4"/>
    <mergeCell ref="A1:A4"/>
    <mergeCell ref="B1:B4"/>
    <mergeCell ref="C1:C4"/>
    <mergeCell ref="D1:D4"/>
    <mergeCell ref="E1:E4"/>
  </mergeCells>
  <conditionalFormatting sqref="I4:M4">
    <cfRule type="containsText" dxfId="97" priority="98" operator="containsText" text="N/A">
      <formula>NOT(ISERROR(SEARCH("N/A",I4)))</formula>
    </cfRule>
  </conditionalFormatting>
  <conditionalFormatting sqref="U4:Y4">
    <cfRule type="containsText" dxfId="96" priority="97" operator="containsText" text="N/A">
      <formula>NOT(ISERROR(SEARCH("N/A",U4)))</formula>
    </cfRule>
  </conditionalFormatting>
  <conditionalFormatting sqref="Y5">
    <cfRule type="containsText" dxfId="95" priority="96" operator="containsText" text="N/A">
      <formula>NOT(ISERROR(SEARCH("N/A",Y5)))</formula>
    </cfRule>
  </conditionalFormatting>
  <conditionalFormatting sqref="M5">
    <cfRule type="containsText" dxfId="94" priority="95" operator="containsText" text="N/A">
      <formula>NOT(ISERROR(SEARCH("N/A",M5)))</formula>
    </cfRule>
  </conditionalFormatting>
  <conditionalFormatting sqref="Y6">
    <cfRule type="containsText" dxfId="93" priority="94" operator="containsText" text="N/A">
      <formula>NOT(ISERROR(SEARCH("N/A",Y6)))</formula>
    </cfRule>
  </conditionalFormatting>
  <conditionalFormatting sqref="M6">
    <cfRule type="containsText" dxfId="92" priority="93" operator="containsText" text="N/A">
      <formula>NOT(ISERROR(SEARCH("N/A",M6)))</formula>
    </cfRule>
  </conditionalFormatting>
  <conditionalFormatting sqref="Y7">
    <cfRule type="containsText" dxfId="91" priority="92" operator="containsText" text="N/A">
      <formula>NOT(ISERROR(SEARCH("N/A",Y7)))</formula>
    </cfRule>
  </conditionalFormatting>
  <conditionalFormatting sqref="M7">
    <cfRule type="containsText" dxfId="90" priority="91" operator="containsText" text="N/A">
      <formula>NOT(ISERROR(SEARCH("N/A",M7)))</formula>
    </cfRule>
  </conditionalFormatting>
  <conditionalFormatting sqref="Y8">
    <cfRule type="containsText" dxfId="89" priority="90" operator="containsText" text="N/A">
      <formula>NOT(ISERROR(SEARCH("N/A",Y8)))</formula>
    </cfRule>
  </conditionalFormatting>
  <conditionalFormatting sqref="M8">
    <cfRule type="containsText" dxfId="88" priority="89" operator="containsText" text="N/A">
      <formula>NOT(ISERROR(SEARCH("N/A",M8)))</formula>
    </cfRule>
  </conditionalFormatting>
  <conditionalFormatting sqref="Y9">
    <cfRule type="containsText" dxfId="87" priority="88" operator="containsText" text="N/A">
      <formula>NOT(ISERROR(SEARCH("N/A",Y9)))</formula>
    </cfRule>
  </conditionalFormatting>
  <conditionalFormatting sqref="M9">
    <cfRule type="containsText" dxfId="86" priority="87" operator="containsText" text="N/A">
      <formula>NOT(ISERROR(SEARCH("N/A",M9)))</formula>
    </cfRule>
  </conditionalFormatting>
  <conditionalFormatting sqref="Y10">
    <cfRule type="containsText" dxfId="85" priority="86" operator="containsText" text="N/A">
      <formula>NOT(ISERROR(SEARCH("N/A",Y10)))</formula>
    </cfRule>
  </conditionalFormatting>
  <conditionalFormatting sqref="M10">
    <cfRule type="containsText" dxfId="84" priority="85" operator="containsText" text="N/A">
      <formula>NOT(ISERROR(SEARCH("N/A",M10)))</formula>
    </cfRule>
  </conditionalFormatting>
  <conditionalFormatting sqref="Y11">
    <cfRule type="containsText" dxfId="83" priority="84" operator="containsText" text="N/A">
      <formula>NOT(ISERROR(SEARCH("N/A",Y11)))</formula>
    </cfRule>
  </conditionalFormatting>
  <conditionalFormatting sqref="M11">
    <cfRule type="containsText" dxfId="82" priority="83" operator="containsText" text="N/A">
      <formula>NOT(ISERROR(SEARCH("N/A",M11)))</formula>
    </cfRule>
  </conditionalFormatting>
  <conditionalFormatting sqref="Y12">
    <cfRule type="containsText" dxfId="81" priority="82" operator="containsText" text="N/A">
      <formula>NOT(ISERROR(SEARCH("N/A",Y12)))</formula>
    </cfRule>
  </conditionalFormatting>
  <conditionalFormatting sqref="M12">
    <cfRule type="containsText" dxfId="80" priority="81" operator="containsText" text="N/A">
      <formula>NOT(ISERROR(SEARCH("N/A",M12)))</formula>
    </cfRule>
  </conditionalFormatting>
  <conditionalFormatting sqref="Y13">
    <cfRule type="containsText" dxfId="79" priority="80" operator="containsText" text="N/A">
      <formula>NOT(ISERROR(SEARCH("N/A",Y13)))</formula>
    </cfRule>
  </conditionalFormatting>
  <conditionalFormatting sqref="M13">
    <cfRule type="containsText" dxfId="78" priority="79" operator="containsText" text="N/A">
      <formula>NOT(ISERROR(SEARCH("N/A",M13)))</formula>
    </cfRule>
  </conditionalFormatting>
  <conditionalFormatting sqref="Y14">
    <cfRule type="containsText" dxfId="77" priority="78" operator="containsText" text="N/A">
      <formula>NOT(ISERROR(SEARCH("N/A",Y14)))</formula>
    </cfRule>
  </conditionalFormatting>
  <conditionalFormatting sqref="M14">
    <cfRule type="containsText" dxfId="76" priority="77" operator="containsText" text="N/A">
      <formula>NOT(ISERROR(SEARCH("N/A",M14)))</formula>
    </cfRule>
  </conditionalFormatting>
  <conditionalFormatting sqref="Y15">
    <cfRule type="containsText" dxfId="75" priority="76" operator="containsText" text="N/A">
      <formula>NOT(ISERROR(SEARCH("N/A",Y15)))</formula>
    </cfRule>
  </conditionalFormatting>
  <conditionalFormatting sqref="M15">
    <cfRule type="containsText" dxfId="74" priority="75" operator="containsText" text="N/A">
      <formula>NOT(ISERROR(SEARCH("N/A",M15)))</formula>
    </cfRule>
  </conditionalFormatting>
  <conditionalFormatting sqref="Y16">
    <cfRule type="containsText" dxfId="73" priority="74" operator="containsText" text="N/A">
      <formula>NOT(ISERROR(SEARCH("N/A",Y16)))</formula>
    </cfRule>
  </conditionalFormatting>
  <conditionalFormatting sqref="M16">
    <cfRule type="containsText" dxfId="72" priority="73" operator="containsText" text="N/A">
      <formula>NOT(ISERROR(SEARCH("N/A",M16)))</formula>
    </cfRule>
  </conditionalFormatting>
  <conditionalFormatting sqref="Y17">
    <cfRule type="containsText" dxfId="71" priority="72" operator="containsText" text="N/A">
      <formula>NOT(ISERROR(SEARCH("N/A",Y17)))</formula>
    </cfRule>
  </conditionalFormatting>
  <conditionalFormatting sqref="M17">
    <cfRule type="containsText" dxfId="70" priority="71" operator="containsText" text="N/A">
      <formula>NOT(ISERROR(SEARCH("N/A",M17)))</formula>
    </cfRule>
  </conditionalFormatting>
  <conditionalFormatting sqref="Y18">
    <cfRule type="containsText" dxfId="69" priority="70" operator="containsText" text="N/A">
      <formula>NOT(ISERROR(SEARCH("N/A",Y18)))</formula>
    </cfRule>
  </conditionalFormatting>
  <conditionalFormatting sqref="M18">
    <cfRule type="containsText" dxfId="68" priority="69" operator="containsText" text="N/A">
      <formula>NOT(ISERROR(SEARCH("N/A",M18)))</formula>
    </cfRule>
  </conditionalFormatting>
  <conditionalFormatting sqref="Y19">
    <cfRule type="containsText" dxfId="67" priority="68" operator="containsText" text="N/A">
      <formula>NOT(ISERROR(SEARCH("N/A",Y19)))</formula>
    </cfRule>
  </conditionalFormatting>
  <conditionalFormatting sqref="M19">
    <cfRule type="containsText" dxfId="66" priority="67" operator="containsText" text="N/A">
      <formula>NOT(ISERROR(SEARCH("N/A",M19)))</formula>
    </cfRule>
  </conditionalFormatting>
  <conditionalFormatting sqref="Y20">
    <cfRule type="containsText" dxfId="65" priority="66" operator="containsText" text="N/A">
      <formula>NOT(ISERROR(SEARCH("N/A",Y20)))</formula>
    </cfRule>
  </conditionalFormatting>
  <conditionalFormatting sqref="M20">
    <cfRule type="containsText" dxfId="64" priority="65" operator="containsText" text="N/A">
      <formula>NOT(ISERROR(SEARCH("N/A",M20)))</formula>
    </cfRule>
  </conditionalFormatting>
  <conditionalFormatting sqref="Y21">
    <cfRule type="containsText" dxfId="63" priority="64" operator="containsText" text="N/A">
      <formula>NOT(ISERROR(SEARCH("N/A",Y21)))</formula>
    </cfRule>
  </conditionalFormatting>
  <conditionalFormatting sqref="M21">
    <cfRule type="containsText" dxfId="62" priority="63" operator="containsText" text="N/A">
      <formula>NOT(ISERROR(SEARCH("N/A",M21)))</formula>
    </cfRule>
  </conditionalFormatting>
  <conditionalFormatting sqref="Y22">
    <cfRule type="containsText" dxfId="61" priority="62" operator="containsText" text="N/A">
      <formula>NOT(ISERROR(SEARCH("N/A",Y22)))</formula>
    </cfRule>
  </conditionalFormatting>
  <conditionalFormatting sqref="M22">
    <cfRule type="containsText" dxfId="60" priority="61" operator="containsText" text="N/A">
      <formula>NOT(ISERROR(SEARCH("N/A",M22)))</formula>
    </cfRule>
  </conditionalFormatting>
  <conditionalFormatting sqref="Y23">
    <cfRule type="containsText" dxfId="59" priority="60" operator="containsText" text="N/A">
      <formula>NOT(ISERROR(SEARCH("N/A",Y23)))</formula>
    </cfRule>
  </conditionalFormatting>
  <conditionalFormatting sqref="M23">
    <cfRule type="containsText" dxfId="58" priority="59" operator="containsText" text="N/A">
      <formula>NOT(ISERROR(SEARCH("N/A",M23)))</formula>
    </cfRule>
  </conditionalFormatting>
  <conditionalFormatting sqref="Y24">
    <cfRule type="containsText" dxfId="57" priority="58" operator="containsText" text="N/A">
      <formula>NOT(ISERROR(SEARCH("N/A",Y24)))</formula>
    </cfRule>
  </conditionalFormatting>
  <conditionalFormatting sqref="M24">
    <cfRule type="containsText" dxfId="56" priority="57" operator="containsText" text="N/A">
      <formula>NOT(ISERROR(SEARCH("N/A",M24)))</formula>
    </cfRule>
  </conditionalFormatting>
  <conditionalFormatting sqref="Y25">
    <cfRule type="containsText" dxfId="55" priority="56" operator="containsText" text="N/A">
      <formula>NOT(ISERROR(SEARCH("N/A",Y25)))</formula>
    </cfRule>
  </conditionalFormatting>
  <conditionalFormatting sqref="M25">
    <cfRule type="containsText" dxfId="54" priority="55" operator="containsText" text="N/A">
      <formula>NOT(ISERROR(SEARCH("N/A",M25)))</formula>
    </cfRule>
  </conditionalFormatting>
  <conditionalFormatting sqref="Y26">
    <cfRule type="containsText" dxfId="53" priority="54" operator="containsText" text="N/A">
      <formula>NOT(ISERROR(SEARCH("N/A",Y26)))</formula>
    </cfRule>
  </conditionalFormatting>
  <conditionalFormatting sqref="M26">
    <cfRule type="containsText" dxfId="52" priority="53" operator="containsText" text="N/A">
      <formula>NOT(ISERROR(SEARCH("N/A",M26)))</formula>
    </cfRule>
  </conditionalFormatting>
  <conditionalFormatting sqref="Y27">
    <cfRule type="containsText" dxfId="51" priority="52" operator="containsText" text="N/A">
      <formula>NOT(ISERROR(SEARCH("N/A",Y27)))</formula>
    </cfRule>
  </conditionalFormatting>
  <conditionalFormatting sqref="M27">
    <cfRule type="containsText" dxfId="50" priority="51" operator="containsText" text="N/A">
      <formula>NOT(ISERROR(SEARCH("N/A",M27)))</formula>
    </cfRule>
  </conditionalFormatting>
  <conditionalFormatting sqref="Y28">
    <cfRule type="containsText" dxfId="49" priority="50" operator="containsText" text="N/A">
      <formula>NOT(ISERROR(SEARCH("N/A",Y28)))</formula>
    </cfRule>
  </conditionalFormatting>
  <conditionalFormatting sqref="M28">
    <cfRule type="containsText" dxfId="48" priority="49" operator="containsText" text="N/A">
      <formula>NOT(ISERROR(SEARCH("N/A",M28)))</formula>
    </cfRule>
  </conditionalFormatting>
  <conditionalFormatting sqref="Y29">
    <cfRule type="containsText" dxfId="47" priority="48" operator="containsText" text="N/A">
      <formula>NOT(ISERROR(SEARCH("N/A",Y29)))</formula>
    </cfRule>
  </conditionalFormatting>
  <conditionalFormatting sqref="M29">
    <cfRule type="containsText" dxfId="46" priority="47" operator="containsText" text="N/A">
      <formula>NOT(ISERROR(SEARCH("N/A",M29)))</formula>
    </cfRule>
  </conditionalFormatting>
  <conditionalFormatting sqref="Y30">
    <cfRule type="containsText" dxfId="45" priority="46" operator="containsText" text="N/A">
      <formula>NOT(ISERROR(SEARCH("N/A",Y30)))</formula>
    </cfRule>
  </conditionalFormatting>
  <conditionalFormatting sqref="M30">
    <cfRule type="containsText" dxfId="44" priority="45" operator="containsText" text="N/A">
      <formula>NOT(ISERROR(SEARCH("N/A",M30)))</formula>
    </cfRule>
  </conditionalFormatting>
  <conditionalFormatting sqref="Y31">
    <cfRule type="containsText" dxfId="43" priority="44" operator="containsText" text="N/A">
      <formula>NOT(ISERROR(SEARCH("N/A",Y31)))</formula>
    </cfRule>
  </conditionalFormatting>
  <conditionalFormatting sqref="M31">
    <cfRule type="containsText" dxfId="42" priority="43" operator="containsText" text="N/A">
      <formula>NOT(ISERROR(SEARCH("N/A",M31)))</formula>
    </cfRule>
  </conditionalFormatting>
  <conditionalFormatting sqref="Y32">
    <cfRule type="containsText" dxfId="41" priority="42" operator="containsText" text="N/A">
      <formula>NOT(ISERROR(SEARCH("N/A",Y32)))</formula>
    </cfRule>
  </conditionalFormatting>
  <conditionalFormatting sqref="M32">
    <cfRule type="containsText" dxfId="40" priority="41" operator="containsText" text="N/A">
      <formula>NOT(ISERROR(SEARCH("N/A",M32)))</formula>
    </cfRule>
  </conditionalFormatting>
  <conditionalFormatting sqref="Y33">
    <cfRule type="containsText" dxfId="39" priority="40" operator="containsText" text="N/A">
      <formula>NOT(ISERROR(SEARCH("N/A",Y33)))</formula>
    </cfRule>
  </conditionalFormatting>
  <conditionalFormatting sqref="M33">
    <cfRule type="containsText" dxfId="38" priority="39" operator="containsText" text="N/A">
      <formula>NOT(ISERROR(SEARCH("N/A",M33)))</formula>
    </cfRule>
  </conditionalFormatting>
  <conditionalFormatting sqref="Y34">
    <cfRule type="containsText" dxfId="37" priority="38" operator="containsText" text="N/A">
      <formula>NOT(ISERROR(SEARCH("N/A",Y34)))</formula>
    </cfRule>
  </conditionalFormatting>
  <conditionalFormatting sqref="M34">
    <cfRule type="containsText" dxfId="36" priority="37" operator="containsText" text="N/A">
      <formula>NOT(ISERROR(SEARCH("N/A",M34)))</formula>
    </cfRule>
  </conditionalFormatting>
  <conditionalFormatting sqref="Y35">
    <cfRule type="containsText" dxfId="35" priority="36" operator="containsText" text="N/A">
      <formula>NOT(ISERROR(SEARCH("N/A",Y35)))</formula>
    </cfRule>
  </conditionalFormatting>
  <conditionalFormatting sqref="M35">
    <cfRule type="containsText" dxfId="34" priority="35" operator="containsText" text="N/A">
      <formula>NOT(ISERROR(SEARCH("N/A",M35)))</formula>
    </cfRule>
  </conditionalFormatting>
  <conditionalFormatting sqref="Y36">
    <cfRule type="containsText" dxfId="33" priority="34" operator="containsText" text="N/A">
      <formula>NOT(ISERROR(SEARCH("N/A",Y36)))</formula>
    </cfRule>
  </conditionalFormatting>
  <conditionalFormatting sqref="M36">
    <cfRule type="containsText" dxfId="32" priority="33" operator="containsText" text="N/A">
      <formula>NOT(ISERROR(SEARCH("N/A",M36)))</formula>
    </cfRule>
  </conditionalFormatting>
  <conditionalFormatting sqref="Y37">
    <cfRule type="containsText" dxfId="31" priority="32" operator="containsText" text="N/A">
      <formula>NOT(ISERROR(SEARCH("N/A",Y37)))</formula>
    </cfRule>
  </conditionalFormatting>
  <conditionalFormatting sqref="M37">
    <cfRule type="containsText" dxfId="30" priority="31" operator="containsText" text="N/A">
      <formula>NOT(ISERROR(SEARCH("N/A",M37)))</formula>
    </cfRule>
  </conditionalFormatting>
  <conditionalFormatting sqref="Y38">
    <cfRule type="containsText" dxfId="29" priority="30" operator="containsText" text="N/A">
      <formula>NOT(ISERROR(SEARCH("N/A",Y38)))</formula>
    </cfRule>
  </conditionalFormatting>
  <conditionalFormatting sqref="M38">
    <cfRule type="containsText" dxfId="28" priority="29" operator="containsText" text="N/A">
      <formula>NOT(ISERROR(SEARCH("N/A",M38)))</formula>
    </cfRule>
  </conditionalFormatting>
  <conditionalFormatting sqref="Y39">
    <cfRule type="containsText" dxfId="27" priority="28" operator="containsText" text="N/A">
      <formula>NOT(ISERROR(SEARCH("N/A",Y39)))</formula>
    </cfRule>
  </conditionalFormatting>
  <conditionalFormatting sqref="M39">
    <cfRule type="containsText" dxfId="26" priority="27" operator="containsText" text="N/A">
      <formula>NOT(ISERROR(SEARCH("N/A",M39)))</formula>
    </cfRule>
  </conditionalFormatting>
  <conditionalFormatting sqref="Y40">
    <cfRule type="containsText" dxfId="25" priority="26" operator="containsText" text="N/A">
      <formula>NOT(ISERROR(SEARCH("N/A",Y40)))</formula>
    </cfRule>
  </conditionalFormatting>
  <conditionalFormatting sqref="M40">
    <cfRule type="containsText" dxfId="24" priority="25" operator="containsText" text="N/A">
      <formula>NOT(ISERROR(SEARCH("N/A",M40)))</formula>
    </cfRule>
  </conditionalFormatting>
  <conditionalFormatting sqref="Y41">
    <cfRule type="containsText" dxfId="23" priority="24" operator="containsText" text="N/A">
      <formula>NOT(ISERROR(SEARCH("N/A",Y41)))</formula>
    </cfRule>
  </conditionalFormatting>
  <conditionalFormatting sqref="M41">
    <cfRule type="containsText" dxfId="22" priority="23" operator="containsText" text="N/A">
      <formula>NOT(ISERROR(SEARCH("N/A",M41)))</formula>
    </cfRule>
  </conditionalFormatting>
  <conditionalFormatting sqref="Y42">
    <cfRule type="containsText" dxfId="21" priority="22" operator="containsText" text="N/A">
      <formula>NOT(ISERROR(SEARCH("N/A",Y42)))</formula>
    </cfRule>
  </conditionalFormatting>
  <conditionalFormatting sqref="M42">
    <cfRule type="containsText" dxfId="20" priority="21" operator="containsText" text="N/A">
      <formula>NOT(ISERROR(SEARCH("N/A",M42)))</formula>
    </cfRule>
  </conditionalFormatting>
  <conditionalFormatting sqref="Y43">
    <cfRule type="containsText" dxfId="19" priority="20" operator="containsText" text="N/A">
      <formula>NOT(ISERROR(SEARCH("N/A",Y43)))</formula>
    </cfRule>
  </conditionalFormatting>
  <conditionalFormatting sqref="M43">
    <cfRule type="containsText" dxfId="18" priority="19" operator="containsText" text="N/A">
      <formula>NOT(ISERROR(SEARCH("N/A",M43)))</formula>
    </cfRule>
  </conditionalFormatting>
  <conditionalFormatting sqref="Y44">
    <cfRule type="containsText" dxfId="17" priority="18" operator="containsText" text="N/A">
      <formula>NOT(ISERROR(SEARCH("N/A",Y44)))</formula>
    </cfRule>
  </conditionalFormatting>
  <conditionalFormatting sqref="M44">
    <cfRule type="containsText" dxfId="16" priority="17" operator="containsText" text="N/A">
      <formula>NOT(ISERROR(SEARCH("N/A",M44)))</formula>
    </cfRule>
  </conditionalFormatting>
  <conditionalFormatting sqref="Y45">
    <cfRule type="containsText" dxfId="15" priority="16" operator="containsText" text="N/A">
      <formula>NOT(ISERROR(SEARCH("N/A",Y45)))</formula>
    </cfRule>
  </conditionalFormatting>
  <conditionalFormatting sqref="M45">
    <cfRule type="containsText" dxfId="14" priority="15" operator="containsText" text="N/A">
      <formula>NOT(ISERROR(SEARCH("N/A",M45)))</formula>
    </cfRule>
  </conditionalFormatting>
  <conditionalFormatting sqref="Y46">
    <cfRule type="containsText" dxfId="13" priority="14" operator="containsText" text="N/A">
      <formula>NOT(ISERROR(SEARCH("N/A",Y46)))</formula>
    </cfRule>
  </conditionalFormatting>
  <conditionalFormatting sqref="M46">
    <cfRule type="containsText" dxfId="12" priority="13" operator="containsText" text="N/A">
      <formula>NOT(ISERROR(SEARCH("N/A",M46)))</formula>
    </cfRule>
  </conditionalFormatting>
  <conditionalFormatting sqref="Y47">
    <cfRule type="containsText" dxfId="11" priority="12" operator="containsText" text="N/A">
      <formula>NOT(ISERROR(SEARCH("N/A",Y47)))</formula>
    </cfRule>
  </conditionalFormatting>
  <conditionalFormatting sqref="M47">
    <cfRule type="containsText" dxfId="10" priority="11" operator="containsText" text="N/A">
      <formula>NOT(ISERROR(SEARCH("N/A",M47)))</formula>
    </cfRule>
  </conditionalFormatting>
  <conditionalFormatting sqref="Y48">
    <cfRule type="containsText" dxfId="9" priority="10" operator="containsText" text="N/A">
      <formula>NOT(ISERROR(SEARCH("N/A",Y48)))</formula>
    </cfRule>
  </conditionalFormatting>
  <conditionalFormatting sqref="M48">
    <cfRule type="containsText" dxfId="8" priority="9" operator="containsText" text="N/A">
      <formula>NOT(ISERROR(SEARCH("N/A",M48)))</formula>
    </cfRule>
  </conditionalFormatting>
  <conditionalFormatting sqref="Y49">
    <cfRule type="containsText" dxfId="7" priority="8" operator="containsText" text="N/A">
      <formula>NOT(ISERROR(SEARCH("N/A",Y49)))</formula>
    </cfRule>
  </conditionalFormatting>
  <conditionalFormatting sqref="M49">
    <cfRule type="containsText" dxfId="6" priority="7" operator="containsText" text="N/A">
      <formula>NOT(ISERROR(SEARCH("N/A",M49)))</formula>
    </cfRule>
  </conditionalFormatting>
  <conditionalFormatting sqref="Y50">
    <cfRule type="containsText" dxfId="5" priority="6" operator="containsText" text="N/A">
      <formula>NOT(ISERROR(SEARCH("N/A",Y50)))</formula>
    </cfRule>
  </conditionalFormatting>
  <conditionalFormatting sqref="M50">
    <cfRule type="containsText" dxfId="4" priority="5" operator="containsText" text="N/A">
      <formula>NOT(ISERROR(SEARCH("N/A",M50)))</formula>
    </cfRule>
  </conditionalFormatting>
  <conditionalFormatting sqref="Y51">
    <cfRule type="containsText" dxfId="3" priority="4" operator="containsText" text="N/A">
      <formula>NOT(ISERROR(SEARCH("N/A",Y51)))</formula>
    </cfRule>
  </conditionalFormatting>
  <conditionalFormatting sqref="M51">
    <cfRule type="containsText" dxfId="2" priority="3" operator="containsText" text="N/A">
      <formula>NOT(ISERROR(SEARCH("N/A",M51)))</formula>
    </cfRule>
  </conditionalFormatting>
  <conditionalFormatting sqref="Y52">
    <cfRule type="containsText" dxfId="1" priority="2" operator="containsText" text="N/A">
      <formula>NOT(ISERROR(SEARCH("N/A",Y52)))</formula>
    </cfRule>
  </conditionalFormatting>
  <conditionalFormatting sqref="M52">
    <cfRule type="containsText" dxfId="0" priority="1" operator="containsText" text="N/A">
      <formula>NOT(ISERROR(SEARCH("N/A",M52)))</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E21B46B6510944ACCC1A9E9D09B45B" ma:contentTypeVersion="12" ma:contentTypeDescription="Create a new document." ma:contentTypeScope="" ma:versionID="b02bb79e95f874242395453643404308">
  <xsd:schema xmlns:xsd="http://www.w3.org/2001/XMLSchema" xmlns:xs="http://www.w3.org/2001/XMLSchema" xmlns:p="http://schemas.microsoft.com/office/2006/metadata/properties" xmlns:ns3="0aae8104-2775-47bf-a616-40d8eadd5188" xmlns:ns4="8dd5283b-55c2-4f3c-990c-ab18dea8320e" targetNamespace="http://schemas.microsoft.com/office/2006/metadata/properties" ma:root="true" ma:fieldsID="4d6c59ce88ebf0eb87405994d35ea81e" ns3:_="" ns4:_="">
    <xsd:import namespace="0aae8104-2775-47bf-a616-40d8eadd5188"/>
    <xsd:import namespace="8dd5283b-55c2-4f3c-990c-ab18dea8320e"/>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ae8104-2775-47bf-a616-40d8eadd5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d5283b-55c2-4f3c-990c-ab18dea8320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496CAE-8C3A-40F6-857D-337ADB8BD3F7}">
  <ds:schemaRefs>
    <ds:schemaRef ds:uri="http://schemas.microsoft.com/sharepoint/v3/contenttype/forms"/>
  </ds:schemaRefs>
</ds:datastoreItem>
</file>

<file path=customXml/itemProps2.xml><?xml version="1.0" encoding="utf-8"?>
<ds:datastoreItem xmlns:ds="http://schemas.openxmlformats.org/officeDocument/2006/customXml" ds:itemID="{7955B595-8765-4D35-ABEB-5472793B4A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ae8104-2775-47bf-a616-40d8eadd5188"/>
    <ds:schemaRef ds:uri="8dd5283b-55c2-4f3c-990c-ab18dea8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B7644B-6222-49AE-AE33-9BC585B27F4B}">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0aae8104-2775-47bf-a616-40d8eadd5188"/>
    <ds:schemaRef ds:uri="http://schemas.microsoft.com/office/infopath/2007/PartnerControls"/>
    <ds:schemaRef ds:uri="http://purl.org/dc/elements/1.1/"/>
    <ds:schemaRef ds:uri="8dd5283b-55c2-4f3c-990c-ab18dea8320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Région November 2021</vt:lpstr>
      <vt:lpstr>CAR IPC October 2021</vt:lpstr>
      <vt:lpstr>CMR Estimation Pop</vt:lpstr>
      <vt:lpstr>NER - Estimation Pop</vt:lpstr>
      <vt:lpstr>TCD- Estimation Pop</vt:lpstr>
      <vt:lpstr>Nigeria Pop-Synthesis</vt:lpstr>
      <vt:lpstr>SEN - Estimation Pop</vt:lpstr>
      <vt:lpstr>TGO- Estimation Pop</vt:lpstr>
      <vt:lpstr>SLE - Estimation Pop</vt:lpstr>
      <vt:lpstr>MLI - Estimation Pop</vt:lpstr>
      <vt:lpstr>GIN - Estimation Pop</vt:lpstr>
      <vt:lpstr>GNB - Estimation Pop</vt:lpstr>
      <vt:lpstr>GHA - Estimation Pop</vt:lpstr>
      <vt:lpstr>GMB - Estimation Pop</vt:lpstr>
      <vt:lpstr>CIV - Estimation Pop</vt:lpstr>
      <vt:lpstr>BEN - Estimation Pop</vt:lpstr>
      <vt:lpstr>BFA - Estimation Pop</vt:lpstr>
      <vt:lpstr>MRT- Estimation Pop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NDIAYE Abdoulaye</cp:lastModifiedBy>
  <dcterms:created xsi:type="dcterms:W3CDTF">2019-03-25T15:19:11Z</dcterms:created>
  <dcterms:modified xsi:type="dcterms:W3CDTF">2021-11-26T02:20:55Z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0x010100D9E21B46B6510944ACCC1A9E9D09B45B</vt:lpwstr>
  </property>
</Properties>
</file>