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summary-tables\"/>
    </mc:Choice>
  </mc:AlternateContent>
  <xr:revisionPtr revIDLastSave="0" documentId="13_ncr:1_{0558BFF2-C8B2-4DE0-858B-EB2886DBEA6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UnitsDensity" sheetId="1" r:id="rId1"/>
    <sheet name="Distribution" sheetId="3" r:id="rId2"/>
    <sheet name="SummaryTable_Class_wTotals" sheetId="2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K24" i="1" s="1"/>
  <c r="K14" i="1"/>
  <c r="K13" i="1"/>
  <c r="K12" i="1"/>
  <c r="K11" i="1"/>
  <c r="K10" i="1"/>
  <c r="K9" i="1"/>
  <c r="K8" i="1"/>
  <c r="K7" i="1"/>
  <c r="K6" i="1"/>
  <c r="K5" i="1"/>
  <c r="K4" i="1"/>
  <c r="H15" i="1"/>
  <c r="H14" i="1"/>
  <c r="H13" i="1"/>
  <c r="H12" i="1"/>
  <c r="H11" i="1"/>
  <c r="H10" i="1"/>
  <c r="H9" i="1"/>
  <c r="H8" i="1"/>
  <c r="H7" i="1"/>
  <c r="H6" i="1"/>
  <c r="H5" i="1"/>
  <c r="H4" i="1"/>
  <c r="E5" i="1"/>
  <c r="E6" i="1"/>
  <c r="E7" i="1"/>
  <c r="E8" i="1"/>
  <c r="E9" i="1"/>
  <c r="E10" i="1"/>
  <c r="E11" i="1"/>
  <c r="E12" i="1"/>
  <c r="E13" i="1"/>
  <c r="E14" i="1"/>
  <c r="E15" i="1"/>
  <c r="E24" i="1" s="1"/>
  <c r="E4" i="1"/>
  <c r="H20" i="1" l="1"/>
  <c r="E21" i="1"/>
  <c r="E20" i="1"/>
  <c r="E22" i="1"/>
  <c r="E23" i="1"/>
  <c r="B5" i="3" l="1"/>
  <c r="B6" i="3"/>
  <c r="B7" i="3"/>
  <c r="B8" i="3"/>
  <c r="B9" i="3"/>
  <c r="B10" i="3"/>
  <c r="B11" i="3"/>
  <c r="B12" i="3"/>
  <c r="B13" i="3"/>
  <c r="B14" i="3"/>
  <c r="B4" i="3"/>
  <c r="B14" i="1"/>
  <c r="B13" i="1"/>
  <c r="B12" i="1"/>
  <c r="B11" i="1"/>
  <c r="B10" i="1"/>
  <c r="B9" i="1"/>
  <c r="B8" i="1"/>
  <c r="B7" i="1"/>
  <c r="B6" i="1"/>
  <c r="B5" i="1"/>
  <c r="B4" i="1"/>
  <c r="L15" i="1"/>
  <c r="K32" i="1"/>
  <c r="I15" i="1"/>
  <c r="H24" i="1"/>
  <c r="H32" i="1" s="1"/>
  <c r="F15" i="1"/>
  <c r="E32" i="1"/>
  <c r="C15" i="1"/>
  <c r="L14" i="1"/>
  <c r="M14" i="1" s="1"/>
  <c r="I14" i="1"/>
  <c r="J14" i="1" s="1"/>
  <c r="F14" i="1"/>
  <c r="G14" i="1" s="1"/>
  <c r="C14" i="1"/>
  <c r="L13" i="1"/>
  <c r="M13" i="1" s="1"/>
  <c r="I13" i="1"/>
  <c r="J13" i="1" s="1"/>
  <c r="F13" i="1"/>
  <c r="G13" i="1" s="1"/>
  <c r="C13" i="1"/>
  <c r="L12" i="1"/>
  <c r="M12" i="1" s="1"/>
  <c r="I12" i="1"/>
  <c r="J12" i="1" s="1"/>
  <c r="F12" i="1"/>
  <c r="G12" i="1" s="1"/>
  <c r="C12" i="1"/>
  <c r="L11" i="1"/>
  <c r="M11" i="1" s="1"/>
  <c r="I11" i="1"/>
  <c r="J11" i="1" s="1"/>
  <c r="F11" i="1"/>
  <c r="G11" i="1" s="1"/>
  <c r="C11" i="1"/>
  <c r="K15" i="3"/>
  <c r="J15" i="3"/>
  <c r="I15" i="3"/>
  <c r="H15" i="3"/>
  <c r="G15" i="3"/>
  <c r="F15" i="3"/>
  <c r="E15" i="3"/>
  <c r="C15" i="3"/>
  <c r="D15" i="3" s="1"/>
  <c r="K14" i="3"/>
  <c r="J14" i="3"/>
  <c r="I14" i="3"/>
  <c r="H14" i="3"/>
  <c r="G14" i="3"/>
  <c r="F14" i="3"/>
  <c r="E14" i="3"/>
  <c r="C14" i="3"/>
  <c r="K13" i="3"/>
  <c r="J13" i="3"/>
  <c r="I13" i="3"/>
  <c r="H13" i="3"/>
  <c r="G13" i="3"/>
  <c r="F13" i="3"/>
  <c r="E13" i="3"/>
  <c r="C13" i="3"/>
  <c r="K12" i="3"/>
  <c r="J12" i="3"/>
  <c r="I12" i="3"/>
  <c r="H12" i="3"/>
  <c r="G12" i="3"/>
  <c r="F12" i="3"/>
  <c r="E12" i="3"/>
  <c r="C12" i="3"/>
  <c r="K11" i="3"/>
  <c r="J11" i="3"/>
  <c r="I11" i="3"/>
  <c r="H11" i="3"/>
  <c r="G11" i="3"/>
  <c r="F11" i="3"/>
  <c r="E11" i="3"/>
  <c r="C11" i="3"/>
  <c r="I24" i="1" l="1"/>
  <c r="I32" i="1" s="1"/>
  <c r="J15" i="1"/>
  <c r="J24" i="1" s="1"/>
  <c r="J32" i="1" s="1"/>
  <c r="L24" i="1"/>
  <c r="L32" i="1" s="1"/>
  <c r="M15" i="1"/>
  <c r="M24" i="1" s="1"/>
  <c r="M32" i="1" s="1"/>
  <c r="F24" i="1"/>
  <c r="F32" i="1" s="1"/>
  <c r="G15" i="1"/>
  <c r="D15" i="1"/>
  <c r="C24" i="1"/>
  <c r="C32" i="1" s="1"/>
  <c r="J23" i="1"/>
  <c r="I23" i="1"/>
  <c r="D11" i="3"/>
  <c r="D12" i="3"/>
  <c r="D13" i="3"/>
  <c r="D14" i="3"/>
  <c r="F23" i="1"/>
  <c r="D14" i="1"/>
  <c r="D12" i="1"/>
  <c r="D11" i="1"/>
  <c r="H23" i="1"/>
  <c r="D13" i="1"/>
  <c r="G23" i="1"/>
  <c r="C23" i="1"/>
  <c r="D23" i="1" s="1"/>
  <c r="E5" i="3"/>
  <c r="E6" i="3"/>
  <c r="E7" i="3"/>
  <c r="E8" i="3"/>
  <c r="E9" i="3"/>
  <c r="E10" i="3"/>
  <c r="E4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H5" i="3"/>
  <c r="I5" i="3"/>
  <c r="H6" i="3"/>
  <c r="I6" i="3"/>
  <c r="H7" i="3"/>
  <c r="I7" i="3"/>
  <c r="H8" i="3"/>
  <c r="I8" i="3"/>
  <c r="H9" i="3"/>
  <c r="I9" i="3"/>
  <c r="H10" i="3"/>
  <c r="I10" i="3"/>
  <c r="I4" i="3"/>
  <c r="H4" i="3"/>
  <c r="G4" i="3"/>
  <c r="G5" i="3"/>
  <c r="G6" i="3"/>
  <c r="G7" i="3"/>
  <c r="G8" i="3"/>
  <c r="G9" i="3"/>
  <c r="G10" i="3"/>
  <c r="F5" i="3"/>
  <c r="F6" i="3"/>
  <c r="F7" i="3"/>
  <c r="F8" i="3"/>
  <c r="F9" i="3"/>
  <c r="F10" i="3"/>
  <c r="F4" i="3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4" i="3"/>
  <c r="D4" i="3" s="1"/>
  <c r="L10" i="1"/>
  <c r="M10" i="1" s="1"/>
  <c r="I10" i="1"/>
  <c r="H22" i="1"/>
  <c r="F10" i="1"/>
  <c r="L9" i="1"/>
  <c r="M9" i="1" s="1"/>
  <c r="I9" i="1"/>
  <c r="J9" i="1" s="1"/>
  <c r="F9" i="1"/>
  <c r="G9" i="1" s="1"/>
  <c r="L8" i="1"/>
  <c r="M8" i="1" s="1"/>
  <c r="I8" i="1"/>
  <c r="J8" i="1" s="1"/>
  <c r="F8" i="1"/>
  <c r="G8" i="1" s="1"/>
  <c r="L7" i="1"/>
  <c r="M7" i="1" s="1"/>
  <c r="I7" i="1"/>
  <c r="J7" i="1" s="1"/>
  <c r="F7" i="1"/>
  <c r="G7" i="1" s="1"/>
  <c r="L6" i="1"/>
  <c r="M6" i="1" s="1"/>
  <c r="I6" i="1"/>
  <c r="J6" i="1" s="1"/>
  <c r="F6" i="1"/>
  <c r="G6" i="1" s="1"/>
  <c r="L5" i="1"/>
  <c r="M5" i="1" s="1"/>
  <c r="I5" i="1"/>
  <c r="J5" i="1" s="1"/>
  <c r="F5" i="1"/>
  <c r="G5" i="1" s="1"/>
  <c r="F4" i="1"/>
  <c r="G4" i="1" s="1"/>
  <c r="I4" i="1"/>
  <c r="J4" i="1" s="1"/>
  <c r="L4" i="1"/>
  <c r="M4" i="1" s="1"/>
  <c r="C5" i="1"/>
  <c r="C6" i="1"/>
  <c r="C7" i="1"/>
  <c r="C8" i="1"/>
  <c r="D8" i="1" s="1"/>
  <c r="C9" i="1"/>
  <c r="D9" i="1" s="1"/>
  <c r="C10" i="1"/>
  <c r="C4" i="1"/>
  <c r="I22" i="1" l="1"/>
  <c r="J10" i="1"/>
  <c r="J22" i="1" s="1"/>
  <c r="G24" i="1"/>
  <c r="F22" i="1"/>
  <c r="G10" i="1"/>
  <c r="G29" i="1" s="1"/>
  <c r="K23" i="1"/>
  <c r="I30" i="1"/>
  <c r="H31" i="1"/>
  <c r="H29" i="1"/>
  <c r="J30" i="1"/>
  <c r="I21" i="1"/>
  <c r="I31" i="1"/>
  <c r="I29" i="1"/>
  <c r="J31" i="1"/>
  <c r="H30" i="1"/>
  <c r="G31" i="1"/>
  <c r="F21" i="1"/>
  <c r="G30" i="1"/>
  <c r="F31" i="1"/>
  <c r="D6" i="1"/>
  <c r="C31" i="1"/>
  <c r="D5" i="1"/>
  <c r="C30" i="1"/>
  <c r="D30" i="1" s="1"/>
  <c r="E29" i="1"/>
  <c r="F29" i="1"/>
  <c r="C29" i="1"/>
  <c r="E30" i="1"/>
  <c r="F30" i="1"/>
  <c r="E31" i="1"/>
  <c r="G21" i="1"/>
  <c r="H21" i="1"/>
  <c r="L23" i="1"/>
  <c r="F20" i="1"/>
  <c r="J21" i="1"/>
  <c r="G20" i="1"/>
  <c r="D4" i="1"/>
  <c r="C20" i="1"/>
  <c r="K20" i="1" s="1"/>
  <c r="C22" i="1"/>
  <c r="D22" i="1" s="1"/>
  <c r="D10" i="1"/>
  <c r="J20" i="1"/>
  <c r="C21" i="1"/>
  <c r="D21" i="1" s="1"/>
  <c r="D7" i="1"/>
  <c r="I20" i="1"/>
  <c r="J29" i="1" l="1"/>
  <c r="G22" i="1"/>
  <c r="M23" i="1"/>
  <c r="G32" i="1"/>
  <c r="K21" i="1"/>
  <c r="K22" i="1"/>
  <c r="L29" i="1"/>
  <c r="L21" i="1"/>
  <c r="M21" i="1" s="1"/>
  <c r="D29" i="1"/>
  <c r="K29" i="1"/>
  <c r="L22" i="1"/>
  <c r="L30" i="1"/>
  <c r="K30" i="1"/>
  <c r="L20" i="1"/>
  <c r="M20" i="1" s="1"/>
  <c r="D20" i="1"/>
  <c r="D24" i="1"/>
  <c r="D31" i="1"/>
  <c r="M29" i="1" l="1"/>
  <c r="M30" i="1"/>
  <c r="M22" i="1"/>
  <c r="D32" i="1"/>
  <c r="L31" i="1"/>
  <c r="K31" i="1"/>
  <c r="M31" i="1" l="1"/>
</calcChain>
</file>

<file path=xl/sharedStrings.xml><?xml version="1.0" encoding="utf-8"?>
<sst xmlns="http://schemas.openxmlformats.org/spreadsheetml/2006/main" count="110" uniqueCount="64">
  <si>
    <t>Acres</t>
  </si>
  <si>
    <t>Total</t>
  </si>
  <si>
    <t>Class Description</t>
  </si>
  <si>
    <t>Residential Units</t>
  </si>
  <si>
    <t>Jobs</t>
  </si>
  <si>
    <t>Density (Jobs + DU per Acre)</t>
  </si>
  <si>
    <t>ClassOrder</t>
  </si>
  <si>
    <t>ClassDescription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</si>
  <si>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</si>
  <si>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</si>
  <si>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</si>
  <si>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</si>
  <si>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</si>
  <si>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</si>
  <si>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</si>
  <si>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</si>
  <si>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</si>
  <si>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% Total 
Acres</t>
  </si>
  <si>
    <t>% Total
Acres</t>
  </si>
  <si>
    <t>Acres_Redev_Percent</t>
  </si>
  <si>
    <t>Acres_Dev_Percent</t>
  </si>
  <si>
    <t>job_spaces_redev_percentadd</t>
  </si>
  <si>
    <t>job_spaces_dev_percentadd</t>
  </si>
  <si>
    <t>resunits_redev_percentadd</t>
  </si>
  <si>
    <t>resunits_dev_percentadd</t>
  </si>
  <si>
    <t>Redevelop</t>
  </si>
  <si>
    <t>Develop</t>
  </si>
  <si>
    <t>% of Additional HH</t>
  </si>
  <si>
    <t>% of Additional Jobs</t>
  </si>
  <si>
    <t>% of Acres</t>
  </si>
  <si>
    <t>Unchanged</t>
  </si>
  <si>
    <t>Acres_Unchanged_Percent</t>
  </si>
  <si>
    <t>CRT|Metropolitan Center</t>
  </si>
  <si>
    <t>LRT|Metropolitan Center</t>
  </si>
  <si>
    <t>NONTOD|Metropolitan Center</t>
  </si>
  <si>
    <t>CRT|Urban Center</t>
  </si>
  <si>
    <t>LRT|Urban Center</t>
  </si>
  <si>
    <t>NONTOD|Urban Center</t>
  </si>
  <si>
    <t>CRT|City Center</t>
  </si>
  <si>
    <t>LRT|City Center</t>
  </si>
  <si>
    <t>NONTOD|City Center</t>
  </si>
  <si>
    <t>CRT|NA</t>
  </si>
  <si>
    <t>LRT|NA</t>
  </si>
  <si>
    <t>Metropolitan Center - CRT TOD</t>
  </si>
  <si>
    <t>Metropolitan Center - LRT TOD</t>
  </si>
  <si>
    <t>Metropolitan Center - No TOD</t>
  </si>
  <si>
    <t>Urban Center - CRT TOD</t>
  </si>
  <si>
    <t>Urban Center - LRT TOD</t>
  </si>
  <si>
    <t>Urban Center - No TOD</t>
  </si>
  <si>
    <t>City Center - CRT TOD</t>
  </si>
  <si>
    <t>City Center - LRT TOD</t>
  </si>
  <si>
    <t>City Center - No TOD</t>
  </si>
  <si>
    <t>CRT TOD</t>
  </si>
  <si>
    <t>LRT TOD</t>
  </si>
  <si>
    <t>Metropolitan Center</t>
  </si>
  <si>
    <t>Urban Center</t>
  </si>
  <si>
    <t>City Center</t>
  </si>
  <si>
    <t>No TOD</t>
  </si>
  <si>
    <t>No Center - TOD</t>
  </si>
  <si>
    <t>TODs</t>
  </si>
  <si>
    <t>Centers</t>
  </si>
  <si>
    <t>Scenario 1</t>
  </si>
  <si>
    <t>Scenario 2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</si>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</sst>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3" fontId="0" fillId="34" borderId="0" xfId="0" applyNumberFormat="1" applyFont="1" applyFill="1" applyBorder="1"/>
    <xf numFmtId="9" fontId="0" fillId="34" borderId="0" xfId="1" applyFont="1" applyFill="1" applyBorder="1" applyAlignment="1">
      <alignment horizontal="center"/>
    </xf>
    <xf numFmtId="3" fontId="0" fillId="0" borderId="0" xfId="0" applyNumberFormat="1" applyFont="1" applyBorder="1"/>
    <xf numFmtId="9" fontId="0" fillId="0" borderId="0" xfId="1" applyFont="1" applyBorder="1" applyAlignment="1">
      <alignment horizontal="center"/>
    </xf>
    <xf numFmtId="9" fontId="0" fillId="34" borderId="13" xfId="1" applyFont="1" applyFill="1" applyBorder="1" applyAlignment="1">
      <alignment horizontal="center"/>
    </xf>
    <xf numFmtId="9" fontId="0" fillId="34" borderId="14" xfId="1" applyFont="1" applyFill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16" fillId="35" borderId="15" xfId="1" applyFont="1" applyFill="1" applyBorder="1" applyAlignment="1">
      <alignment horizontal="center"/>
    </xf>
    <xf numFmtId="9" fontId="16" fillId="35" borderId="16" xfId="1" applyFont="1" applyFill="1" applyBorder="1" applyAlignment="1">
      <alignment horizontal="center"/>
    </xf>
    <xf numFmtId="3" fontId="0" fillId="34" borderId="17" xfId="0" applyNumberFormat="1" applyFont="1" applyFill="1" applyBorder="1"/>
    <xf numFmtId="3" fontId="0" fillId="0" borderId="17" xfId="0" applyNumberFormat="1" applyFont="1" applyBorder="1"/>
    <xf numFmtId="3" fontId="16" fillId="35" borderId="18" xfId="0" applyNumberFormat="1" applyFont="1" applyFill="1" applyBorder="1"/>
    <xf numFmtId="9" fontId="0" fillId="34" borderId="13" xfId="1" applyFont="1" applyFill="1" applyBorder="1"/>
    <xf numFmtId="9" fontId="0" fillId="0" borderId="13" xfId="1" applyFont="1" applyBorder="1"/>
    <xf numFmtId="9" fontId="16" fillId="35" borderId="15" xfId="1" applyFont="1" applyFill="1" applyBorder="1"/>
    <xf numFmtId="9" fontId="16" fillId="35" borderId="20" xfId="1" applyFont="1" applyFill="1" applyBorder="1" applyAlignment="1">
      <alignment horizontal="center"/>
    </xf>
    <xf numFmtId="0" fontId="0" fillId="34" borderId="17" xfId="0" applyFont="1" applyFill="1" applyBorder="1"/>
    <xf numFmtId="0" fontId="0" fillId="0" borderId="17" xfId="0" applyFont="1" applyBorder="1"/>
    <xf numFmtId="0" fontId="16" fillId="35" borderId="18" xfId="0" applyFont="1" applyFill="1" applyBorder="1"/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/>
    </xf>
    <xf numFmtId="3" fontId="0" fillId="34" borderId="13" xfId="0" applyNumberFormat="1" applyFont="1" applyFill="1" applyBorder="1"/>
    <xf numFmtId="9" fontId="0" fillId="34" borderId="14" xfId="1" applyFont="1" applyFill="1" applyBorder="1"/>
    <xf numFmtId="3" fontId="0" fillId="0" borderId="13" xfId="0" applyNumberFormat="1" applyFont="1" applyBorder="1"/>
    <xf numFmtId="9" fontId="0" fillId="0" borderId="14" xfId="1" applyFont="1" applyBorder="1"/>
    <xf numFmtId="3" fontId="16" fillId="35" borderId="15" xfId="0" applyNumberFormat="1" applyFont="1" applyFill="1" applyBorder="1"/>
    <xf numFmtId="9" fontId="16" fillId="35" borderId="16" xfId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3" fontId="0" fillId="34" borderId="14" xfId="0" applyNumberFormat="1" applyFont="1" applyFill="1" applyBorder="1"/>
    <xf numFmtId="3" fontId="0" fillId="0" borderId="14" xfId="0" applyNumberFormat="1" applyFont="1" applyBorder="1"/>
    <xf numFmtId="3" fontId="16" fillId="35" borderId="20" xfId="0" applyNumberFormat="1" applyFont="1" applyFill="1" applyBorder="1"/>
    <xf numFmtId="3" fontId="16" fillId="35" borderId="16" xfId="0" applyNumberFormat="1" applyFont="1" applyFill="1" applyBorder="1"/>
    <xf numFmtId="0" fontId="18" fillId="33" borderId="10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Table_Class_wTotals_formatted_Scenari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sDensity"/>
      <sheetName val="Distribution"/>
      <sheetName val="SummaryTable_Class_wTotals"/>
    </sheetNames>
    <sheetDataSet>
      <sheetData sheetId="0">
        <row r="4">
          <cell r="G4">
            <v>49500</v>
          </cell>
          <cell r="J4">
            <v>15500</v>
          </cell>
          <cell r="M4">
            <v>259</v>
          </cell>
        </row>
        <row r="5">
          <cell r="G5">
            <v>92100</v>
          </cell>
          <cell r="J5">
            <v>15500</v>
          </cell>
          <cell r="M5">
            <v>281</v>
          </cell>
        </row>
        <row r="6">
          <cell r="G6">
            <v>29000</v>
          </cell>
          <cell r="J6">
            <v>10000</v>
          </cell>
          <cell r="M6">
            <v>130</v>
          </cell>
        </row>
        <row r="7">
          <cell r="G7">
            <v>57200</v>
          </cell>
          <cell r="J7">
            <v>19900</v>
          </cell>
          <cell r="M7">
            <v>73</v>
          </cell>
        </row>
        <row r="8">
          <cell r="G8">
            <v>28700</v>
          </cell>
          <cell r="J8">
            <v>11300</v>
          </cell>
          <cell r="M8">
            <v>75</v>
          </cell>
        </row>
        <row r="9">
          <cell r="G9">
            <v>323100</v>
          </cell>
          <cell r="J9">
            <v>113200</v>
          </cell>
          <cell r="M9">
            <v>46</v>
          </cell>
        </row>
        <row r="10">
          <cell r="G10">
            <v>13800</v>
          </cell>
          <cell r="J10">
            <v>9800</v>
          </cell>
          <cell r="M10">
            <v>62</v>
          </cell>
        </row>
        <row r="11">
          <cell r="G11">
            <v>37400</v>
          </cell>
          <cell r="J11">
            <v>22400</v>
          </cell>
          <cell r="M11">
            <v>55</v>
          </cell>
        </row>
        <row r="12">
          <cell r="G12">
            <v>318300</v>
          </cell>
          <cell r="J12">
            <v>184600</v>
          </cell>
          <cell r="M12">
            <v>27</v>
          </cell>
        </row>
        <row r="13">
          <cell r="G13">
            <v>10500</v>
          </cell>
          <cell r="J13">
            <v>9900</v>
          </cell>
          <cell r="M13">
            <v>20</v>
          </cell>
        </row>
        <row r="14">
          <cell r="G14">
            <v>50300</v>
          </cell>
          <cell r="J14">
            <v>25500</v>
          </cell>
          <cell r="M14">
            <v>25</v>
          </cell>
        </row>
        <row r="15">
          <cell r="G15">
            <v>1009900</v>
          </cell>
          <cell r="J15">
            <v>437500</v>
          </cell>
          <cell r="M15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2"/>
  <sheetViews>
    <sheetView showGridLines="0" zoomScale="130" zoomScaleNormal="130" workbookViewId="0">
      <selection activeCell="O21" sqref="O21"/>
    </sheetView>
  </sheetViews>
  <sheetFormatPr defaultRowHeight="15" x14ac:dyDescent="0.25"/>
  <cols>
    <col min="2" max="2" width="30.5703125" customWidth="1"/>
    <col min="3" max="4" width="8" customWidth="1"/>
    <col min="5" max="13" width="11.28515625" customWidth="1"/>
  </cols>
  <sheetData>
    <row r="2" spans="2:13" ht="15.75" x14ac:dyDescent="0.25">
      <c r="B2" s="41" t="s">
        <v>2</v>
      </c>
      <c r="C2" s="43" t="s">
        <v>0</v>
      </c>
      <c r="D2" s="45" t="s">
        <v>18</v>
      </c>
      <c r="E2" s="38" t="s">
        <v>4</v>
      </c>
      <c r="F2" s="39"/>
      <c r="G2" s="40"/>
      <c r="H2" s="38" t="s">
        <v>3</v>
      </c>
      <c r="I2" s="39"/>
      <c r="J2" s="40"/>
      <c r="K2" s="38" t="s">
        <v>5</v>
      </c>
      <c r="L2" s="39"/>
      <c r="M2" s="40"/>
    </row>
    <row r="3" spans="2:13" ht="15.75" x14ac:dyDescent="0.25">
      <c r="B3" s="42"/>
      <c r="C3" s="44"/>
      <c r="D3" s="46"/>
      <c r="E3" s="32" t="s">
        <v>61</v>
      </c>
      <c r="F3" s="25" t="s">
        <v>62</v>
      </c>
      <c r="G3" s="33" t="s">
        <v>63</v>
      </c>
      <c r="H3" s="32" t="s">
        <v>61</v>
      </c>
      <c r="I3" s="25" t="s">
        <v>62</v>
      </c>
      <c r="J3" s="33" t="s">
        <v>63</v>
      </c>
      <c r="K3" s="32" t="s">
        <v>61</v>
      </c>
      <c r="L3" s="25" t="s">
        <v>62</v>
      </c>
      <c r="M3" s="33" t="s">
        <v>63</v>
      </c>
    </row>
    <row r="4" spans="2:13" x14ac:dyDescent="0.25">
      <c r="B4" s="19" t="str">
        <f>SummaryTable_Class_wTotals!B17</f>
        <v>Metropolitan Center - CRT TOD</v>
      </c>
      <c r="C4" s="26">
        <f>SummaryTable_Class_wTotals!C2</f>
        <v>250.74122081668401</v>
      </c>
      <c r="D4" s="27">
        <f>C4/$C$15</f>
        <v>6.8933482387297197E-3</v>
      </c>
      <c r="E4" s="26">
        <f>[1]UnitsDensity!G4</f>
        <v>49500</v>
      </c>
      <c r="F4" s="2">
        <f>SummaryTable_Class_wTotals!E2</f>
        <v>127200</v>
      </c>
      <c r="G4" s="34">
        <f>F4-E4</f>
        <v>77700</v>
      </c>
      <c r="H4" s="26">
        <f>[1]UnitsDensity!J4</f>
        <v>15500</v>
      </c>
      <c r="I4" s="2">
        <f>SummaryTable_Class_wTotals!H2</f>
        <v>21400</v>
      </c>
      <c r="J4" s="34">
        <f>I4-H4</f>
        <v>5900</v>
      </c>
      <c r="K4" s="26">
        <f>[1]UnitsDensity!M4</f>
        <v>259</v>
      </c>
      <c r="L4" s="2">
        <f>SummaryTable_Class_wTotals!K2</f>
        <v>593</v>
      </c>
      <c r="M4" s="34">
        <f>L4-K4</f>
        <v>334</v>
      </c>
    </row>
    <row r="5" spans="2:13" x14ac:dyDescent="0.25">
      <c r="B5" s="20" t="str">
        <f>SummaryTable_Class_wTotals!B18</f>
        <v>Metropolitan Center - LRT TOD</v>
      </c>
      <c r="C5" s="28">
        <f>SummaryTable_Class_wTotals!C3</f>
        <v>383.25320028865502</v>
      </c>
      <c r="D5" s="29">
        <f t="shared" ref="D5:D15" si="0">C5/$C$15</f>
        <v>1.0536352038936632E-2</v>
      </c>
      <c r="E5" s="28">
        <f>[1]UnitsDensity!G5</f>
        <v>92100</v>
      </c>
      <c r="F5" s="4">
        <f>SummaryTable_Class_wTotals!E3</f>
        <v>204400</v>
      </c>
      <c r="G5" s="35">
        <f t="shared" ref="G5:G15" si="1">F5-E5</f>
        <v>112300</v>
      </c>
      <c r="H5" s="28">
        <f>[1]UnitsDensity!J5</f>
        <v>15500</v>
      </c>
      <c r="I5" s="4">
        <f>SummaryTable_Class_wTotals!H3</f>
        <v>31900</v>
      </c>
      <c r="J5" s="35">
        <f t="shared" ref="J5:J15" si="2">I5-H5</f>
        <v>16400</v>
      </c>
      <c r="K5" s="28">
        <f>[1]UnitsDensity!M5</f>
        <v>281</v>
      </c>
      <c r="L5" s="4">
        <f>SummaryTable_Class_wTotals!K3</f>
        <v>616</v>
      </c>
      <c r="M5" s="35">
        <f t="shared" ref="M5:M15" si="3">L5-K5</f>
        <v>335</v>
      </c>
    </row>
    <row r="6" spans="2:13" x14ac:dyDescent="0.25">
      <c r="B6" s="19" t="str">
        <f>SummaryTable_Class_wTotals!B19</f>
        <v>Metropolitan Center - No TOD</v>
      </c>
      <c r="C6" s="26">
        <f>SummaryTable_Class_wTotals!C4</f>
        <v>299.47509924129901</v>
      </c>
      <c r="D6" s="27">
        <f t="shared" si="0"/>
        <v>8.2331343094467976E-3</v>
      </c>
      <c r="E6" s="26">
        <f>[1]UnitsDensity!G6</f>
        <v>29000</v>
      </c>
      <c r="F6" s="2">
        <f>SummaryTable_Class_wTotals!E4</f>
        <v>70600</v>
      </c>
      <c r="G6" s="34">
        <f t="shared" si="1"/>
        <v>41600</v>
      </c>
      <c r="H6" s="26">
        <f>[1]UnitsDensity!J6</f>
        <v>10000</v>
      </c>
      <c r="I6" s="2">
        <f>SummaryTable_Class_wTotals!H4</f>
        <v>15500</v>
      </c>
      <c r="J6" s="34">
        <f t="shared" si="2"/>
        <v>5500</v>
      </c>
      <c r="K6" s="26">
        <f>[1]UnitsDensity!M6</f>
        <v>130</v>
      </c>
      <c r="L6" s="2">
        <f>SummaryTable_Class_wTotals!K4</f>
        <v>287</v>
      </c>
      <c r="M6" s="34">
        <f t="shared" si="3"/>
        <v>157</v>
      </c>
    </row>
    <row r="7" spans="2:13" x14ac:dyDescent="0.25">
      <c r="B7" s="20" t="str">
        <f>SummaryTable_Class_wTotals!B20</f>
        <v>Urban Center - CRT TOD</v>
      </c>
      <c r="C7" s="28">
        <f>SummaryTable_Class_wTotals!C5</f>
        <v>1051.5777033465199</v>
      </c>
      <c r="D7" s="29">
        <f t="shared" si="0"/>
        <v>2.8909850903816151E-2</v>
      </c>
      <c r="E7" s="28">
        <f>[1]UnitsDensity!G7</f>
        <v>57200</v>
      </c>
      <c r="F7" s="4">
        <f>SummaryTable_Class_wTotals!E5</f>
        <v>157400</v>
      </c>
      <c r="G7" s="35">
        <f t="shared" si="1"/>
        <v>100200</v>
      </c>
      <c r="H7" s="28">
        <f>[1]UnitsDensity!J7</f>
        <v>19900</v>
      </c>
      <c r="I7" s="4">
        <f>SummaryTable_Class_wTotals!H5</f>
        <v>37500</v>
      </c>
      <c r="J7" s="35">
        <f t="shared" si="2"/>
        <v>17600</v>
      </c>
      <c r="K7" s="28">
        <f>[1]UnitsDensity!M7</f>
        <v>73</v>
      </c>
      <c r="L7" s="4">
        <f>SummaryTable_Class_wTotals!K5</f>
        <v>185</v>
      </c>
      <c r="M7" s="35">
        <f t="shared" si="3"/>
        <v>112</v>
      </c>
    </row>
    <row r="8" spans="2:13" x14ac:dyDescent="0.25">
      <c r="B8" s="19" t="str">
        <f>SummaryTable_Class_wTotals!B21</f>
        <v>Urban Center - LRT TOD</v>
      </c>
      <c r="C8" s="26">
        <f>SummaryTable_Class_wTotals!C6</f>
        <v>535.79840902352703</v>
      </c>
      <c r="D8" s="27">
        <f t="shared" si="0"/>
        <v>1.4730107028779206E-2</v>
      </c>
      <c r="E8" s="26">
        <f>[1]UnitsDensity!G8</f>
        <v>28700</v>
      </c>
      <c r="F8" s="2">
        <f>SummaryTable_Class_wTotals!E6</f>
        <v>86300</v>
      </c>
      <c r="G8" s="34">
        <f t="shared" si="1"/>
        <v>57600</v>
      </c>
      <c r="H8" s="26">
        <f>[1]UnitsDensity!J8</f>
        <v>11300</v>
      </c>
      <c r="I8" s="2">
        <f>SummaryTable_Class_wTotals!H6</f>
        <v>22600</v>
      </c>
      <c r="J8" s="34">
        <f t="shared" si="2"/>
        <v>11300</v>
      </c>
      <c r="K8" s="26">
        <f>[1]UnitsDensity!M8</f>
        <v>75</v>
      </c>
      <c r="L8" s="2">
        <f>SummaryTable_Class_wTotals!K6</f>
        <v>203</v>
      </c>
      <c r="M8" s="34">
        <f t="shared" si="3"/>
        <v>128</v>
      </c>
    </row>
    <row r="9" spans="2:13" x14ac:dyDescent="0.25">
      <c r="B9" s="20" t="str">
        <f>SummaryTable_Class_wTotals!B22</f>
        <v>Urban Center - No TOD</v>
      </c>
      <c r="C9" s="28">
        <f>SummaryTable_Class_wTotals!C7</f>
        <v>9447.7867901936206</v>
      </c>
      <c r="D9" s="29">
        <f t="shared" si="0"/>
        <v>0.25973744651139408</v>
      </c>
      <c r="E9" s="28">
        <f>[1]UnitsDensity!G9</f>
        <v>323100</v>
      </c>
      <c r="F9" s="4">
        <f>SummaryTable_Class_wTotals!E7</f>
        <v>809200</v>
      </c>
      <c r="G9" s="35">
        <f t="shared" si="1"/>
        <v>486100</v>
      </c>
      <c r="H9" s="28">
        <f>[1]UnitsDensity!J9</f>
        <v>113200</v>
      </c>
      <c r="I9" s="4">
        <f>SummaryTable_Class_wTotals!H7</f>
        <v>201700</v>
      </c>
      <c r="J9" s="35">
        <f t="shared" si="2"/>
        <v>88500</v>
      </c>
      <c r="K9" s="28">
        <f>[1]UnitsDensity!M9</f>
        <v>46</v>
      </c>
      <c r="L9" s="4">
        <f>SummaryTable_Class_wTotals!K7</f>
        <v>107</v>
      </c>
      <c r="M9" s="35">
        <f t="shared" si="3"/>
        <v>61</v>
      </c>
    </row>
    <row r="10" spans="2:13" x14ac:dyDescent="0.25">
      <c r="B10" s="19" t="str">
        <f>SummaryTable_Class_wTotals!B23</f>
        <v>City Center - CRT TOD</v>
      </c>
      <c r="C10" s="26">
        <f>SummaryTable_Class_wTotals!C8</f>
        <v>380.03535927827699</v>
      </c>
      <c r="D10" s="27">
        <f t="shared" si="0"/>
        <v>1.0447887531229626E-2</v>
      </c>
      <c r="E10" s="26">
        <f>[1]UnitsDensity!G10</f>
        <v>13800</v>
      </c>
      <c r="F10" s="2">
        <f>SummaryTable_Class_wTotals!E8</f>
        <v>25400</v>
      </c>
      <c r="G10" s="34">
        <f t="shared" si="1"/>
        <v>11600</v>
      </c>
      <c r="H10" s="26">
        <f>[1]UnitsDensity!J10</f>
        <v>9800</v>
      </c>
      <c r="I10" s="2">
        <f>SummaryTable_Class_wTotals!H8</f>
        <v>11000</v>
      </c>
      <c r="J10" s="34">
        <f t="shared" si="2"/>
        <v>1200</v>
      </c>
      <c r="K10" s="26">
        <f>[1]UnitsDensity!M10</f>
        <v>62</v>
      </c>
      <c r="L10" s="2">
        <f>SummaryTable_Class_wTotals!K8</f>
        <v>96</v>
      </c>
      <c r="M10" s="34">
        <f t="shared" si="3"/>
        <v>34</v>
      </c>
    </row>
    <row r="11" spans="2:13" x14ac:dyDescent="0.25">
      <c r="B11" s="20" t="str">
        <f>SummaryTable_Class_wTotals!B24</f>
        <v>City Center - LRT TOD</v>
      </c>
      <c r="C11" s="28">
        <f>SummaryTable_Class_wTotals!C9</f>
        <v>1078.01399597413</v>
      </c>
      <c r="D11" s="29">
        <f t="shared" si="0"/>
        <v>2.9636634360598914E-2</v>
      </c>
      <c r="E11" s="28">
        <f>[1]UnitsDensity!G11</f>
        <v>37400</v>
      </c>
      <c r="F11" s="4">
        <f>SummaryTable_Class_wTotals!E9</f>
        <v>71800</v>
      </c>
      <c r="G11" s="35">
        <f t="shared" si="1"/>
        <v>34400</v>
      </c>
      <c r="H11" s="28">
        <f>[1]UnitsDensity!J11</f>
        <v>22400</v>
      </c>
      <c r="I11" s="4">
        <f>SummaryTable_Class_wTotals!H9</f>
        <v>31500</v>
      </c>
      <c r="J11" s="35">
        <f t="shared" si="2"/>
        <v>9100</v>
      </c>
      <c r="K11" s="28">
        <f>[1]UnitsDensity!M11</f>
        <v>55</v>
      </c>
      <c r="L11" s="4">
        <f>SummaryTable_Class_wTotals!K9</f>
        <v>96</v>
      </c>
      <c r="M11" s="35">
        <f t="shared" si="3"/>
        <v>41</v>
      </c>
    </row>
    <row r="12" spans="2:13" x14ac:dyDescent="0.25">
      <c r="B12" s="19" t="str">
        <f>SummaryTable_Class_wTotals!B25</f>
        <v>City Center - No TOD</v>
      </c>
      <c r="C12" s="26">
        <f>SummaryTable_Class_wTotals!C10</f>
        <v>18949.018872781799</v>
      </c>
      <c r="D12" s="27">
        <f t="shared" si="0"/>
        <v>0.52094420473386793</v>
      </c>
      <c r="E12" s="26">
        <f>[1]UnitsDensity!G12</f>
        <v>318300</v>
      </c>
      <c r="F12" s="2">
        <f>SummaryTable_Class_wTotals!E10</f>
        <v>544800</v>
      </c>
      <c r="G12" s="34">
        <f t="shared" si="1"/>
        <v>226500</v>
      </c>
      <c r="H12" s="26">
        <f>[1]UnitsDensity!J12</f>
        <v>184600</v>
      </c>
      <c r="I12" s="2">
        <f>SummaryTable_Class_wTotals!H10</f>
        <v>278600</v>
      </c>
      <c r="J12" s="34">
        <f t="shared" si="2"/>
        <v>94000</v>
      </c>
      <c r="K12" s="26">
        <f>[1]UnitsDensity!M12</f>
        <v>27</v>
      </c>
      <c r="L12" s="2">
        <f>SummaryTable_Class_wTotals!K10</f>
        <v>43</v>
      </c>
      <c r="M12" s="34">
        <f t="shared" si="3"/>
        <v>16</v>
      </c>
    </row>
    <row r="13" spans="2:13" x14ac:dyDescent="0.25">
      <c r="B13" s="20" t="str">
        <f>SummaryTable_Class_wTotals!B26</f>
        <v>CRT TOD</v>
      </c>
      <c r="C13" s="28">
        <f>SummaryTable_Class_wTotals!C11</f>
        <v>1023.6709333539</v>
      </c>
      <c r="D13" s="29">
        <f t="shared" si="0"/>
        <v>2.8142641255754716E-2</v>
      </c>
      <c r="E13" s="28">
        <f>[1]UnitsDensity!G13</f>
        <v>10500</v>
      </c>
      <c r="F13" s="4">
        <f>SummaryTable_Class_wTotals!E11</f>
        <v>21700</v>
      </c>
      <c r="G13" s="35">
        <f t="shared" si="1"/>
        <v>11200</v>
      </c>
      <c r="H13" s="28">
        <f>[1]UnitsDensity!J13</f>
        <v>9900</v>
      </c>
      <c r="I13" s="4">
        <f>SummaryTable_Class_wTotals!H11</f>
        <v>14100</v>
      </c>
      <c r="J13" s="35">
        <f t="shared" si="2"/>
        <v>4200</v>
      </c>
      <c r="K13" s="28">
        <f>[1]UnitsDensity!M13</f>
        <v>20</v>
      </c>
      <c r="L13" s="4">
        <f>SummaryTable_Class_wTotals!K11</f>
        <v>35</v>
      </c>
      <c r="M13" s="35">
        <f t="shared" si="3"/>
        <v>15</v>
      </c>
    </row>
    <row r="14" spans="2:13" x14ac:dyDescent="0.25">
      <c r="B14" s="19" t="str">
        <f>SummaryTable_Class_wTotals!B27</f>
        <v>LRT TOD</v>
      </c>
      <c r="C14" s="26">
        <f>SummaryTable_Class_wTotals!C12</f>
        <v>2975.0015262771599</v>
      </c>
      <c r="D14" s="27">
        <f t="shared" si="0"/>
        <v>8.1788393087445357E-2</v>
      </c>
      <c r="E14" s="26">
        <f>[1]UnitsDensity!G14</f>
        <v>50300</v>
      </c>
      <c r="F14" s="2">
        <f>SummaryTable_Class_wTotals!E12</f>
        <v>74200</v>
      </c>
      <c r="G14" s="34">
        <f t="shared" si="1"/>
        <v>23900</v>
      </c>
      <c r="H14" s="26">
        <f>[1]UnitsDensity!J14</f>
        <v>25500</v>
      </c>
      <c r="I14" s="2">
        <f>SummaryTable_Class_wTotals!H12</f>
        <v>38100</v>
      </c>
      <c r="J14" s="34">
        <f t="shared" si="2"/>
        <v>12600</v>
      </c>
      <c r="K14" s="26">
        <f>[1]UnitsDensity!M14</f>
        <v>25</v>
      </c>
      <c r="L14" s="2">
        <f>SummaryTable_Class_wTotals!K12</f>
        <v>38</v>
      </c>
      <c r="M14" s="34">
        <f t="shared" si="3"/>
        <v>13</v>
      </c>
    </row>
    <row r="15" spans="2:13" x14ac:dyDescent="0.25">
      <c r="B15" s="21" t="s">
        <v>1</v>
      </c>
      <c r="C15" s="30">
        <f>SummaryTable_Class_wTotals!C13</f>
        <v>36374.373110575601</v>
      </c>
      <c r="D15" s="31">
        <f t="shared" si="0"/>
        <v>1</v>
      </c>
      <c r="E15" s="30">
        <f>[1]UnitsDensity!G15</f>
        <v>1009900</v>
      </c>
      <c r="F15" s="36">
        <f>SummaryTable_Class_wTotals!E13</f>
        <v>2192900</v>
      </c>
      <c r="G15" s="37">
        <f t="shared" si="1"/>
        <v>1183000</v>
      </c>
      <c r="H15" s="30">
        <f>[1]UnitsDensity!J15</f>
        <v>437500</v>
      </c>
      <c r="I15" s="36">
        <f>SummaryTable_Class_wTotals!H13</f>
        <v>703900</v>
      </c>
      <c r="J15" s="37">
        <f t="shared" si="2"/>
        <v>266400</v>
      </c>
      <c r="K15" s="30">
        <f>[1]UnitsDensity!M15</f>
        <v>40</v>
      </c>
      <c r="L15" s="36">
        <f>SummaryTable_Class_wTotals!K13</f>
        <v>80</v>
      </c>
      <c r="M15" s="37">
        <f t="shared" si="3"/>
        <v>40</v>
      </c>
    </row>
    <row r="18" spans="2:13" ht="15.75" x14ac:dyDescent="0.25">
      <c r="B18" s="41" t="s">
        <v>60</v>
      </c>
      <c r="C18" s="43" t="s">
        <v>0</v>
      </c>
      <c r="D18" s="45" t="s">
        <v>18</v>
      </c>
      <c r="E18" s="38" t="s">
        <v>4</v>
      </c>
      <c r="F18" s="39"/>
      <c r="G18" s="40"/>
      <c r="H18" s="38" t="s">
        <v>3</v>
      </c>
      <c r="I18" s="39"/>
      <c r="J18" s="40"/>
      <c r="K18" s="38" t="s">
        <v>5</v>
      </c>
      <c r="L18" s="39"/>
      <c r="M18" s="40"/>
    </row>
    <row r="19" spans="2:13" ht="15.75" x14ac:dyDescent="0.25">
      <c r="B19" s="42"/>
      <c r="C19" s="44"/>
      <c r="D19" s="46"/>
      <c r="E19" s="32" t="s">
        <v>61</v>
      </c>
      <c r="F19" s="25" t="s">
        <v>62</v>
      </c>
      <c r="G19" s="33" t="s">
        <v>63</v>
      </c>
      <c r="H19" s="32" t="s">
        <v>61</v>
      </c>
      <c r="I19" s="25" t="s">
        <v>62</v>
      </c>
      <c r="J19" s="33" t="s">
        <v>63</v>
      </c>
      <c r="K19" s="32" t="s">
        <v>61</v>
      </c>
      <c r="L19" s="25" t="s">
        <v>62</v>
      </c>
      <c r="M19" s="33" t="s">
        <v>63</v>
      </c>
    </row>
    <row r="20" spans="2:13" x14ac:dyDescent="0.25">
      <c r="B20" s="19" t="s">
        <v>54</v>
      </c>
      <c r="C20" s="26">
        <f>C4+C5+C6</f>
        <v>933.46952034663809</v>
      </c>
      <c r="D20" s="27">
        <f>C20/$C$15</f>
        <v>2.5662834587113149E-2</v>
      </c>
      <c r="E20" s="26">
        <f t="shared" ref="E20:J20" si="4">E4+E5+E6</f>
        <v>170600</v>
      </c>
      <c r="F20" s="2">
        <f t="shared" si="4"/>
        <v>402200</v>
      </c>
      <c r="G20" s="34">
        <f t="shared" si="4"/>
        <v>231600</v>
      </c>
      <c r="H20" s="26">
        <f t="shared" si="4"/>
        <v>41000</v>
      </c>
      <c r="I20" s="2">
        <f t="shared" si="4"/>
        <v>68800</v>
      </c>
      <c r="J20" s="34">
        <f t="shared" si="4"/>
        <v>27800</v>
      </c>
      <c r="K20" s="26">
        <f t="shared" ref="K20:L23" si="5">(E20+H20)/$C20</f>
        <v>226.68120960331265</v>
      </c>
      <c r="L20" s="2">
        <f t="shared" si="5"/>
        <v>504.5692330962205</v>
      </c>
      <c r="M20" s="34">
        <f>L20-K20</f>
        <v>277.88802349290785</v>
      </c>
    </row>
    <row r="21" spans="2:13" x14ac:dyDescent="0.25">
      <c r="B21" s="20" t="s">
        <v>55</v>
      </c>
      <c r="C21" s="28">
        <f>C7+C8+C9</f>
        <v>11035.162902563668</v>
      </c>
      <c r="D21" s="29">
        <f t="shared" ref="D21:D24" si="6">C21/$C$15</f>
        <v>0.30337740444398942</v>
      </c>
      <c r="E21" s="28">
        <f t="shared" ref="E21:J21" si="7">E7+E8+E9</f>
        <v>409000</v>
      </c>
      <c r="F21" s="4">
        <f t="shared" si="7"/>
        <v>1052900</v>
      </c>
      <c r="G21" s="35">
        <f t="shared" si="7"/>
        <v>643900</v>
      </c>
      <c r="H21" s="28">
        <f t="shared" si="7"/>
        <v>144400</v>
      </c>
      <c r="I21" s="4">
        <f t="shared" si="7"/>
        <v>261800</v>
      </c>
      <c r="J21" s="35">
        <f t="shared" si="7"/>
        <v>117400</v>
      </c>
      <c r="K21" s="28">
        <f t="shared" si="5"/>
        <v>50.148783927008012</v>
      </c>
      <c r="L21" s="4">
        <f t="shared" si="5"/>
        <v>119.13734410704271</v>
      </c>
      <c r="M21" s="35">
        <f t="shared" ref="M21:M23" si="8">L21-K21</f>
        <v>68.988560180034696</v>
      </c>
    </row>
    <row r="22" spans="2:13" x14ac:dyDescent="0.25">
      <c r="B22" s="19" t="s">
        <v>56</v>
      </c>
      <c r="C22" s="26">
        <f>C10+C11+C12</f>
        <v>20407.068228034204</v>
      </c>
      <c r="D22" s="27">
        <f t="shared" si="6"/>
        <v>0.56102872662569647</v>
      </c>
      <c r="E22" s="26">
        <f t="shared" ref="E22:J22" si="9">E10+E11+E12</f>
        <v>369500</v>
      </c>
      <c r="F22" s="2">
        <f t="shared" si="9"/>
        <v>642000</v>
      </c>
      <c r="G22" s="34">
        <f t="shared" si="9"/>
        <v>272500</v>
      </c>
      <c r="H22" s="26">
        <f t="shared" si="9"/>
        <v>216800</v>
      </c>
      <c r="I22" s="2">
        <f t="shared" si="9"/>
        <v>321100</v>
      </c>
      <c r="J22" s="34">
        <f t="shared" si="9"/>
        <v>104300</v>
      </c>
      <c r="K22" s="26">
        <f t="shared" si="5"/>
        <v>28.730241573582362</v>
      </c>
      <c r="L22" s="2">
        <f t="shared" si="5"/>
        <v>47.194432303457567</v>
      </c>
      <c r="M22" s="34">
        <f t="shared" si="8"/>
        <v>18.464190729875206</v>
      </c>
    </row>
    <row r="23" spans="2:13" x14ac:dyDescent="0.25">
      <c r="B23" s="20" t="s">
        <v>58</v>
      </c>
      <c r="C23" s="28">
        <f>C13+C14</f>
        <v>3998.6724596310596</v>
      </c>
      <c r="D23" s="29">
        <f t="shared" si="6"/>
        <v>0.10993103434320008</v>
      </c>
      <c r="E23" s="28">
        <f t="shared" ref="E23:J23" si="10">E13+E14</f>
        <v>60800</v>
      </c>
      <c r="F23" s="4">
        <f t="shared" si="10"/>
        <v>95900</v>
      </c>
      <c r="G23" s="35">
        <f t="shared" si="10"/>
        <v>35100</v>
      </c>
      <c r="H23" s="28">
        <f t="shared" si="10"/>
        <v>35400</v>
      </c>
      <c r="I23" s="4">
        <f t="shared" si="10"/>
        <v>52200</v>
      </c>
      <c r="J23" s="35">
        <f t="shared" si="10"/>
        <v>16800</v>
      </c>
      <c r="K23" s="28">
        <f t="shared" si="5"/>
        <v>24.057984486400258</v>
      </c>
      <c r="L23" s="4">
        <f t="shared" si="5"/>
        <v>37.037292125113083</v>
      </c>
      <c r="M23" s="35">
        <f t="shared" si="8"/>
        <v>12.979307638712825</v>
      </c>
    </row>
    <row r="24" spans="2:13" x14ac:dyDescent="0.25">
      <c r="B24" s="21" t="s">
        <v>1</v>
      </c>
      <c r="C24" s="30">
        <f>C15</f>
        <v>36374.373110575601</v>
      </c>
      <c r="D24" s="31">
        <f t="shared" si="6"/>
        <v>1</v>
      </c>
      <c r="E24" s="30">
        <f t="shared" ref="E24:M24" si="11">E15</f>
        <v>1009900</v>
      </c>
      <c r="F24" s="36">
        <f t="shared" si="11"/>
        <v>2192900</v>
      </c>
      <c r="G24" s="37">
        <f t="shared" si="11"/>
        <v>1183000</v>
      </c>
      <c r="H24" s="30">
        <f t="shared" si="11"/>
        <v>437500</v>
      </c>
      <c r="I24" s="36">
        <f t="shared" si="11"/>
        <v>703900</v>
      </c>
      <c r="J24" s="37">
        <f t="shared" si="11"/>
        <v>266400</v>
      </c>
      <c r="K24" s="30">
        <f t="shared" si="11"/>
        <v>40</v>
      </c>
      <c r="L24" s="36">
        <f t="shared" si="11"/>
        <v>80</v>
      </c>
      <c r="M24" s="37">
        <f t="shared" si="11"/>
        <v>40</v>
      </c>
    </row>
    <row r="27" spans="2:13" ht="15.75" x14ac:dyDescent="0.25">
      <c r="B27" s="41" t="s">
        <v>59</v>
      </c>
      <c r="C27" s="43" t="s">
        <v>0</v>
      </c>
      <c r="D27" s="45" t="s">
        <v>18</v>
      </c>
      <c r="E27" s="38" t="s">
        <v>4</v>
      </c>
      <c r="F27" s="39"/>
      <c r="G27" s="40"/>
      <c r="H27" s="38" t="s">
        <v>3</v>
      </c>
      <c r="I27" s="39"/>
      <c r="J27" s="40"/>
      <c r="K27" s="38" t="s">
        <v>5</v>
      </c>
      <c r="L27" s="39"/>
      <c r="M27" s="40"/>
    </row>
    <row r="28" spans="2:13" ht="15.75" x14ac:dyDescent="0.25">
      <c r="B28" s="42"/>
      <c r="C28" s="44"/>
      <c r="D28" s="46"/>
      <c r="E28" s="32" t="s">
        <v>61</v>
      </c>
      <c r="F28" s="25" t="s">
        <v>62</v>
      </c>
      <c r="G28" s="33" t="s">
        <v>63</v>
      </c>
      <c r="H28" s="32" t="s">
        <v>61</v>
      </c>
      <c r="I28" s="25" t="s">
        <v>62</v>
      </c>
      <c r="J28" s="33" t="s">
        <v>63</v>
      </c>
      <c r="K28" s="32" t="s">
        <v>61</v>
      </c>
      <c r="L28" s="25" t="s">
        <v>62</v>
      </c>
      <c r="M28" s="33" t="s">
        <v>63</v>
      </c>
    </row>
    <row r="29" spans="2:13" x14ac:dyDescent="0.25">
      <c r="B29" s="19" t="s">
        <v>52</v>
      </c>
      <c r="C29" s="26">
        <f>C4+C7+C10+C13</f>
        <v>2706.0252167953809</v>
      </c>
      <c r="D29" s="27">
        <f>C29/$C$15</f>
        <v>7.439372792953021E-2</v>
      </c>
      <c r="E29" s="26">
        <f t="shared" ref="E29:J29" si="12">E4+E7+E10+E13</f>
        <v>131000</v>
      </c>
      <c r="F29" s="2">
        <f t="shared" si="12"/>
        <v>331700</v>
      </c>
      <c r="G29" s="34">
        <f t="shared" si="12"/>
        <v>200700</v>
      </c>
      <c r="H29" s="26">
        <f t="shared" si="12"/>
        <v>55100</v>
      </c>
      <c r="I29" s="2">
        <f t="shared" si="12"/>
        <v>84000</v>
      </c>
      <c r="J29" s="34">
        <f t="shared" si="12"/>
        <v>28900</v>
      </c>
      <c r="K29" s="26">
        <f t="shared" ref="K29:L31" si="13">(E29+H29)/$C29</f>
        <v>68.77245594199951</v>
      </c>
      <c r="L29" s="2">
        <f t="shared" si="13"/>
        <v>153.6201501079484</v>
      </c>
      <c r="M29" s="34">
        <f>L29-K29</f>
        <v>84.847694165948894</v>
      </c>
    </row>
    <row r="30" spans="2:13" x14ac:dyDescent="0.25">
      <c r="B30" s="20" t="s">
        <v>53</v>
      </c>
      <c r="C30" s="28">
        <f>C5+C8+C11+C14</f>
        <v>4972.0671315634718</v>
      </c>
      <c r="D30" s="29">
        <f t="shared" ref="D30:D32" si="14">C30/$C$15</f>
        <v>0.1366914865157601</v>
      </c>
      <c r="E30" s="28">
        <f t="shared" ref="E30:J30" si="15">E5+E8+E11+E14</f>
        <v>208500</v>
      </c>
      <c r="F30" s="4">
        <f t="shared" si="15"/>
        <v>436700</v>
      </c>
      <c r="G30" s="35">
        <f t="shared" si="15"/>
        <v>228200</v>
      </c>
      <c r="H30" s="28">
        <f t="shared" si="15"/>
        <v>74700</v>
      </c>
      <c r="I30" s="4">
        <f t="shared" si="15"/>
        <v>124100</v>
      </c>
      <c r="J30" s="35">
        <f t="shared" si="15"/>
        <v>49400</v>
      </c>
      <c r="K30" s="28">
        <f t="shared" si="13"/>
        <v>56.958201188033328</v>
      </c>
      <c r="L30" s="4">
        <f t="shared" si="13"/>
        <v>112.79011026217898</v>
      </c>
      <c r="M30" s="35">
        <f t="shared" ref="M30:M31" si="16">L30-K30</f>
        <v>55.831909074145656</v>
      </c>
    </row>
    <row r="31" spans="2:13" x14ac:dyDescent="0.25">
      <c r="B31" s="19" t="s">
        <v>57</v>
      </c>
      <c r="C31" s="26">
        <f>C6+C9+C12</f>
        <v>28696.280762216717</v>
      </c>
      <c r="D31" s="27">
        <f t="shared" si="14"/>
        <v>0.78891478555470884</v>
      </c>
      <c r="E31" s="26">
        <f t="shared" ref="E31:J31" si="17">E6+E9+E12</f>
        <v>670400</v>
      </c>
      <c r="F31" s="2">
        <f t="shared" si="17"/>
        <v>1424600</v>
      </c>
      <c r="G31" s="34">
        <f t="shared" si="17"/>
        <v>754200</v>
      </c>
      <c r="H31" s="26">
        <f t="shared" si="17"/>
        <v>307800</v>
      </c>
      <c r="I31" s="2">
        <f t="shared" si="17"/>
        <v>495800</v>
      </c>
      <c r="J31" s="34">
        <f t="shared" si="17"/>
        <v>188000</v>
      </c>
      <c r="K31" s="26">
        <f t="shared" si="13"/>
        <v>34.088041168316074</v>
      </c>
      <c r="L31" s="2">
        <f t="shared" si="13"/>
        <v>66.921564362741961</v>
      </c>
      <c r="M31" s="34">
        <f t="shared" si="16"/>
        <v>32.833523194425887</v>
      </c>
    </row>
    <row r="32" spans="2:13" x14ac:dyDescent="0.25">
      <c r="B32" s="21" t="s">
        <v>1</v>
      </c>
      <c r="C32" s="30">
        <f>C24</f>
        <v>36374.373110575601</v>
      </c>
      <c r="D32" s="31">
        <f t="shared" si="14"/>
        <v>1</v>
      </c>
      <c r="E32" s="30">
        <f t="shared" ref="E32:M32" si="18">E24</f>
        <v>1009900</v>
      </c>
      <c r="F32" s="36">
        <f t="shared" si="18"/>
        <v>2192900</v>
      </c>
      <c r="G32" s="37">
        <f t="shared" si="18"/>
        <v>1183000</v>
      </c>
      <c r="H32" s="30">
        <f t="shared" si="18"/>
        <v>437500</v>
      </c>
      <c r="I32" s="36">
        <f t="shared" si="18"/>
        <v>703900</v>
      </c>
      <c r="J32" s="37">
        <f t="shared" si="18"/>
        <v>266400</v>
      </c>
      <c r="K32" s="30">
        <f t="shared" si="18"/>
        <v>40</v>
      </c>
      <c r="L32" s="36">
        <f t="shared" si="18"/>
        <v>80</v>
      </c>
      <c r="M32" s="37">
        <f t="shared" si="18"/>
        <v>40</v>
      </c>
    </row>
  </sheetData>
  <mergeCells count="18">
    <mergeCell ref="C2:C3"/>
    <mergeCell ref="B2:B3"/>
    <mergeCell ref="E2:G2"/>
    <mergeCell ref="H2:J2"/>
    <mergeCell ref="K2:M2"/>
    <mergeCell ref="D2:D3"/>
    <mergeCell ref="H18:J18"/>
    <mergeCell ref="K18:M18"/>
    <mergeCell ref="B27:B28"/>
    <mergeCell ref="C27:C28"/>
    <mergeCell ref="D27:D28"/>
    <mergeCell ref="E27:G27"/>
    <mergeCell ref="H27:J27"/>
    <mergeCell ref="K27:M27"/>
    <mergeCell ref="B18:B19"/>
    <mergeCell ref="C18:C19"/>
    <mergeCell ref="D18:D19"/>
    <mergeCell ref="E18:G18"/>
  </mergeCells>
  <pageMargins left="0.7" right="0.7" top="0.75" bottom="0.75" header="0.3" footer="0.3"/>
  <pageSetup orientation="portrait" r:id="rId1"/>
  <ignoredErrors>
    <ignoredError sqref="D20:D24 D29:D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D237-0CC0-48D9-B8E7-CC6B51F60950}">
  <dimension ref="B2:K15"/>
  <sheetViews>
    <sheetView showGridLines="0" tabSelected="1" zoomScale="140" zoomScaleNormal="140" workbookViewId="0">
      <selection activeCell="F22" sqref="F22"/>
    </sheetView>
  </sheetViews>
  <sheetFormatPr defaultRowHeight="15" x14ac:dyDescent="0.25"/>
  <cols>
    <col min="2" max="2" width="30.5703125" customWidth="1"/>
    <col min="3" max="4" width="8" customWidth="1"/>
    <col min="5" max="7" width="10.140625" style="1" customWidth="1"/>
    <col min="8" max="9" width="10.7109375" style="1" customWidth="1"/>
    <col min="10" max="11" width="10.140625" style="1" customWidth="1"/>
  </cols>
  <sheetData>
    <row r="2" spans="2:11" ht="15" customHeight="1" x14ac:dyDescent="0.25">
      <c r="B2" s="41" t="s">
        <v>2</v>
      </c>
      <c r="C2" s="41" t="s">
        <v>0</v>
      </c>
      <c r="D2" s="47" t="s">
        <v>17</v>
      </c>
      <c r="E2" s="47" t="s">
        <v>29</v>
      </c>
      <c r="F2" s="48"/>
      <c r="G2" s="45"/>
      <c r="H2" s="47" t="s">
        <v>28</v>
      </c>
      <c r="I2" s="45"/>
      <c r="J2" s="47" t="s">
        <v>27</v>
      </c>
      <c r="K2" s="45"/>
    </row>
    <row r="3" spans="2:11" ht="15" customHeight="1" x14ac:dyDescent="0.25">
      <c r="B3" s="42"/>
      <c r="C3" s="42"/>
      <c r="D3" s="44"/>
      <c r="E3" s="22" t="s">
        <v>30</v>
      </c>
      <c r="F3" s="23" t="s">
        <v>25</v>
      </c>
      <c r="G3" s="24" t="s">
        <v>26</v>
      </c>
      <c r="H3" s="22" t="s">
        <v>25</v>
      </c>
      <c r="I3" s="24" t="s">
        <v>26</v>
      </c>
      <c r="J3" s="22" t="s">
        <v>25</v>
      </c>
      <c r="K3" s="24" t="s">
        <v>26</v>
      </c>
    </row>
    <row r="4" spans="2:11" x14ac:dyDescent="0.25">
      <c r="B4" s="19" t="str">
        <f>SummaryTable_Class_wTotals!B17</f>
        <v>Metropolitan Center - CRT TOD</v>
      </c>
      <c r="C4" s="12">
        <f>SummaryTable_Class_wTotals!C2</f>
        <v>250.74122081668401</v>
      </c>
      <c r="D4" s="15">
        <f>C4/$C$15</f>
        <v>6.8933482387297197E-3</v>
      </c>
      <c r="E4" s="6">
        <f>SummaryTable_Class_wTotals!M2</f>
        <v>0.37672932750501598</v>
      </c>
      <c r="F4" s="3">
        <f>SummaryTable_Class_wTotals!N2</f>
        <v>0.41777549506614298</v>
      </c>
      <c r="G4" s="7">
        <f>SummaryTable_Class_wTotals!O2</f>
        <v>0.20549517742883999</v>
      </c>
      <c r="H4" s="6">
        <f>SummaryTable_Class_wTotals!P2</f>
        <v>0.65968662150612201</v>
      </c>
      <c r="I4" s="7">
        <f>SummaryTable_Class_wTotals!Q2</f>
        <v>0.34031337849387699</v>
      </c>
      <c r="J4" s="6">
        <f>SummaryTable_Class_wTotals!R2</f>
        <v>0.66495847043601797</v>
      </c>
      <c r="K4" s="7">
        <f>SummaryTable_Class_wTotals!S2</f>
        <v>0.33504152956398098</v>
      </c>
    </row>
    <row r="5" spans="2:11" x14ac:dyDescent="0.25">
      <c r="B5" s="20" t="str">
        <f>SummaryTable_Class_wTotals!B18</f>
        <v>Metropolitan Center - LRT TOD</v>
      </c>
      <c r="C5" s="13">
        <f>SummaryTable_Class_wTotals!C3</f>
        <v>383.25320028865502</v>
      </c>
      <c r="D5" s="16">
        <f t="shared" ref="D5:D15" si="0">C5/$C$15</f>
        <v>1.0536352038936632E-2</v>
      </c>
      <c r="E5" s="8">
        <f>SummaryTable_Class_wTotals!M3</f>
        <v>0.41383274378317902</v>
      </c>
      <c r="F5" s="5">
        <f>SummaryTable_Class_wTotals!N3</f>
        <v>0.40728413510531403</v>
      </c>
      <c r="G5" s="9">
        <f>SummaryTable_Class_wTotals!O3</f>
        <v>0.178883121111506</v>
      </c>
      <c r="H5" s="8">
        <f>SummaryTable_Class_wTotals!P3</f>
        <v>0.63322426050256897</v>
      </c>
      <c r="I5" s="9">
        <f>SummaryTable_Class_wTotals!Q3</f>
        <v>0.36677573949742998</v>
      </c>
      <c r="J5" s="8">
        <f>SummaryTable_Class_wTotals!R3</f>
        <v>0.68444036551496901</v>
      </c>
      <c r="K5" s="9">
        <f>SummaryTable_Class_wTotals!S3</f>
        <v>0.31555963448502999</v>
      </c>
    </row>
    <row r="6" spans="2:11" x14ac:dyDescent="0.25">
      <c r="B6" s="19" t="str">
        <f>SummaryTable_Class_wTotals!B19</f>
        <v>Metropolitan Center - No TOD</v>
      </c>
      <c r="C6" s="12">
        <f>SummaryTable_Class_wTotals!C4</f>
        <v>299.47509924129901</v>
      </c>
      <c r="D6" s="15">
        <f t="shared" si="0"/>
        <v>8.2331343094467976E-3</v>
      </c>
      <c r="E6" s="6">
        <f>SummaryTable_Class_wTotals!M4</f>
        <v>0.36136235399872202</v>
      </c>
      <c r="F6" s="3">
        <f>SummaryTable_Class_wTotals!N4</f>
        <v>0.51874686957195404</v>
      </c>
      <c r="G6" s="7">
        <f>SummaryTable_Class_wTotals!O4</f>
        <v>0.119890776429323</v>
      </c>
      <c r="H6" s="6">
        <f>SummaryTable_Class_wTotals!P4</f>
        <v>0.78191761894126599</v>
      </c>
      <c r="I6" s="7">
        <f>SummaryTable_Class_wTotals!Q4</f>
        <v>0.21808238105873301</v>
      </c>
      <c r="J6" s="6">
        <f>SummaryTable_Class_wTotals!R4</f>
        <v>0.79883767109738102</v>
      </c>
      <c r="K6" s="7">
        <f>SummaryTable_Class_wTotals!S4</f>
        <v>0.20116232890261901</v>
      </c>
    </row>
    <row r="7" spans="2:11" x14ac:dyDescent="0.25">
      <c r="B7" s="20" t="str">
        <f>SummaryTable_Class_wTotals!B20</f>
        <v>Urban Center - CRT TOD</v>
      </c>
      <c r="C7" s="13">
        <f>SummaryTable_Class_wTotals!C5</f>
        <v>1051.5777033465199</v>
      </c>
      <c r="D7" s="16">
        <f t="shared" si="0"/>
        <v>2.8909850903816151E-2</v>
      </c>
      <c r="E7" s="8">
        <f>SummaryTable_Class_wTotals!M5</f>
        <v>0.405601467587894</v>
      </c>
      <c r="F7" s="5">
        <f>SummaryTable_Class_wTotals!N5</f>
        <v>0.35420631187982898</v>
      </c>
      <c r="G7" s="9">
        <f>SummaryTable_Class_wTotals!O5</f>
        <v>0.24019222053227601</v>
      </c>
      <c r="H7" s="8">
        <f>SummaryTable_Class_wTotals!P5</f>
        <v>0.56429799044921602</v>
      </c>
      <c r="I7" s="9">
        <f>SummaryTable_Class_wTotals!Q5</f>
        <v>0.43570200955078298</v>
      </c>
      <c r="J7" s="8">
        <f>SummaryTable_Class_wTotals!R5</f>
        <v>0.58757087986002299</v>
      </c>
      <c r="K7" s="9">
        <f>SummaryTable_Class_wTotals!S5</f>
        <v>0.41242912013997601</v>
      </c>
    </row>
    <row r="8" spans="2:11" x14ac:dyDescent="0.25">
      <c r="B8" s="19" t="str">
        <f>SummaryTable_Class_wTotals!B21</f>
        <v>Urban Center - LRT TOD</v>
      </c>
      <c r="C8" s="12">
        <f>SummaryTable_Class_wTotals!C6</f>
        <v>535.79840902352703</v>
      </c>
      <c r="D8" s="15">
        <f t="shared" si="0"/>
        <v>1.4730107028779206E-2</v>
      </c>
      <c r="E8" s="6">
        <f>SummaryTable_Class_wTotals!M6</f>
        <v>0.34496746612974499</v>
      </c>
      <c r="F8" s="3">
        <f>SummaryTable_Class_wTotals!N6</f>
        <v>0.48760158572125201</v>
      </c>
      <c r="G8" s="7">
        <f>SummaryTable_Class_wTotals!O6</f>
        <v>0.167430948149001</v>
      </c>
      <c r="H8" s="6">
        <f>SummaryTable_Class_wTotals!P6</f>
        <v>0.71079658648506605</v>
      </c>
      <c r="I8" s="7">
        <f>SummaryTable_Class_wTotals!Q6</f>
        <v>0.28920341351493301</v>
      </c>
      <c r="J8" s="6">
        <f>SummaryTable_Class_wTotals!R6</f>
        <v>0.73164206361295803</v>
      </c>
      <c r="K8" s="7">
        <f>SummaryTable_Class_wTotals!S6</f>
        <v>0.26835793638704097</v>
      </c>
    </row>
    <row r="9" spans="2:11" x14ac:dyDescent="0.25">
      <c r="B9" s="20" t="str">
        <f>SummaryTable_Class_wTotals!B22</f>
        <v>Urban Center - No TOD</v>
      </c>
      <c r="C9" s="13">
        <f>SummaryTable_Class_wTotals!C7</f>
        <v>9447.7867901936206</v>
      </c>
      <c r="D9" s="16">
        <f t="shared" si="0"/>
        <v>0.25973744651139408</v>
      </c>
      <c r="E9" s="8">
        <f>SummaryTable_Class_wTotals!M7</f>
        <v>0.435672911813342</v>
      </c>
      <c r="F9" s="5">
        <f>SummaryTable_Class_wTotals!N7</f>
        <v>0.35099098596818901</v>
      </c>
      <c r="G9" s="9">
        <f>SummaryTable_Class_wTotals!O7</f>
        <v>0.21333610221846699</v>
      </c>
      <c r="H9" s="8">
        <f>SummaryTable_Class_wTotals!P7</f>
        <v>0.57279001922426698</v>
      </c>
      <c r="I9" s="9">
        <f>SummaryTable_Class_wTotals!Q7</f>
        <v>0.42720998077573202</v>
      </c>
      <c r="J9" s="8">
        <f>SummaryTable_Class_wTotals!R7</f>
        <v>0.59330744521886603</v>
      </c>
      <c r="K9" s="9">
        <f>SummaryTable_Class_wTotals!S7</f>
        <v>0.40669255478113298</v>
      </c>
    </row>
    <row r="10" spans="2:11" x14ac:dyDescent="0.25">
      <c r="B10" s="19" t="str">
        <f>SummaryTable_Class_wTotals!B23</f>
        <v>City Center - CRT TOD</v>
      </c>
      <c r="C10" s="12">
        <f>SummaryTable_Class_wTotals!C8</f>
        <v>380.03535927827699</v>
      </c>
      <c r="D10" s="15">
        <f t="shared" si="0"/>
        <v>1.0447887531229626E-2</v>
      </c>
      <c r="E10" s="6">
        <f>SummaryTable_Class_wTotals!M8</f>
        <v>0.25079495593823797</v>
      </c>
      <c r="F10" s="3">
        <f>SummaryTable_Class_wTotals!N8</f>
        <v>0.131269994150815</v>
      </c>
      <c r="G10" s="7">
        <f>SummaryTable_Class_wTotals!O8</f>
        <v>0.61793504991094605</v>
      </c>
      <c r="H10" s="6">
        <f>SummaryTable_Class_wTotals!P8</f>
        <v>0.14561804923197</v>
      </c>
      <c r="I10" s="7">
        <f>SummaryTable_Class_wTotals!Q8</f>
        <v>0.85438195076802903</v>
      </c>
      <c r="J10" s="6">
        <f>SummaryTable_Class_wTotals!R8</f>
        <v>0.16910676497997901</v>
      </c>
      <c r="K10" s="7">
        <f>SummaryTable_Class_wTotals!S8</f>
        <v>0.83089323502002099</v>
      </c>
    </row>
    <row r="11" spans="2:11" x14ac:dyDescent="0.25">
      <c r="B11" s="20" t="str">
        <f>SummaryTable_Class_wTotals!B24</f>
        <v>City Center - LRT TOD</v>
      </c>
      <c r="C11" s="13">
        <f>SummaryTable_Class_wTotals!C9</f>
        <v>1078.01399597413</v>
      </c>
      <c r="D11" s="16">
        <f t="shared" si="0"/>
        <v>2.9636634360598914E-2</v>
      </c>
      <c r="E11" s="8">
        <f>SummaryTable_Class_wTotals!M9</f>
        <v>0.26913929035305201</v>
      </c>
      <c r="F11" s="5">
        <f>SummaryTable_Class_wTotals!N9</f>
        <v>0.38619960240527701</v>
      </c>
      <c r="G11" s="9">
        <f>SummaryTable_Class_wTotals!O9</f>
        <v>0.34466110724166998</v>
      </c>
      <c r="H11" s="8">
        <f>SummaryTable_Class_wTotals!P9</f>
        <v>0.45102942369514398</v>
      </c>
      <c r="I11" s="9">
        <f>SummaryTable_Class_wTotals!Q9</f>
        <v>0.54897057630485502</v>
      </c>
      <c r="J11" s="8">
        <f>SummaryTable_Class_wTotals!R9</f>
        <v>0.51579861962813101</v>
      </c>
      <c r="K11" s="9">
        <f>SummaryTable_Class_wTotals!S9</f>
        <v>0.484201380371868</v>
      </c>
    </row>
    <row r="12" spans="2:11" x14ac:dyDescent="0.25">
      <c r="B12" s="19" t="str">
        <f>SummaryTable_Class_wTotals!B25</f>
        <v>City Center - No TOD</v>
      </c>
      <c r="C12" s="12">
        <f>SummaryTable_Class_wTotals!C10</f>
        <v>18949.018872781799</v>
      </c>
      <c r="D12" s="15">
        <f t="shared" si="0"/>
        <v>0.52094420473386793</v>
      </c>
      <c r="E12" s="6">
        <f>SummaryTable_Class_wTotals!M10</f>
        <v>0.342971911618424</v>
      </c>
      <c r="F12" s="3">
        <f>SummaryTable_Class_wTotals!N10</f>
        <v>0.318537923499015</v>
      </c>
      <c r="G12" s="7">
        <f>SummaryTable_Class_wTotals!O10</f>
        <v>0.33849016488256001</v>
      </c>
      <c r="H12" s="6">
        <f>SummaryTable_Class_wTotals!P10</f>
        <v>0.356826544254292</v>
      </c>
      <c r="I12" s="7">
        <f>SummaryTable_Class_wTotals!Q10</f>
        <v>0.64317345574570695</v>
      </c>
      <c r="J12" s="6">
        <f>SummaryTable_Class_wTotals!R10</f>
        <v>0.45789997589424603</v>
      </c>
      <c r="K12" s="7">
        <f>SummaryTable_Class_wTotals!S10</f>
        <v>0.54210002410575298</v>
      </c>
    </row>
    <row r="13" spans="2:11" x14ac:dyDescent="0.25">
      <c r="B13" s="20" t="str">
        <f>SummaryTable_Class_wTotals!B26</f>
        <v>CRT TOD</v>
      </c>
      <c r="C13" s="13">
        <f>SummaryTable_Class_wTotals!C11</f>
        <v>1023.6709333539</v>
      </c>
      <c r="D13" s="16">
        <f t="shared" si="0"/>
        <v>2.8142641255754716E-2</v>
      </c>
      <c r="E13" s="8">
        <f>SummaryTable_Class_wTotals!M11</f>
        <v>0.40666339857689499</v>
      </c>
      <c r="F13" s="5">
        <f>SummaryTable_Class_wTotals!N11</f>
        <v>0.27347558037566599</v>
      </c>
      <c r="G13" s="9">
        <f>SummaryTable_Class_wTotals!O11</f>
        <v>0.31986102104743702</v>
      </c>
      <c r="H13" s="8">
        <f>SummaryTable_Class_wTotals!P11</f>
        <v>0.42078409861537303</v>
      </c>
      <c r="I13" s="9">
        <f>SummaryTable_Class_wTotals!Q11</f>
        <v>0.57921590138462598</v>
      </c>
      <c r="J13" s="8">
        <f>SummaryTable_Class_wTotals!R11</f>
        <v>0.433648754428131</v>
      </c>
      <c r="K13" s="9">
        <f>SummaryTable_Class_wTotals!S11</f>
        <v>0.566351245571868</v>
      </c>
    </row>
    <row r="14" spans="2:11" x14ac:dyDescent="0.25">
      <c r="B14" s="19" t="str">
        <f>SummaryTable_Class_wTotals!B27</f>
        <v>LRT TOD</v>
      </c>
      <c r="C14" s="12">
        <f>SummaryTable_Class_wTotals!C12</f>
        <v>2975.0015262771599</v>
      </c>
      <c r="D14" s="15">
        <f t="shared" si="0"/>
        <v>8.1788393087445357E-2</v>
      </c>
      <c r="E14" s="6">
        <f>SummaryTable_Class_wTotals!M12</f>
        <v>0.46485514044059001</v>
      </c>
      <c r="F14" s="3">
        <f>SummaryTable_Class_wTotals!N12</f>
        <v>0.34771025215299201</v>
      </c>
      <c r="G14" s="7">
        <f>SummaryTable_Class_wTotals!O12</f>
        <v>0.18743460740641699</v>
      </c>
      <c r="H14" s="6">
        <f>SummaryTable_Class_wTotals!P12</f>
        <v>0.52952295754939904</v>
      </c>
      <c r="I14" s="7">
        <f>SummaryTable_Class_wTotals!Q12</f>
        <v>0.47047704245060001</v>
      </c>
      <c r="J14" s="6">
        <f>SummaryTable_Class_wTotals!R12</f>
        <v>0.607235168434061</v>
      </c>
      <c r="K14" s="7">
        <f>SummaryTable_Class_wTotals!S12</f>
        <v>0.392764831565938</v>
      </c>
    </row>
    <row r="15" spans="2:11" x14ac:dyDescent="0.25">
      <c r="B15" s="21" t="s">
        <v>1</v>
      </c>
      <c r="C15" s="14">
        <f>SummaryTable_Class_wTotals!C13</f>
        <v>36374.373110575601</v>
      </c>
      <c r="D15" s="17">
        <f t="shared" si="0"/>
        <v>1</v>
      </c>
      <c r="E15" s="10">
        <f>SummaryTable_Class_wTotals!M13</f>
        <v>0.37863044106576799</v>
      </c>
      <c r="F15" s="18">
        <f>SummaryTable_Class_wTotals!N13</f>
        <v>0.334922675015764</v>
      </c>
      <c r="G15" s="11">
        <f>SummaryTable_Class_wTotals!O13</f>
        <v>0.28644688391846601</v>
      </c>
      <c r="H15" s="10">
        <f>SummaryTable_Class_wTotals!P13</f>
        <v>0.53567410566707996</v>
      </c>
      <c r="I15" s="11">
        <f>SummaryTable_Class_wTotals!Q13</f>
        <v>0.46432589433291899</v>
      </c>
      <c r="J15" s="10">
        <f>SummaryTable_Class_wTotals!R13</f>
        <v>0.54117768028730395</v>
      </c>
      <c r="K15" s="11">
        <f>SummaryTable_Class_wTotals!S13</f>
        <v>0.45882231971269499</v>
      </c>
    </row>
  </sheetData>
  <mergeCells count="6">
    <mergeCell ref="J2:K2"/>
    <mergeCell ref="H2:I2"/>
    <mergeCell ref="B2:B3"/>
    <mergeCell ref="C2:C3"/>
    <mergeCell ref="D2:D3"/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E52-68C6-4D80-8DF7-DA47D4994B3C}">
  <dimension ref="A1:S27"/>
  <sheetViews>
    <sheetView workbookViewId="0">
      <selection activeCell="J4" sqref="A1:S13"/>
    </sheetView>
  </sheetViews>
  <sheetFormatPr defaultRowHeight="15" x14ac:dyDescent="0.25"/>
  <cols>
    <col min="2" max="2" width="30.7109375" bestFit="1" customWidth="1"/>
    <col min="3" max="3" width="12" bestFit="1" customWidth="1"/>
  </cols>
  <sheetData>
    <row r="1" spans="1:19" x14ac:dyDescent="0.25">
      <c r="A1" t="s">
        <v>6</v>
      </c>
      <c r="B1" t="s">
        <v>7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31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 x14ac:dyDescent="0.25">
      <c r="A2">
        <v>1</v>
      </c>
      <c r="B2" t="s">
        <v>32</v>
      </c>
      <c r="C2">
        <v>250.74122081668401</v>
      </c>
      <c r="D2">
        <v>6700</v>
      </c>
      <c r="E2">
        <v>127200</v>
      </c>
      <c r="F2">
        <v>120500</v>
      </c>
      <c r="G2">
        <v>1000</v>
      </c>
      <c r="H2">
        <v>21400</v>
      </c>
      <c r="I2">
        <v>20400</v>
      </c>
      <c r="J2">
        <v>31</v>
      </c>
      <c r="K2">
        <v>593</v>
      </c>
      <c r="L2">
        <v>562</v>
      </c>
      <c r="M2">
        <v>0.37672932750501598</v>
      </c>
      <c r="N2">
        <v>0.41777549506614298</v>
      </c>
      <c r="O2">
        <v>0.20549517742883999</v>
      </c>
      <c r="P2">
        <v>0.65968662150612201</v>
      </c>
      <c r="Q2">
        <v>0.34031337849387699</v>
      </c>
      <c r="R2">
        <v>0.66495847043601797</v>
      </c>
      <c r="S2">
        <v>0.33504152956398098</v>
      </c>
    </row>
    <row r="3" spans="1:19" x14ac:dyDescent="0.25">
      <c r="A3">
        <v>2</v>
      </c>
      <c r="B3" t="s">
        <v>33</v>
      </c>
      <c r="C3">
        <v>383.25320028865502</v>
      </c>
      <c r="D3">
        <v>55600</v>
      </c>
      <c r="E3">
        <v>204400</v>
      </c>
      <c r="F3">
        <v>148800</v>
      </c>
      <c r="G3">
        <v>3100</v>
      </c>
      <c r="H3">
        <v>31900</v>
      </c>
      <c r="I3">
        <v>28800</v>
      </c>
      <c r="J3">
        <v>153</v>
      </c>
      <c r="K3">
        <v>616</v>
      </c>
      <c r="L3">
        <v>463</v>
      </c>
      <c r="M3">
        <v>0.41383274378317902</v>
      </c>
      <c r="N3">
        <v>0.40728413510531403</v>
      </c>
      <c r="O3">
        <v>0.178883121111506</v>
      </c>
      <c r="P3">
        <v>0.63322426050256897</v>
      </c>
      <c r="Q3">
        <v>0.36677573949742998</v>
      </c>
      <c r="R3">
        <v>0.68444036551496901</v>
      </c>
      <c r="S3">
        <v>0.31555963448502999</v>
      </c>
    </row>
    <row r="4" spans="1:19" x14ac:dyDescent="0.25">
      <c r="A4">
        <v>3</v>
      </c>
      <c r="B4" t="s">
        <v>34</v>
      </c>
      <c r="C4">
        <v>299.47509924129901</v>
      </c>
      <c r="D4">
        <v>11400</v>
      </c>
      <c r="E4">
        <v>70600</v>
      </c>
      <c r="F4">
        <v>59200</v>
      </c>
      <c r="G4">
        <v>2300</v>
      </c>
      <c r="H4">
        <v>15500</v>
      </c>
      <c r="I4">
        <v>13200</v>
      </c>
      <c r="J4">
        <v>46</v>
      </c>
      <c r="K4">
        <v>287</v>
      </c>
      <c r="L4">
        <v>241</v>
      </c>
      <c r="M4">
        <v>0.36136235399872202</v>
      </c>
      <c r="N4">
        <v>0.51874686957195404</v>
      </c>
      <c r="O4">
        <v>0.119890776429323</v>
      </c>
      <c r="P4">
        <v>0.78191761894126599</v>
      </c>
      <c r="Q4">
        <v>0.21808238105873301</v>
      </c>
      <c r="R4">
        <v>0.79883767109738102</v>
      </c>
      <c r="S4">
        <v>0.20116232890261901</v>
      </c>
    </row>
    <row r="5" spans="1:19" x14ac:dyDescent="0.25">
      <c r="A5">
        <v>4</v>
      </c>
      <c r="B5" t="s">
        <v>35</v>
      </c>
      <c r="C5">
        <v>1051.5777033465199</v>
      </c>
      <c r="D5">
        <v>21400</v>
      </c>
      <c r="E5">
        <v>157400</v>
      </c>
      <c r="F5">
        <v>136000</v>
      </c>
      <c r="G5">
        <v>1600</v>
      </c>
      <c r="H5">
        <v>37500</v>
      </c>
      <c r="I5">
        <v>35900</v>
      </c>
      <c r="J5">
        <v>22</v>
      </c>
      <c r="K5">
        <v>185</v>
      </c>
      <c r="L5">
        <v>163</v>
      </c>
      <c r="M5">
        <v>0.405601467587894</v>
      </c>
      <c r="N5">
        <v>0.35420631187982898</v>
      </c>
      <c r="O5">
        <v>0.24019222053227601</v>
      </c>
      <c r="P5">
        <v>0.56429799044921602</v>
      </c>
      <c r="Q5">
        <v>0.43570200955078298</v>
      </c>
      <c r="R5">
        <v>0.58757087986002299</v>
      </c>
      <c r="S5">
        <v>0.41242912013997601</v>
      </c>
    </row>
    <row r="6" spans="1:19" x14ac:dyDescent="0.25">
      <c r="A6">
        <v>5</v>
      </c>
      <c r="B6" t="s">
        <v>36</v>
      </c>
      <c r="C6">
        <v>535.79840902352703</v>
      </c>
      <c r="D6">
        <v>13500</v>
      </c>
      <c r="E6">
        <v>86300</v>
      </c>
      <c r="F6">
        <v>72800</v>
      </c>
      <c r="G6">
        <v>3000</v>
      </c>
      <c r="H6">
        <v>22600</v>
      </c>
      <c r="I6">
        <v>19600</v>
      </c>
      <c r="J6">
        <v>31</v>
      </c>
      <c r="K6">
        <v>203</v>
      </c>
      <c r="L6">
        <v>172</v>
      </c>
      <c r="M6">
        <v>0.34496746612974499</v>
      </c>
      <c r="N6">
        <v>0.48760158572125201</v>
      </c>
      <c r="O6">
        <v>0.167430948149001</v>
      </c>
      <c r="P6">
        <v>0.71079658648506605</v>
      </c>
      <c r="Q6">
        <v>0.28920341351493301</v>
      </c>
      <c r="R6">
        <v>0.73164206361295803</v>
      </c>
      <c r="S6">
        <v>0.26835793638704097</v>
      </c>
    </row>
    <row r="7" spans="1:19" x14ac:dyDescent="0.25">
      <c r="A7">
        <v>6</v>
      </c>
      <c r="B7" t="s">
        <v>37</v>
      </c>
      <c r="C7">
        <v>9447.7867901936206</v>
      </c>
      <c r="D7">
        <v>156700</v>
      </c>
      <c r="E7">
        <v>809200</v>
      </c>
      <c r="F7">
        <v>652500</v>
      </c>
      <c r="G7">
        <v>27200</v>
      </c>
      <c r="H7">
        <v>201700</v>
      </c>
      <c r="I7">
        <v>174500</v>
      </c>
      <c r="J7">
        <v>19</v>
      </c>
      <c r="K7">
        <v>107</v>
      </c>
      <c r="L7">
        <v>88</v>
      </c>
      <c r="M7">
        <v>0.435672911813342</v>
      </c>
      <c r="N7">
        <v>0.35099098596818901</v>
      </c>
      <c r="O7">
        <v>0.21333610221846699</v>
      </c>
      <c r="P7">
        <v>0.57279001922426698</v>
      </c>
      <c r="Q7">
        <v>0.42720998077573202</v>
      </c>
      <c r="R7">
        <v>0.59330744521886603</v>
      </c>
      <c r="S7">
        <v>0.40669255478113298</v>
      </c>
    </row>
    <row r="8" spans="1:19" x14ac:dyDescent="0.25">
      <c r="A8">
        <v>7</v>
      </c>
      <c r="B8" t="s">
        <v>38</v>
      </c>
      <c r="C8">
        <v>380.03535927827699</v>
      </c>
      <c r="D8">
        <v>1300</v>
      </c>
      <c r="E8">
        <v>25400</v>
      </c>
      <c r="F8">
        <v>24100</v>
      </c>
      <c r="G8">
        <v>200</v>
      </c>
      <c r="H8">
        <v>11000</v>
      </c>
      <c r="I8">
        <v>10800</v>
      </c>
      <c r="J8">
        <v>4</v>
      </c>
      <c r="K8">
        <v>96</v>
      </c>
      <c r="L8">
        <v>92</v>
      </c>
      <c r="M8">
        <v>0.25079495593823797</v>
      </c>
      <c r="N8">
        <v>0.131269994150815</v>
      </c>
      <c r="O8">
        <v>0.61793504991094605</v>
      </c>
      <c r="P8">
        <v>0.14561804923197</v>
      </c>
      <c r="Q8">
        <v>0.85438195076802903</v>
      </c>
      <c r="R8">
        <v>0.16910676497997901</v>
      </c>
      <c r="S8">
        <v>0.83089323502002099</v>
      </c>
    </row>
    <row r="9" spans="1:19" x14ac:dyDescent="0.25">
      <c r="A9">
        <v>8</v>
      </c>
      <c r="B9" t="s">
        <v>39</v>
      </c>
      <c r="C9">
        <v>1078.01399597413</v>
      </c>
      <c r="D9">
        <v>12500</v>
      </c>
      <c r="E9">
        <v>71800</v>
      </c>
      <c r="F9">
        <v>59300</v>
      </c>
      <c r="G9">
        <v>2100</v>
      </c>
      <c r="H9">
        <v>31500</v>
      </c>
      <c r="I9">
        <v>29400</v>
      </c>
      <c r="J9">
        <v>13</v>
      </c>
      <c r="K9">
        <v>96</v>
      </c>
      <c r="L9">
        <v>83</v>
      </c>
      <c r="M9">
        <v>0.26913929035305201</v>
      </c>
      <c r="N9">
        <v>0.38619960240527701</v>
      </c>
      <c r="O9">
        <v>0.34466110724166998</v>
      </c>
      <c r="P9">
        <v>0.45102942369514398</v>
      </c>
      <c r="Q9">
        <v>0.54897057630485502</v>
      </c>
      <c r="R9">
        <v>0.51579861962813101</v>
      </c>
      <c r="S9">
        <v>0.484201380371868</v>
      </c>
    </row>
    <row r="10" spans="1:19" x14ac:dyDescent="0.25">
      <c r="A10">
        <v>9</v>
      </c>
      <c r="B10" t="s">
        <v>40</v>
      </c>
      <c r="C10">
        <v>18949.018872781799</v>
      </c>
      <c r="D10">
        <v>163200</v>
      </c>
      <c r="E10">
        <v>544800</v>
      </c>
      <c r="F10">
        <v>381600</v>
      </c>
      <c r="G10">
        <v>33300</v>
      </c>
      <c r="H10">
        <v>278600</v>
      </c>
      <c r="I10">
        <v>245300</v>
      </c>
      <c r="J10">
        <v>10</v>
      </c>
      <c r="K10">
        <v>43</v>
      </c>
      <c r="L10">
        <v>33</v>
      </c>
      <c r="M10">
        <v>0.342971911618424</v>
      </c>
      <c r="N10">
        <v>0.318537923499015</v>
      </c>
      <c r="O10">
        <v>0.33849016488256001</v>
      </c>
      <c r="P10">
        <v>0.356826544254292</v>
      </c>
      <c r="Q10">
        <v>0.64317345574570695</v>
      </c>
      <c r="R10">
        <v>0.45789997589424603</v>
      </c>
      <c r="S10">
        <v>0.54210002410575298</v>
      </c>
    </row>
    <row r="11" spans="1:19" x14ac:dyDescent="0.25">
      <c r="A11">
        <v>10</v>
      </c>
      <c r="B11" t="s">
        <v>41</v>
      </c>
      <c r="C11">
        <v>1023.6709333539</v>
      </c>
      <c r="D11">
        <v>4200</v>
      </c>
      <c r="E11">
        <v>21700</v>
      </c>
      <c r="F11">
        <v>17500</v>
      </c>
      <c r="G11">
        <v>2000</v>
      </c>
      <c r="H11">
        <v>14100</v>
      </c>
      <c r="I11">
        <v>12100</v>
      </c>
      <c r="J11">
        <v>6</v>
      </c>
      <c r="K11">
        <v>35</v>
      </c>
      <c r="L11">
        <v>29</v>
      </c>
      <c r="M11">
        <v>0.40666339857689499</v>
      </c>
      <c r="N11">
        <v>0.27347558037566599</v>
      </c>
      <c r="O11">
        <v>0.31986102104743702</v>
      </c>
      <c r="P11">
        <v>0.42078409861537303</v>
      </c>
      <c r="Q11">
        <v>0.57921590138462598</v>
      </c>
      <c r="R11">
        <v>0.433648754428131</v>
      </c>
      <c r="S11">
        <v>0.566351245571868</v>
      </c>
    </row>
    <row r="12" spans="1:19" x14ac:dyDescent="0.25">
      <c r="A12">
        <v>11</v>
      </c>
      <c r="B12" t="s">
        <v>42</v>
      </c>
      <c r="C12">
        <v>2975.0015262771599</v>
      </c>
      <c r="D12">
        <v>37500</v>
      </c>
      <c r="E12">
        <v>74200</v>
      </c>
      <c r="F12">
        <v>36700</v>
      </c>
      <c r="G12">
        <v>8200</v>
      </c>
      <c r="H12">
        <v>38100</v>
      </c>
      <c r="I12">
        <v>29900</v>
      </c>
      <c r="J12">
        <v>15</v>
      </c>
      <c r="K12">
        <v>38</v>
      </c>
      <c r="L12">
        <v>23</v>
      </c>
      <c r="M12">
        <v>0.46485514044059001</v>
      </c>
      <c r="N12">
        <v>0.34771025215299201</v>
      </c>
      <c r="O12">
        <v>0.18743460740641699</v>
      </c>
      <c r="P12">
        <v>0.52952295754939904</v>
      </c>
      <c r="Q12">
        <v>0.47047704245060001</v>
      </c>
      <c r="R12">
        <v>0.607235168434061</v>
      </c>
      <c r="S12">
        <v>0.392764831565938</v>
      </c>
    </row>
    <row r="13" spans="1:19" x14ac:dyDescent="0.25">
      <c r="A13">
        <v>66</v>
      </c>
      <c r="C13">
        <v>36374.373110575601</v>
      </c>
      <c r="D13">
        <v>483900</v>
      </c>
      <c r="E13">
        <v>2192900</v>
      </c>
      <c r="F13">
        <v>1709000</v>
      </c>
      <c r="G13">
        <v>84000</v>
      </c>
      <c r="H13">
        <v>703900</v>
      </c>
      <c r="I13">
        <v>619900</v>
      </c>
      <c r="J13">
        <v>16</v>
      </c>
      <c r="K13">
        <v>80</v>
      </c>
      <c r="L13">
        <v>64</v>
      </c>
      <c r="M13">
        <v>0.37863044106576799</v>
      </c>
      <c r="N13">
        <v>0.334922675015764</v>
      </c>
      <c r="O13">
        <v>0.28644688391846601</v>
      </c>
      <c r="P13">
        <v>0.53567410566707996</v>
      </c>
      <c r="Q13">
        <v>0.46432589433291899</v>
      </c>
      <c r="R13">
        <v>0.54117768028730395</v>
      </c>
      <c r="S13">
        <v>0.45882231971269499</v>
      </c>
    </row>
    <row r="17" spans="2:2" x14ac:dyDescent="0.25">
      <c r="B17" t="s">
        <v>43</v>
      </c>
    </row>
    <row r="18" spans="2:2" x14ac:dyDescent="0.25">
      <c r="B18" t="s">
        <v>44</v>
      </c>
    </row>
    <row r="19" spans="2:2" x14ac:dyDescent="0.25">
      <c r="B19" t="s">
        <v>45</v>
      </c>
    </row>
    <row r="20" spans="2:2" x14ac:dyDescent="0.25">
      <c r="B20" t="s">
        <v>46</v>
      </c>
    </row>
    <row r="21" spans="2:2" x14ac:dyDescent="0.25">
      <c r="B21" t="s">
        <v>47</v>
      </c>
    </row>
    <row r="22" spans="2:2" x14ac:dyDescent="0.25">
      <c r="B22" t="s">
        <v>48</v>
      </c>
    </row>
    <row r="23" spans="2:2" x14ac:dyDescent="0.25">
      <c r="B23" t="s">
        <v>49</v>
      </c>
    </row>
    <row r="24" spans="2:2" x14ac:dyDescent="0.25">
      <c r="B24" t="s">
        <v>50</v>
      </c>
    </row>
    <row r="25" spans="2:2" x14ac:dyDescent="0.25">
      <c r="B25" t="s">
        <v>51</v>
      </c>
    </row>
    <row r="26" spans="2:2" x14ac:dyDescent="0.25">
      <c r="B26" t="s">
        <v>52</v>
      </c>
    </row>
    <row r="27" spans="2:2" x14ac:dyDescent="0.25">
      <c r="B2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UnitsDensity</vt:lpstr>
      <vt:lpstr>Distribution</vt:lpstr>
      <vt:lpstr>SummaryTable_Class_wTotals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2021-06-10T20:41:17Z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