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results\"/>
    </mc:Choice>
  </mc:AlternateContent>
  <xr:revisionPtr revIDLastSave="0" documentId="13_ncr:1_{A718CAB5-1059-4530-8767-FBC70DA322AF}" xr6:coauthVersionLast="45" xr6:coauthVersionMax="45" xr10:uidLastSave="{00000000-0000-0000-0000-000000000000}"/>
  <bookViews>
    <workbookView xWindow="15630" yWindow="-120" windowWidth="29040" windowHeight="16440" xr2:uid="{00000000-000D-0000-FFFF-FFFF00000000}"/>
  </bookViews>
  <sheets>
    <sheet name="UnitsDensity" sheetId="1" r:id="rId1"/>
    <sheet name="Distribution" sheetId="3" r:id="rId2"/>
    <sheet name="SummaryTable_Class_wTotal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C32" i="1"/>
  <c r="N24" i="1"/>
  <c r="M24" i="1"/>
  <c r="L24" i="1"/>
  <c r="K24" i="1"/>
  <c r="J24" i="1"/>
  <c r="I24" i="1"/>
  <c r="H24" i="1"/>
  <c r="G24" i="1"/>
  <c r="F24" i="1"/>
  <c r="C24" i="1"/>
  <c r="B5" i="3" l="1"/>
  <c r="B6" i="3"/>
  <c r="B7" i="3"/>
  <c r="B8" i="3"/>
  <c r="B9" i="3"/>
  <c r="B10" i="3"/>
  <c r="B11" i="3"/>
  <c r="B12" i="3"/>
  <c r="B13" i="3"/>
  <c r="B14" i="3"/>
  <c r="B4" i="3"/>
  <c r="B14" i="1"/>
  <c r="B13" i="1"/>
  <c r="B12" i="1"/>
  <c r="B11" i="1"/>
  <c r="B10" i="1"/>
  <c r="B9" i="1"/>
  <c r="B8" i="1"/>
  <c r="B7" i="1"/>
  <c r="B6" i="1"/>
  <c r="B5" i="1"/>
  <c r="B4" i="1"/>
  <c r="N15" i="1"/>
  <c r="M15" i="1"/>
  <c r="L15" i="1"/>
  <c r="K15" i="1"/>
  <c r="J15" i="1"/>
  <c r="I15" i="1"/>
  <c r="H15" i="1"/>
  <c r="G15" i="1"/>
  <c r="F15" i="1"/>
  <c r="C15" i="1"/>
  <c r="D15" i="1" s="1"/>
  <c r="N14" i="1"/>
  <c r="M14" i="1"/>
  <c r="L14" i="1"/>
  <c r="K14" i="1"/>
  <c r="J14" i="1"/>
  <c r="I14" i="1"/>
  <c r="H14" i="1"/>
  <c r="G14" i="1"/>
  <c r="F14" i="1"/>
  <c r="C14" i="1"/>
  <c r="N13" i="1"/>
  <c r="M13" i="1"/>
  <c r="L13" i="1"/>
  <c r="K13" i="1"/>
  <c r="J13" i="1"/>
  <c r="I13" i="1"/>
  <c r="H13" i="1"/>
  <c r="G13" i="1"/>
  <c r="F13" i="1"/>
  <c r="C13" i="1"/>
  <c r="N12" i="1"/>
  <c r="M12" i="1"/>
  <c r="L12" i="1"/>
  <c r="K12" i="1"/>
  <c r="J12" i="1"/>
  <c r="I12" i="1"/>
  <c r="H12" i="1"/>
  <c r="G12" i="1"/>
  <c r="F12" i="1"/>
  <c r="C12" i="1"/>
  <c r="N11" i="1"/>
  <c r="M11" i="1"/>
  <c r="L11" i="1"/>
  <c r="K11" i="1"/>
  <c r="J11" i="1"/>
  <c r="I11" i="1"/>
  <c r="H11" i="1"/>
  <c r="G11" i="1"/>
  <c r="F11" i="1"/>
  <c r="C11" i="1"/>
  <c r="K15" i="3"/>
  <c r="J15" i="3"/>
  <c r="I15" i="3"/>
  <c r="H15" i="3"/>
  <c r="G15" i="3"/>
  <c r="F15" i="3"/>
  <c r="E15" i="3"/>
  <c r="C15" i="3"/>
  <c r="D15" i="3" s="1"/>
  <c r="K14" i="3"/>
  <c r="J14" i="3"/>
  <c r="I14" i="3"/>
  <c r="H14" i="3"/>
  <c r="G14" i="3"/>
  <c r="F14" i="3"/>
  <c r="E14" i="3"/>
  <c r="C14" i="3"/>
  <c r="K13" i="3"/>
  <c r="J13" i="3"/>
  <c r="I13" i="3"/>
  <c r="H13" i="3"/>
  <c r="G13" i="3"/>
  <c r="F13" i="3"/>
  <c r="E13" i="3"/>
  <c r="C13" i="3"/>
  <c r="K12" i="3"/>
  <c r="J12" i="3"/>
  <c r="I12" i="3"/>
  <c r="H12" i="3"/>
  <c r="G12" i="3"/>
  <c r="F12" i="3"/>
  <c r="E12" i="3"/>
  <c r="C12" i="3"/>
  <c r="K11" i="3"/>
  <c r="J11" i="3"/>
  <c r="I11" i="3"/>
  <c r="H11" i="3"/>
  <c r="G11" i="3"/>
  <c r="F11" i="3"/>
  <c r="E11" i="3"/>
  <c r="C11" i="3"/>
  <c r="K23" i="1" l="1"/>
  <c r="J23" i="1"/>
  <c r="D11" i="3"/>
  <c r="D12" i="3"/>
  <c r="D13" i="3"/>
  <c r="D14" i="3"/>
  <c r="G23" i="1"/>
  <c r="D14" i="1"/>
  <c r="D12" i="1"/>
  <c r="E13" i="1"/>
  <c r="E14" i="1"/>
  <c r="D11" i="1"/>
  <c r="I23" i="1"/>
  <c r="D13" i="1"/>
  <c r="E12" i="1"/>
  <c r="F23" i="1"/>
  <c r="E11" i="1"/>
  <c r="H23" i="1"/>
  <c r="C23" i="1"/>
  <c r="D23" i="1" s="1"/>
  <c r="E15" i="1"/>
  <c r="E5" i="3"/>
  <c r="E6" i="3"/>
  <c r="E7" i="3"/>
  <c r="E8" i="3"/>
  <c r="E9" i="3"/>
  <c r="E10" i="3"/>
  <c r="E4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H5" i="3"/>
  <c r="I5" i="3"/>
  <c r="H6" i="3"/>
  <c r="I6" i="3"/>
  <c r="H7" i="3"/>
  <c r="I7" i="3"/>
  <c r="H8" i="3"/>
  <c r="I8" i="3"/>
  <c r="H9" i="3"/>
  <c r="I9" i="3"/>
  <c r="H10" i="3"/>
  <c r="I10" i="3"/>
  <c r="I4" i="3"/>
  <c r="H4" i="3"/>
  <c r="G4" i="3"/>
  <c r="G5" i="3"/>
  <c r="G6" i="3"/>
  <c r="G7" i="3"/>
  <c r="G8" i="3"/>
  <c r="G9" i="3"/>
  <c r="G10" i="3"/>
  <c r="F5" i="3"/>
  <c r="F6" i="3"/>
  <c r="F7" i="3"/>
  <c r="F8" i="3"/>
  <c r="F9" i="3"/>
  <c r="F10" i="3"/>
  <c r="F4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4" i="3"/>
  <c r="D4" i="3" s="1"/>
  <c r="N10" i="1"/>
  <c r="M10" i="1"/>
  <c r="L10" i="1"/>
  <c r="K10" i="1"/>
  <c r="K22" i="1" s="1"/>
  <c r="J10" i="1"/>
  <c r="J22" i="1" s="1"/>
  <c r="I10" i="1"/>
  <c r="I22" i="1" s="1"/>
  <c r="H10" i="1"/>
  <c r="G10" i="1"/>
  <c r="G22" i="1" s="1"/>
  <c r="F10" i="1"/>
  <c r="F22" i="1" s="1"/>
  <c r="N9" i="1"/>
  <c r="M9" i="1"/>
  <c r="L9" i="1"/>
  <c r="K9" i="1"/>
  <c r="J9" i="1"/>
  <c r="I9" i="1"/>
  <c r="H9" i="1"/>
  <c r="G9" i="1"/>
  <c r="F9" i="1"/>
  <c r="N8" i="1"/>
  <c r="M8" i="1"/>
  <c r="L8" i="1"/>
  <c r="K8" i="1"/>
  <c r="J8" i="1"/>
  <c r="I8" i="1"/>
  <c r="H8" i="1"/>
  <c r="G8" i="1"/>
  <c r="F8" i="1"/>
  <c r="N7" i="1"/>
  <c r="M7" i="1"/>
  <c r="L7" i="1"/>
  <c r="K7" i="1"/>
  <c r="J7" i="1"/>
  <c r="I7" i="1"/>
  <c r="H7" i="1"/>
  <c r="G7" i="1"/>
  <c r="F7" i="1"/>
  <c r="N6" i="1"/>
  <c r="M6" i="1"/>
  <c r="L6" i="1"/>
  <c r="K6" i="1"/>
  <c r="J6" i="1"/>
  <c r="I6" i="1"/>
  <c r="H6" i="1"/>
  <c r="G6" i="1"/>
  <c r="F6" i="1"/>
  <c r="N5" i="1"/>
  <c r="M5" i="1"/>
  <c r="L5" i="1"/>
  <c r="K5" i="1"/>
  <c r="J5" i="1"/>
  <c r="I5" i="1"/>
  <c r="H5" i="1"/>
  <c r="G5" i="1"/>
  <c r="F5" i="1"/>
  <c r="G4" i="1"/>
  <c r="H4" i="1"/>
  <c r="I4" i="1"/>
  <c r="J4" i="1"/>
  <c r="K4" i="1"/>
  <c r="L4" i="1"/>
  <c r="M4" i="1"/>
  <c r="N4" i="1"/>
  <c r="F4" i="1"/>
  <c r="C5" i="1"/>
  <c r="C6" i="1"/>
  <c r="C7" i="1"/>
  <c r="C8" i="1"/>
  <c r="D8" i="1" s="1"/>
  <c r="C9" i="1"/>
  <c r="D9" i="1" s="1"/>
  <c r="C10" i="1"/>
  <c r="C4" i="1"/>
  <c r="J30" i="1" l="1"/>
  <c r="I31" i="1"/>
  <c r="I29" i="1"/>
  <c r="K30" i="1"/>
  <c r="J21" i="1"/>
  <c r="J31" i="1"/>
  <c r="J29" i="1"/>
  <c r="K31" i="1"/>
  <c r="I30" i="1"/>
  <c r="H31" i="1"/>
  <c r="G21" i="1"/>
  <c r="H30" i="1"/>
  <c r="G31" i="1"/>
  <c r="F21" i="1"/>
  <c r="K29" i="1"/>
  <c r="D6" i="1"/>
  <c r="C31" i="1"/>
  <c r="D5" i="1"/>
  <c r="C30" i="1"/>
  <c r="D30" i="1" s="1"/>
  <c r="H29" i="1"/>
  <c r="F29" i="1"/>
  <c r="G29" i="1"/>
  <c r="C29" i="1"/>
  <c r="F30" i="1"/>
  <c r="G30" i="1"/>
  <c r="F31" i="1"/>
  <c r="H21" i="1"/>
  <c r="I20" i="1"/>
  <c r="I21" i="1"/>
  <c r="E8" i="1"/>
  <c r="M23" i="1"/>
  <c r="E9" i="1"/>
  <c r="L23" i="1"/>
  <c r="F20" i="1"/>
  <c r="G20" i="1"/>
  <c r="K21" i="1"/>
  <c r="E10" i="1"/>
  <c r="H22" i="1"/>
  <c r="E23" i="1"/>
  <c r="N23" i="1"/>
  <c r="E4" i="1"/>
  <c r="H20" i="1"/>
  <c r="D4" i="1"/>
  <c r="C20" i="1"/>
  <c r="C22" i="1"/>
  <c r="D22" i="1" s="1"/>
  <c r="D10" i="1"/>
  <c r="E5" i="1"/>
  <c r="K20" i="1"/>
  <c r="E6" i="1"/>
  <c r="C21" i="1"/>
  <c r="D21" i="1" s="1"/>
  <c r="D7" i="1"/>
  <c r="J20" i="1"/>
  <c r="E7" i="1"/>
  <c r="N30" i="1" l="1"/>
  <c r="E30" i="1"/>
  <c r="M29" i="1"/>
  <c r="E29" i="1"/>
  <c r="N29" i="1"/>
  <c r="M21" i="1"/>
  <c r="D29" i="1"/>
  <c r="L22" i="1"/>
  <c r="L21" i="1"/>
  <c r="L29" i="1"/>
  <c r="M22" i="1"/>
  <c r="M30" i="1"/>
  <c r="L30" i="1"/>
  <c r="M20" i="1"/>
  <c r="L20" i="1"/>
  <c r="D20" i="1"/>
  <c r="D24" i="1"/>
  <c r="D31" i="1"/>
  <c r="E22" i="1"/>
  <c r="N22" i="1"/>
  <c r="N21" i="1"/>
  <c r="E21" i="1"/>
  <c r="N20" i="1"/>
  <c r="E20" i="1"/>
  <c r="D32" i="1" l="1"/>
  <c r="M31" i="1"/>
  <c r="L31" i="1"/>
  <c r="E24" i="1"/>
  <c r="N31" i="1"/>
  <c r="E31" i="1"/>
  <c r="E32" i="1" l="1"/>
</calcChain>
</file>

<file path=xl/sharedStrings.xml><?xml version="1.0" encoding="utf-8"?>
<sst xmlns="http://schemas.openxmlformats.org/spreadsheetml/2006/main" count="113" uniqueCount="65">
  <si>
    <t>Acres</t>
  </si>
  <si>
    <t>Total</t>
  </si>
  <si>
    <t>Class Description</t>
  </si>
  <si>
    <t>Change</t>
  </si>
  <si>
    <t>Residential Units</t>
  </si>
  <si>
    <t>Scenario</t>
  </si>
  <si>
    <t>Jobs</t>
  </si>
  <si>
    <t>Base</t>
  </si>
  <si>
    <t>Density (Jobs + DU per Acre)</t>
  </si>
  <si>
    <t>ClassOrder</t>
  </si>
  <si>
    <t>ClassDescription</t>
  </si>
  <si>
    <t>job_spaces_orig</t>
  </si>
  <si>
    <t>job_spaces_new</t>
  </si>
  <si>
    <t>job_spaces_change</t>
  </si>
  <si>
    <t>resunits_orig</t>
  </si>
  <si>
    <t>resunits_new</t>
  </si>
  <si>
    <t>resunits_change</t>
  </si>
  <si>
    <t>density_hhemp_orig</t>
  </si>
  <si>
    <t>density_hhemp_new</t>
  </si>
  <si>
    <t>density_hhemp_change</t>
  </si>
  <si>
    <t>% Total 
Acres</t>
  </si>
  <si>
    <t>% Total
Acres</t>
  </si>
  <si>
    <t>Acres_Redev_Percent</t>
  </si>
  <si>
    <t>Acres_Dev_Percent</t>
  </si>
  <si>
    <t>job_spaces_redev_percentadd</t>
  </si>
  <si>
    <t>job_spaces_dev_percentadd</t>
  </si>
  <si>
    <t>resunits_redev_percentadd</t>
  </si>
  <si>
    <t>resunits_dev_percentadd</t>
  </si>
  <si>
    <t>Redevelop</t>
  </si>
  <si>
    <t>Develop</t>
  </si>
  <si>
    <t>% of Additional HH</t>
  </si>
  <si>
    <t>% of Additional Jobs</t>
  </si>
  <si>
    <t>% of Acres</t>
  </si>
  <si>
    <t>Unchanged</t>
  </si>
  <si>
    <t>Acres_Unchanged_Percent</t>
  </si>
  <si>
    <t>% Total Growth</t>
  </si>
  <si>
    <t>CRT|Metropolitan Center</t>
  </si>
  <si>
    <t>LRT|Metropolitan Center</t>
  </si>
  <si>
    <t>NONTOD|Metropolitan Center</t>
  </si>
  <si>
    <t>CRT|Urban Center</t>
  </si>
  <si>
    <t>LRT|Urban Center</t>
  </si>
  <si>
    <t>NONTOD|Urban Center</t>
  </si>
  <si>
    <t>CRT|City Center</t>
  </si>
  <si>
    <t>LRT|City Center</t>
  </si>
  <si>
    <t>NONTOD|City Center</t>
  </si>
  <si>
    <t>CRT|NA</t>
  </si>
  <si>
    <t>LRT|NA</t>
  </si>
  <si>
    <t>Metropolitan Center - CRT TOD</t>
  </si>
  <si>
    <t>Metropolitan Center - LRT TOD</t>
  </si>
  <si>
    <t>Metropolitan Center - No TOD</t>
  </si>
  <si>
    <t>Urban Center - CRT TOD</t>
  </si>
  <si>
    <t>Urban Center - LRT TOD</t>
  </si>
  <si>
    <t>Urban Center - No TOD</t>
  </si>
  <si>
    <t>City Center - CRT TOD</t>
  </si>
  <si>
    <t>City Center - LRT TOD</t>
  </si>
  <si>
    <t>City Center - No TOD</t>
  </si>
  <si>
    <t>CRT TOD</t>
  </si>
  <si>
    <t>LRT TOD</t>
  </si>
  <si>
    <t>Metropolitan Center</t>
  </si>
  <si>
    <t>Urban Center</t>
  </si>
  <si>
    <t>City Center</t>
  </si>
  <si>
    <t>No TOD</t>
  </si>
  <si>
    <t>No Center - TOD</t>
  </si>
  <si>
    <t>TODs</t>
  </si>
  <si>
    <t>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</si>
</sst>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3" fontId="0" fillId="34" borderId="0" xfId="0" applyNumberFormat="1" applyFont="1" applyFill="1" applyBorder="1"/>
    <xf numFmtId="9" fontId="0" fillId="34" borderId="0" xfId="1" applyFont="1" applyFill="1" applyBorder="1" applyAlignment="1">
      <alignment horizontal="center"/>
    </xf>
    <xf numFmtId="3" fontId="0" fillId="0" borderId="0" xfId="0" applyNumberFormat="1" applyFont="1" applyBorder="1"/>
    <xf numFmtId="9" fontId="0" fillId="0" borderId="0" xfId="1" applyFont="1" applyBorder="1" applyAlignment="1">
      <alignment horizontal="center"/>
    </xf>
    <xf numFmtId="9" fontId="0" fillId="34" borderId="13" xfId="1" applyFont="1" applyFill="1" applyBorder="1" applyAlignment="1">
      <alignment horizontal="center"/>
    </xf>
    <xf numFmtId="9" fontId="0" fillId="34" borderId="14" xfId="1" applyFont="1" applyFill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16" fillId="35" borderId="15" xfId="1" applyFont="1" applyFill="1" applyBorder="1" applyAlignment="1">
      <alignment horizontal="center"/>
    </xf>
    <xf numFmtId="9" fontId="16" fillId="35" borderId="16" xfId="1" applyFont="1" applyFill="1" applyBorder="1" applyAlignment="1">
      <alignment horizontal="center"/>
    </xf>
    <xf numFmtId="9" fontId="0" fillId="34" borderId="17" xfId="1" applyFont="1" applyFill="1" applyBorder="1"/>
    <xf numFmtId="9" fontId="0" fillId="0" borderId="17" xfId="1" applyFont="1" applyBorder="1"/>
    <xf numFmtId="9" fontId="16" fillId="35" borderId="18" xfId="1" applyFont="1" applyFill="1" applyBorder="1"/>
    <xf numFmtId="3" fontId="0" fillId="34" borderId="17" xfId="0" applyNumberFormat="1" applyFont="1" applyFill="1" applyBorder="1"/>
    <xf numFmtId="3" fontId="0" fillId="0" borderId="17" xfId="0" applyNumberFormat="1" applyFont="1" applyBorder="1"/>
    <xf numFmtId="3" fontId="16" fillId="35" borderId="18" xfId="0" applyNumberFormat="1" applyFont="1" applyFill="1" applyBorder="1"/>
    <xf numFmtId="9" fontId="0" fillId="34" borderId="13" xfId="1" applyFont="1" applyFill="1" applyBorder="1"/>
    <xf numFmtId="9" fontId="0" fillId="0" borderId="13" xfId="1" applyFont="1" applyBorder="1"/>
    <xf numFmtId="9" fontId="16" fillId="35" borderId="15" xfId="1" applyFont="1" applyFill="1" applyBorder="1"/>
    <xf numFmtId="9" fontId="16" fillId="35" borderId="20" xfId="1" applyFont="1" applyFill="1" applyBorder="1" applyAlignment="1">
      <alignment horizontal="center"/>
    </xf>
    <xf numFmtId="0" fontId="0" fillId="34" borderId="17" xfId="0" applyFont="1" applyFill="1" applyBorder="1"/>
    <xf numFmtId="0" fontId="0" fillId="0" borderId="17" xfId="0" applyFont="1" applyBorder="1"/>
    <xf numFmtId="0" fontId="16" fillId="35" borderId="18" xfId="0" applyFont="1" applyFill="1" applyBorder="1"/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/>
    </xf>
    <xf numFmtId="3" fontId="0" fillId="34" borderId="13" xfId="0" applyNumberFormat="1" applyFont="1" applyFill="1" applyBorder="1"/>
    <xf numFmtId="9" fontId="0" fillId="34" borderId="14" xfId="1" applyFont="1" applyFill="1" applyBorder="1"/>
    <xf numFmtId="3" fontId="0" fillId="0" borderId="13" xfId="0" applyNumberFormat="1" applyFont="1" applyBorder="1"/>
    <xf numFmtId="9" fontId="0" fillId="0" borderId="14" xfId="1" applyFont="1" applyBorder="1"/>
    <xf numFmtId="3" fontId="16" fillId="35" borderId="15" xfId="0" applyNumberFormat="1" applyFont="1" applyFill="1" applyBorder="1"/>
    <xf numFmtId="9" fontId="16" fillId="35" borderId="16" xfId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3" fontId="0" fillId="34" borderId="14" xfId="0" applyNumberFormat="1" applyFont="1" applyFill="1" applyBorder="1"/>
    <xf numFmtId="3" fontId="0" fillId="0" borderId="14" xfId="0" applyNumberFormat="1" applyFont="1" applyBorder="1"/>
    <xf numFmtId="3" fontId="16" fillId="35" borderId="20" xfId="0" applyNumberFormat="1" applyFont="1" applyFill="1" applyBorder="1"/>
    <xf numFmtId="3" fontId="16" fillId="35" borderId="16" xfId="0" applyNumberFormat="1" applyFont="1" applyFill="1" applyBorder="1"/>
    <xf numFmtId="0" fontId="18" fillId="33" borderId="10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2"/>
  <sheetViews>
    <sheetView showGridLines="0" tabSelected="1" topLeftCell="A7" zoomScale="130" zoomScaleNormal="130" workbookViewId="0">
      <selection activeCell="E35" sqref="E35"/>
    </sheetView>
  </sheetViews>
  <sheetFormatPr defaultRowHeight="15" x14ac:dyDescent="0.25"/>
  <cols>
    <col min="2" max="2" width="30.5703125" customWidth="1"/>
    <col min="3" max="5" width="8" customWidth="1"/>
    <col min="6" max="11" width="9.85546875" customWidth="1"/>
    <col min="12" max="14" width="9.42578125" customWidth="1"/>
  </cols>
  <sheetData>
    <row r="2" spans="2:14" ht="15.75" x14ac:dyDescent="0.25">
      <c r="B2" s="44" t="s">
        <v>2</v>
      </c>
      <c r="C2" s="46" t="s">
        <v>0</v>
      </c>
      <c r="D2" s="48" t="s">
        <v>21</v>
      </c>
      <c r="E2" s="50" t="s">
        <v>35</v>
      </c>
      <c r="F2" s="41" t="s">
        <v>6</v>
      </c>
      <c r="G2" s="42"/>
      <c r="H2" s="43"/>
      <c r="I2" s="41" t="s">
        <v>4</v>
      </c>
      <c r="J2" s="42"/>
      <c r="K2" s="43"/>
      <c r="L2" s="41" t="s">
        <v>8</v>
      </c>
      <c r="M2" s="42"/>
      <c r="N2" s="43"/>
    </row>
    <row r="3" spans="2:14" ht="15.75" x14ac:dyDescent="0.25">
      <c r="B3" s="45"/>
      <c r="C3" s="47"/>
      <c r="D3" s="49"/>
      <c r="E3" s="45"/>
      <c r="F3" s="35" t="s">
        <v>7</v>
      </c>
      <c r="G3" s="28" t="s">
        <v>5</v>
      </c>
      <c r="H3" s="36" t="s">
        <v>3</v>
      </c>
      <c r="I3" s="35" t="s">
        <v>7</v>
      </c>
      <c r="J3" s="28" t="s">
        <v>5</v>
      </c>
      <c r="K3" s="36" t="s">
        <v>3</v>
      </c>
      <c r="L3" s="35" t="s">
        <v>7</v>
      </c>
      <c r="M3" s="28" t="s">
        <v>5</v>
      </c>
      <c r="N3" s="36" t="s">
        <v>3</v>
      </c>
    </row>
    <row r="4" spans="2:14" x14ac:dyDescent="0.25">
      <c r="B4" s="22" t="str">
        <f>SummaryTable_Class_wTotals!B17</f>
        <v>Metropolitan Center - CRT TOD</v>
      </c>
      <c r="C4" s="29">
        <f>SummaryTable_Class_wTotals!C2</f>
        <v>250.74122081668401</v>
      </c>
      <c r="D4" s="30">
        <f>C4/$C$15</f>
        <v>6.8933482387297197E-3</v>
      </c>
      <c r="E4" s="12">
        <f>(H4+K4)/($H$15+$K$15)</f>
        <v>8.3831573591146166E-2</v>
      </c>
      <c r="F4" s="29">
        <f>SummaryTable_Class_wTotals!D2</f>
        <v>6700</v>
      </c>
      <c r="G4" s="2">
        <f>SummaryTable_Class_wTotals!E2</f>
        <v>50400</v>
      </c>
      <c r="H4" s="37">
        <f>SummaryTable_Class_wTotals!F2</f>
        <v>43700</v>
      </c>
      <c r="I4" s="29">
        <f>SummaryTable_Class_wTotals!G2</f>
        <v>1000</v>
      </c>
      <c r="J4" s="2">
        <f>SummaryTable_Class_wTotals!H2</f>
        <v>23200</v>
      </c>
      <c r="K4" s="37">
        <f>SummaryTable_Class_wTotals!I2</f>
        <v>22200</v>
      </c>
      <c r="L4" s="29">
        <f>SummaryTable_Class_wTotals!J2</f>
        <v>31</v>
      </c>
      <c r="M4" s="2">
        <f>SummaryTable_Class_wTotals!K2</f>
        <v>294</v>
      </c>
      <c r="N4" s="37">
        <f>SummaryTable_Class_wTotals!L2</f>
        <v>263</v>
      </c>
    </row>
    <row r="5" spans="2:14" x14ac:dyDescent="0.25">
      <c r="B5" s="23" t="str">
        <f>SummaryTable_Class_wTotals!B18</f>
        <v>Metropolitan Center - LRT TOD</v>
      </c>
      <c r="C5" s="31">
        <f>SummaryTable_Class_wTotals!C3</f>
        <v>383.25320028865502</v>
      </c>
      <c r="D5" s="32">
        <f t="shared" ref="D5:D15" si="0">C5/$C$15</f>
        <v>1.0536352038936632E-2</v>
      </c>
      <c r="E5" s="13">
        <f t="shared" ref="E5:E15" si="1">(H5+K5)/($H$15+$K$15)</f>
        <v>7.0601704617733116E-2</v>
      </c>
      <c r="F5" s="31">
        <f>SummaryTable_Class_wTotals!D3</f>
        <v>55600</v>
      </c>
      <c r="G5" s="4">
        <f>SummaryTable_Class_wTotals!E3</f>
        <v>92400</v>
      </c>
      <c r="H5" s="38">
        <f>SummaryTable_Class_wTotals!F3</f>
        <v>36800</v>
      </c>
      <c r="I5" s="31">
        <f>SummaryTable_Class_wTotals!G3</f>
        <v>3100</v>
      </c>
      <c r="J5" s="4">
        <f>SummaryTable_Class_wTotals!H3</f>
        <v>21800</v>
      </c>
      <c r="K5" s="38">
        <f>SummaryTable_Class_wTotals!I3</f>
        <v>18700</v>
      </c>
      <c r="L5" s="31">
        <f>SummaryTable_Class_wTotals!J3</f>
        <v>153</v>
      </c>
      <c r="M5" s="4">
        <f>SummaryTable_Class_wTotals!K3</f>
        <v>298</v>
      </c>
      <c r="N5" s="38">
        <f>SummaryTable_Class_wTotals!L3</f>
        <v>145</v>
      </c>
    </row>
    <row r="6" spans="2:14" x14ac:dyDescent="0.25">
      <c r="B6" s="22" t="str">
        <f>SummaryTable_Class_wTotals!B19</f>
        <v>Metropolitan Center - No TOD</v>
      </c>
      <c r="C6" s="29">
        <f>SummaryTable_Class_wTotals!C4</f>
        <v>299.47509924129901</v>
      </c>
      <c r="D6" s="30">
        <f t="shared" si="0"/>
        <v>8.2331343094467976E-3</v>
      </c>
      <c r="E6" s="12">
        <f t="shared" si="1"/>
        <v>3.4982826612390279E-2</v>
      </c>
      <c r="F6" s="29">
        <f>SummaryTable_Class_wTotals!D4</f>
        <v>11400</v>
      </c>
      <c r="G6" s="2">
        <f>SummaryTable_Class_wTotals!E4</f>
        <v>29300</v>
      </c>
      <c r="H6" s="37">
        <f>SummaryTable_Class_wTotals!F4</f>
        <v>17900</v>
      </c>
      <c r="I6" s="29">
        <f>SummaryTable_Class_wTotals!G4</f>
        <v>2300</v>
      </c>
      <c r="J6" s="2">
        <f>SummaryTable_Class_wTotals!H4</f>
        <v>11900</v>
      </c>
      <c r="K6" s="37">
        <f>SummaryTable_Class_wTotals!I4</f>
        <v>9600</v>
      </c>
      <c r="L6" s="29">
        <f>SummaryTable_Class_wTotals!J4</f>
        <v>46</v>
      </c>
      <c r="M6" s="2">
        <f>SummaryTable_Class_wTotals!K4</f>
        <v>138</v>
      </c>
      <c r="N6" s="37">
        <f>SummaryTable_Class_wTotals!L4</f>
        <v>92</v>
      </c>
    </row>
    <row r="7" spans="2:14" x14ac:dyDescent="0.25">
      <c r="B7" s="23" t="str">
        <f>SummaryTable_Class_wTotals!B20</f>
        <v>Urban Center - CRT TOD</v>
      </c>
      <c r="C7" s="31">
        <f>SummaryTable_Class_wTotals!C5</f>
        <v>1051.5777033465199</v>
      </c>
      <c r="D7" s="32">
        <f t="shared" si="0"/>
        <v>2.8909850903816151E-2</v>
      </c>
      <c r="E7" s="13">
        <f t="shared" si="1"/>
        <v>6.882076071746597E-2</v>
      </c>
      <c r="F7" s="31">
        <f>SummaryTable_Class_wTotals!D5</f>
        <v>21400</v>
      </c>
      <c r="G7" s="4">
        <f>SummaryTable_Class_wTotals!E5</f>
        <v>57200</v>
      </c>
      <c r="H7" s="38">
        <f>SummaryTable_Class_wTotals!F5</f>
        <v>35800</v>
      </c>
      <c r="I7" s="31">
        <f>SummaryTable_Class_wTotals!G5</f>
        <v>1600</v>
      </c>
      <c r="J7" s="4">
        <f>SummaryTable_Class_wTotals!H5</f>
        <v>19900</v>
      </c>
      <c r="K7" s="38">
        <f>SummaryTable_Class_wTotals!I5</f>
        <v>18300</v>
      </c>
      <c r="L7" s="31">
        <f>SummaryTable_Class_wTotals!J5</f>
        <v>22</v>
      </c>
      <c r="M7" s="4">
        <f>SummaryTable_Class_wTotals!K5</f>
        <v>73</v>
      </c>
      <c r="N7" s="38">
        <f>SummaryTable_Class_wTotals!L5</f>
        <v>51</v>
      </c>
    </row>
    <row r="8" spans="2:14" x14ac:dyDescent="0.25">
      <c r="B8" s="22" t="str">
        <f>SummaryTable_Class_wTotals!B21</f>
        <v>Urban Center - LRT TOD</v>
      </c>
      <c r="C8" s="29">
        <f>SummaryTable_Class_wTotals!C6</f>
        <v>535.79840902352703</v>
      </c>
      <c r="D8" s="30">
        <f t="shared" si="0"/>
        <v>1.4730107028779206E-2</v>
      </c>
      <c r="E8" s="12">
        <f t="shared" si="1"/>
        <v>2.9894415468769878E-2</v>
      </c>
      <c r="F8" s="29">
        <f>SummaryTable_Class_wTotals!D6</f>
        <v>13500</v>
      </c>
      <c r="G8" s="2">
        <f>SummaryTable_Class_wTotals!E6</f>
        <v>28700</v>
      </c>
      <c r="H8" s="37">
        <f>SummaryTable_Class_wTotals!F6</f>
        <v>15200</v>
      </c>
      <c r="I8" s="29">
        <f>SummaryTable_Class_wTotals!G6</f>
        <v>3000</v>
      </c>
      <c r="J8" s="2">
        <f>SummaryTable_Class_wTotals!H6</f>
        <v>11300</v>
      </c>
      <c r="K8" s="37">
        <f>SummaryTable_Class_wTotals!I6</f>
        <v>8300</v>
      </c>
      <c r="L8" s="29">
        <f>SummaryTable_Class_wTotals!J6</f>
        <v>31</v>
      </c>
      <c r="M8" s="2">
        <f>SummaryTable_Class_wTotals!K6</f>
        <v>75</v>
      </c>
      <c r="N8" s="37">
        <f>SummaryTable_Class_wTotals!L6</f>
        <v>44</v>
      </c>
    </row>
    <row r="9" spans="2:14" x14ac:dyDescent="0.25">
      <c r="B9" s="23" t="str">
        <f>SummaryTable_Class_wTotals!B22</f>
        <v>Urban Center - No TOD</v>
      </c>
      <c r="C9" s="31">
        <f>SummaryTable_Class_wTotals!C7</f>
        <v>9447.7867901936297</v>
      </c>
      <c r="D9" s="32">
        <f t="shared" si="0"/>
        <v>0.2597374465113943</v>
      </c>
      <c r="E9" s="13">
        <f t="shared" si="1"/>
        <v>0.30097951914514692</v>
      </c>
      <c r="F9" s="31">
        <f>SummaryTable_Class_wTotals!D7</f>
        <v>156700</v>
      </c>
      <c r="G9" s="4">
        <f>SummaryTable_Class_wTotals!E7</f>
        <v>323100</v>
      </c>
      <c r="H9" s="38">
        <f>SummaryTable_Class_wTotals!F7</f>
        <v>166400</v>
      </c>
      <c r="I9" s="31">
        <f>SummaryTable_Class_wTotals!G7</f>
        <v>27200</v>
      </c>
      <c r="J9" s="4">
        <f>SummaryTable_Class_wTotals!H7</f>
        <v>97400</v>
      </c>
      <c r="K9" s="38">
        <f>SummaryTable_Class_wTotals!I7</f>
        <v>70200</v>
      </c>
      <c r="L9" s="31">
        <f>SummaryTable_Class_wTotals!J7</f>
        <v>19</v>
      </c>
      <c r="M9" s="4">
        <f>SummaryTable_Class_wTotals!K7</f>
        <v>45</v>
      </c>
      <c r="N9" s="38">
        <f>SummaryTable_Class_wTotals!L7</f>
        <v>26</v>
      </c>
    </row>
    <row r="10" spans="2:14" x14ac:dyDescent="0.25">
      <c r="B10" s="22" t="str">
        <f>SummaryTable_Class_wTotals!B23</f>
        <v>City Center - CRT TOD</v>
      </c>
      <c r="C10" s="29">
        <f>SummaryTable_Class_wTotals!C8</f>
        <v>380.03535927827699</v>
      </c>
      <c r="D10" s="30">
        <f t="shared" si="0"/>
        <v>1.0447887531229626E-2</v>
      </c>
      <c r="E10" s="12">
        <f t="shared" si="1"/>
        <v>2.4042742653606411E-2</v>
      </c>
      <c r="F10" s="29">
        <f>SummaryTable_Class_wTotals!D8</f>
        <v>1300</v>
      </c>
      <c r="G10" s="2">
        <f>SummaryTable_Class_wTotals!E8</f>
        <v>13800</v>
      </c>
      <c r="H10" s="37">
        <f>SummaryTable_Class_wTotals!F8</f>
        <v>12500</v>
      </c>
      <c r="I10" s="29">
        <f>SummaryTable_Class_wTotals!G8</f>
        <v>200</v>
      </c>
      <c r="J10" s="2">
        <f>SummaryTable_Class_wTotals!H8</f>
        <v>6600</v>
      </c>
      <c r="K10" s="37">
        <f>SummaryTable_Class_wTotals!I8</f>
        <v>6400</v>
      </c>
      <c r="L10" s="29">
        <f>SummaryTable_Class_wTotals!J8</f>
        <v>4</v>
      </c>
      <c r="M10" s="2">
        <f>SummaryTable_Class_wTotals!K8</f>
        <v>54</v>
      </c>
      <c r="N10" s="37">
        <f>SummaryTable_Class_wTotals!L8</f>
        <v>50</v>
      </c>
    </row>
    <row r="11" spans="2:14" x14ac:dyDescent="0.25">
      <c r="B11" s="23" t="str">
        <f>SummaryTable_Class_wTotals!B24</f>
        <v>City Center - LRT TOD</v>
      </c>
      <c r="C11" s="31">
        <f>SummaryTable_Class_wTotals!C9</f>
        <v>1078.01399597413</v>
      </c>
      <c r="D11" s="32">
        <f t="shared" si="0"/>
        <v>2.9636634360598914E-2</v>
      </c>
      <c r="E11" s="13">
        <f t="shared" si="1"/>
        <v>4.884874697875588E-2</v>
      </c>
      <c r="F11" s="31">
        <f>SummaryTable_Class_wTotals!D9</f>
        <v>12500</v>
      </c>
      <c r="G11" s="4">
        <f>SummaryTable_Class_wTotals!E9</f>
        <v>37400</v>
      </c>
      <c r="H11" s="38">
        <f>SummaryTable_Class_wTotals!F9</f>
        <v>24900</v>
      </c>
      <c r="I11" s="31">
        <f>SummaryTable_Class_wTotals!G9</f>
        <v>2100</v>
      </c>
      <c r="J11" s="4">
        <f>SummaryTable_Class_wTotals!H9</f>
        <v>15600</v>
      </c>
      <c r="K11" s="38">
        <f>SummaryTable_Class_wTotals!I9</f>
        <v>13500</v>
      </c>
      <c r="L11" s="31">
        <f>SummaryTable_Class_wTotals!J9</f>
        <v>13</v>
      </c>
      <c r="M11" s="4">
        <f>SummaryTable_Class_wTotals!K9</f>
        <v>49</v>
      </c>
      <c r="N11" s="38">
        <f>SummaryTable_Class_wTotals!L9</f>
        <v>36</v>
      </c>
    </row>
    <row r="12" spans="2:14" x14ac:dyDescent="0.25">
      <c r="B12" s="22" t="str">
        <f>SummaryTable_Class_wTotals!B25</f>
        <v>City Center - No TOD</v>
      </c>
      <c r="C12" s="29">
        <f>SummaryTable_Class_wTotals!C10</f>
        <v>18949.018872781799</v>
      </c>
      <c r="D12" s="30">
        <f t="shared" si="0"/>
        <v>0.52094420473386793</v>
      </c>
      <c r="E12" s="12">
        <f t="shared" si="1"/>
        <v>0.30021625747360386</v>
      </c>
      <c r="F12" s="29">
        <f>SummaryTable_Class_wTotals!D10</f>
        <v>163200</v>
      </c>
      <c r="G12" s="2">
        <f>SummaryTable_Class_wTotals!E10</f>
        <v>318300</v>
      </c>
      <c r="H12" s="37">
        <f>SummaryTable_Class_wTotals!F10</f>
        <v>155100</v>
      </c>
      <c r="I12" s="29">
        <f>SummaryTable_Class_wTotals!G10</f>
        <v>33300</v>
      </c>
      <c r="J12" s="2">
        <f>SummaryTable_Class_wTotals!H10</f>
        <v>114200</v>
      </c>
      <c r="K12" s="37">
        <f>SummaryTable_Class_wTotals!I10</f>
        <v>80900</v>
      </c>
      <c r="L12" s="29">
        <f>SummaryTable_Class_wTotals!J10</f>
        <v>10</v>
      </c>
      <c r="M12" s="2">
        <f>SummaryTable_Class_wTotals!K10</f>
        <v>23</v>
      </c>
      <c r="N12" s="37">
        <f>SummaryTable_Class_wTotals!L10</f>
        <v>13</v>
      </c>
    </row>
    <row r="13" spans="2:14" x14ac:dyDescent="0.25">
      <c r="B13" s="23" t="str">
        <f>SummaryTable_Class_wTotals!B26</f>
        <v>CRT TOD</v>
      </c>
      <c r="C13" s="31">
        <f>SummaryTable_Class_wTotals!C11</f>
        <v>1023.6709333539</v>
      </c>
      <c r="D13" s="32">
        <f t="shared" si="0"/>
        <v>2.8142641255754716E-2</v>
      </c>
      <c r="E13" s="13">
        <f t="shared" si="1"/>
        <v>1.221218674468897E-2</v>
      </c>
      <c r="F13" s="31">
        <f>SummaryTable_Class_wTotals!D11</f>
        <v>4200</v>
      </c>
      <c r="G13" s="4">
        <f>SummaryTable_Class_wTotals!E11</f>
        <v>10500</v>
      </c>
      <c r="H13" s="38">
        <f>SummaryTable_Class_wTotals!F11</f>
        <v>6300</v>
      </c>
      <c r="I13" s="31">
        <f>SummaryTable_Class_wTotals!G11</f>
        <v>2000</v>
      </c>
      <c r="J13" s="4">
        <f>SummaryTable_Class_wTotals!H11</f>
        <v>5300</v>
      </c>
      <c r="K13" s="38">
        <f>SummaryTable_Class_wTotals!I11</f>
        <v>3300</v>
      </c>
      <c r="L13" s="31">
        <f>SummaryTable_Class_wTotals!J11</f>
        <v>6</v>
      </c>
      <c r="M13" s="4">
        <f>SummaryTable_Class_wTotals!K11</f>
        <v>15</v>
      </c>
      <c r="N13" s="38">
        <f>SummaryTable_Class_wTotals!L11</f>
        <v>9</v>
      </c>
    </row>
    <row r="14" spans="2:14" x14ac:dyDescent="0.25">
      <c r="B14" s="22" t="str">
        <f>SummaryTable_Class_wTotals!B27</f>
        <v>LRT TOD</v>
      </c>
      <c r="C14" s="29">
        <f>SummaryTable_Class_wTotals!C12</f>
        <v>2975.0015262771599</v>
      </c>
      <c r="D14" s="30">
        <f t="shared" si="0"/>
        <v>8.1788393087445357E-2</v>
      </c>
      <c r="E14" s="12">
        <f t="shared" si="1"/>
        <v>2.5442055718102024E-2</v>
      </c>
      <c r="F14" s="29">
        <f>SummaryTable_Class_wTotals!D12</f>
        <v>37500</v>
      </c>
      <c r="G14" s="2">
        <f>SummaryTable_Class_wTotals!E12</f>
        <v>50300</v>
      </c>
      <c r="H14" s="37">
        <f>SummaryTable_Class_wTotals!F12</f>
        <v>12800</v>
      </c>
      <c r="I14" s="29">
        <f>SummaryTable_Class_wTotals!G12</f>
        <v>8200</v>
      </c>
      <c r="J14" s="2">
        <f>SummaryTable_Class_wTotals!H12</f>
        <v>15400</v>
      </c>
      <c r="K14" s="37">
        <f>SummaryTable_Class_wTotals!I12</f>
        <v>7200</v>
      </c>
      <c r="L14" s="29">
        <f>SummaryTable_Class_wTotals!J12</f>
        <v>15</v>
      </c>
      <c r="M14" s="2">
        <f>SummaryTable_Class_wTotals!K12</f>
        <v>22</v>
      </c>
      <c r="N14" s="37">
        <f>SummaryTable_Class_wTotals!L12</f>
        <v>7</v>
      </c>
    </row>
    <row r="15" spans="2:14" x14ac:dyDescent="0.25">
      <c r="B15" s="24" t="s">
        <v>1</v>
      </c>
      <c r="C15" s="33">
        <f>SummaryTable_Class_wTotals!C13</f>
        <v>36374.373110575601</v>
      </c>
      <c r="D15" s="34">
        <f t="shared" si="0"/>
        <v>1</v>
      </c>
      <c r="E15" s="14">
        <f t="shared" si="1"/>
        <v>1</v>
      </c>
      <c r="F15" s="33">
        <f>SummaryTable_Class_wTotals!D13</f>
        <v>483900</v>
      </c>
      <c r="G15" s="39">
        <f>SummaryTable_Class_wTotals!E13</f>
        <v>1011400</v>
      </c>
      <c r="H15" s="40">
        <f>SummaryTable_Class_wTotals!F13</f>
        <v>527500</v>
      </c>
      <c r="I15" s="33">
        <f>SummaryTable_Class_wTotals!G13</f>
        <v>84000</v>
      </c>
      <c r="J15" s="39">
        <f>SummaryTable_Class_wTotals!H13</f>
        <v>342600</v>
      </c>
      <c r="K15" s="40">
        <f>SummaryTable_Class_wTotals!I13</f>
        <v>258600</v>
      </c>
      <c r="L15" s="33">
        <f>SummaryTable_Class_wTotals!J13</f>
        <v>16</v>
      </c>
      <c r="M15" s="39">
        <f>SummaryTable_Class_wTotals!K13</f>
        <v>37</v>
      </c>
      <c r="N15" s="40">
        <f>SummaryTable_Class_wTotals!L13</f>
        <v>21</v>
      </c>
    </row>
    <row r="18" spans="2:14" ht="15.75" x14ac:dyDescent="0.25">
      <c r="B18" s="44" t="s">
        <v>64</v>
      </c>
      <c r="C18" s="46" t="s">
        <v>0</v>
      </c>
      <c r="D18" s="48" t="s">
        <v>21</v>
      </c>
      <c r="E18" s="50" t="s">
        <v>35</v>
      </c>
      <c r="F18" s="41" t="s">
        <v>6</v>
      </c>
      <c r="G18" s="42"/>
      <c r="H18" s="43"/>
      <c r="I18" s="41" t="s">
        <v>4</v>
      </c>
      <c r="J18" s="42"/>
      <c r="K18" s="43"/>
      <c r="L18" s="41" t="s">
        <v>8</v>
      </c>
      <c r="M18" s="42"/>
      <c r="N18" s="43"/>
    </row>
    <row r="19" spans="2:14" ht="15.75" x14ac:dyDescent="0.25">
      <c r="B19" s="45"/>
      <c r="C19" s="47"/>
      <c r="D19" s="49"/>
      <c r="E19" s="45"/>
      <c r="F19" s="35" t="s">
        <v>7</v>
      </c>
      <c r="G19" s="28" t="s">
        <v>5</v>
      </c>
      <c r="H19" s="36" t="s">
        <v>3</v>
      </c>
      <c r="I19" s="35" t="s">
        <v>7</v>
      </c>
      <c r="J19" s="28" t="s">
        <v>5</v>
      </c>
      <c r="K19" s="36" t="s">
        <v>3</v>
      </c>
      <c r="L19" s="35" t="s">
        <v>7</v>
      </c>
      <c r="M19" s="28" t="s">
        <v>5</v>
      </c>
      <c r="N19" s="36" t="s">
        <v>3</v>
      </c>
    </row>
    <row r="20" spans="2:14" x14ac:dyDescent="0.25">
      <c r="B20" s="22" t="s">
        <v>58</v>
      </c>
      <c r="C20" s="29">
        <f>C4+C5+C6</f>
        <v>933.46952034663809</v>
      </c>
      <c r="D20" s="30">
        <f>C20/$C$15</f>
        <v>2.5662834587113149E-2</v>
      </c>
      <c r="E20" s="12">
        <f>(H20+K20)/($H$15+$K$15)</f>
        <v>0.18941610482126955</v>
      </c>
      <c r="F20" s="29">
        <f t="shared" ref="F20:K20" si="2">F4+F5+F6</f>
        <v>73700</v>
      </c>
      <c r="G20" s="2">
        <f t="shared" si="2"/>
        <v>172100</v>
      </c>
      <c r="H20" s="37">
        <f t="shared" si="2"/>
        <v>98400</v>
      </c>
      <c r="I20" s="29">
        <f t="shared" si="2"/>
        <v>6400</v>
      </c>
      <c r="J20" s="2">
        <f t="shared" si="2"/>
        <v>56900</v>
      </c>
      <c r="K20" s="37">
        <f t="shared" si="2"/>
        <v>50500</v>
      </c>
      <c r="L20" s="29">
        <f>(F20+I20)/$C20</f>
        <v>85.80890779407062</v>
      </c>
      <c r="M20" s="2">
        <f t="shared" ref="M20:N20" si="3">(G20+J20)/$C20</f>
        <v>245.32134687693099</v>
      </c>
      <c r="N20" s="37">
        <f t="shared" si="3"/>
        <v>159.51243908286037</v>
      </c>
    </row>
    <row r="21" spans="2:14" x14ac:dyDescent="0.25">
      <c r="B21" s="23" t="s">
        <v>59</v>
      </c>
      <c r="C21" s="31">
        <f>C7+C8+C9</f>
        <v>11035.162902563676</v>
      </c>
      <c r="D21" s="32">
        <f t="shared" ref="D21:D24" si="4">C21/$C$15</f>
        <v>0.30337740444398964</v>
      </c>
      <c r="E21" s="13">
        <f>(H21+K21)/($H$15+$K$15)</f>
        <v>0.3996946953313828</v>
      </c>
      <c r="F21" s="31">
        <f t="shared" ref="F21:K21" si="5">F7+F8+F9</f>
        <v>191600</v>
      </c>
      <c r="G21" s="4">
        <f t="shared" si="5"/>
        <v>409000</v>
      </c>
      <c r="H21" s="38">
        <f t="shared" si="5"/>
        <v>217400</v>
      </c>
      <c r="I21" s="31">
        <f t="shared" si="5"/>
        <v>31800</v>
      </c>
      <c r="J21" s="4">
        <f t="shared" si="5"/>
        <v>128600</v>
      </c>
      <c r="K21" s="38">
        <f t="shared" si="5"/>
        <v>96800</v>
      </c>
      <c r="L21" s="31">
        <f t="shared" ref="L21:L24" si="6">(F21+I21)/$C21</f>
        <v>20.244377176171998</v>
      </c>
      <c r="M21" s="4">
        <f t="shared" ref="M21:M24" si="7">(G21+J21)/$C21</f>
        <v>48.716997179543711</v>
      </c>
      <c r="N21" s="38">
        <f t="shared" ref="N21:N24" si="8">(H21+K21)/$C21</f>
        <v>28.472620003371716</v>
      </c>
    </row>
    <row r="22" spans="2:14" x14ac:dyDescent="0.25">
      <c r="B22" s="22" t="s">
        <v>60</v>
      </c>
      <c r="C22" s="29">
        <f>C10+C11+C12</f>
        <v>20407.068228034204</v>
      </c>
      <c r="D22" s="30">
        <f t="shared" si="4"/>
        <v>0.56102872662569647</v>
      </c>
      <c r="E22" s="12">
        <f t="shared" ref="E22:E24" si="9">(H22+K22)/($H$15+$K$15)</f>
        <v>0.37310774710596617</v>
      </c>
      <c r="F22" s="29">
        <f t="shared" ref="F22:K22" si="10">F10+F11+F12</f>
        <v>177000</v>
      </c>
      <c r="G22" s="2">
        <f t="shared" si="10"/>
        <v>369500</v>
      </c>
      <c r="H22" s="37">
        <f t="shared" si="10"/>
        <v>192500</v>
      </c>
      <c r="I22" s="29">
        <f t="shared" si="10"/>
        <v>35600</v>
      </c>
      <c r="J22" s="2">
        <f t="shared" si="10"/>
        <v>136400</v>
      </c>
      <c r="K22" s="37">
        <f t="shared" si="10"/>
        <v>100800</v>
      </c>
      <c r="L22" s="29">
        <f t="shared" si="6"/>
        <v>10.417958994616425</v>
      </c>
      <c r="M22" s="2">
        <f t="shared" si="7"/>
        <v>24.790430175806438</v>
      </c>
      <c r="N22" s="37">
        <f t="shared" si="8"/>
        <v>14.372471181190015</v>
      </c>
    </row>
    <row r="23" spans="2:14" x14ac:dyDescent="0.25">
      <c r="B23" s="23" t="s">
        <v>62</v>
      </c>
      <c r="C23" s="31">
        <f>C13+C14</f>
        <v>3998.6724596310596</v>
      </c>
      <c r="D23" s="32">
        <f t="shared" si="4"/>
        <v>0.10993103434320008</v>
      </c>
      <c r="E23" s="13">
        <f t="shared" si="9"/>
        <v>3.7654242462790991E-2</v>
      </c>
      <c r="F23" s="31">
        <f t="shared" ref="F23:K23" si="11">F13+F14</f>
        <v>41700</v>
      </c>
      <c r="G23" s="4">
        <f t="shared" si="11"/>
        <v>60800</v>
      </c>
      <c r="H23" s="38">
        <f t="shared" si="11"/>
        <v>19100</v>
      </c>
      <c r="I23" s="31">
        <f t="shared" si="11"/>
        <v>10200</v>
      </c>
      <c r="J23" s="4">
        <f t="shared" si="11"/>
        <v>20700</v>
      </c>
      <c r="K23" s="38">
        <f t="shared" si="11"/>
        <v>10500</v>
      </c>
      <c r="L23" s="31">
        <f t="shared" si="6"/>
        <v>12.979307638712822</v>
      </c>
      <c r="M23" s="4">
        <f t="shared" si="7"/>
        <v>20.381764403759057</v>
      </c>
      <c r="N23" s="38">
        <f t="shared" si="8"/>
        <v>7.4024567650462334</v>
      </c>
    </row>
    <row r="24" spans="2:14" x14ac:dyDescent="0.25">
      <c r="B24" s="24" t="s">
        <v>1</v>
      </c>
      <c r="C24" s="33">
        <f>C15</f>
        <v>36374.373110575601</v>
      </c>
      <c r="D24" s="34">
        <f t="shared" si="4"/>
        <v>1</v>
      </c>
      <c r="E24" s="14">
        <f t="shared" si="9"/>
        <v>1</v>
      </c>
      <c r="F24" s="33">
        <f t="shared" ref="F24:N24" si="12">F15</f>
        <v>483900</v>
      </c>
      <c r="G24" s="39">
        <f t="shared" si="12"/>
        <v>1011400</v>
      </c>
      <c r="H24" s="40">
        <f t="shared" si="12"/>
        <v>527500</v>
      </c>
      <c r="I24" s="33">
        <f t="shared" si="12"/>
        <v>84000</v>
      </c>
      <c r="J24" s="39">
        <f t="shared" si="12"/>
        <v>342600</v>
      </c>
      <c r="K24" s="40">
        <f t="shared" si="12"/>
        <v>258600</v>
      </c>
      <c r="L24" s="33">
        <f t="shared" si="12"/>
        <v>16</v>
      </c>
      <c r="M24" s="39">
        <f t="shared" si="12"/>
        <v>37</v>
      </c>
      <c r="N24" s="40">
        <f t="shared" si="12"/>
        <v>21</v>
      </c>
    </row>
    <row r="27" spans="2:14" ht="15.75" x14ac:dyDescent="0.25">
      <c r="B27" s="44" t="s">
        <v>63</v>
      </c>
      <c r="C27" s="46" t="s">
        <v>0</v>
      </c>
      <c r="D27" s="48" t="s">
        <v>21</v>
      </c>
      <c r="E27" s="50" t="s">
        <v>35</v>
      </c>
      <c r="F27" s="41" t="s">
        <v>6</v>
      </c>
      <c r="G27" s="42"/>
      <c r="H27" s="43"/>
      <c r="I27" s="41" t="s">
        <v>4</v>
      </c>
      <c r="J27" s="42"/>
      <c r="K27" s="43"/>
      <c r="L27" s="41" t="s">
        <v>8</v>
      </c>
      <c r="M27" s="42"/>
      <c r="N27" s="43"/>
    </row>
    <row r="28" spans="2:14" ht="15.75" x14ac:dyDescent="0.25">
      <c r="B28" s="45"/>
      <c r="C28" s="47"/>
      <c r="D28" s="49"/>
      <c r="E28" s="45"/>
      <c r="F28" s="35" t="s">
        <v>7</v>
      </c>
      <c r="G28" s="28" t="s">
        <v>5</v>
      </c>
      <c r="H28" s="36" t="s">
        <v>3</v>
      </c>
      <c r="I28" s="35" t="s">
        <v>7</v>
      </c>
      <c r="J28" s="28" t="s">
        <v>5</v>
      </c>
      <c r="K28" s="36" t="s">
        <v>3</v>
      </c>
      <c r="L28" s="35" t="s">
        <v>7</v>
      </c>
      <c r="M28" s="28" t="s">
        <v>5</v>
      </c>
      <c r="N28" s="36" t="s">
        <v>3</v>
      </c>
    </row>
    <row r="29" spans="2:14" x14ac:dyDescent="0.25">
      <c r="B29" s="22" t="s">
        <v>56</v>
      </c>
      <c r="C29" s="29">
        <f>C4+C7+C10+C13</f>
        <v>2706.0252167953809</v>
      </c>
      <c r="D29" s="30">
        <f>C29/$C$15</f>
        <v>7.439372792953021E-2</v>
      </c>
      <c r="E29" s="12">
        <f>(H29+K29)/($H$15+$K$15)</f>
        <v>0.18890726370690752</v>
      </c>
      <c r="F29" s="29">
        <f t="shared" ref="F29:K29" si="13">F4+F7+F10+F13</f>
        <v>33600</v>
      </c>
      <c r="G29" s="2">
        <f t="shared" si="13"/>
        <v>131900</v>
      </c>
      <c r="H29" s="37">
        <f t="shared" si="13"/>
        <v>98300</v>
      </c>
      <c r="I29" s="29">
        <f t="shared" si="13"/>
        <v>4800</v>
      </c>
      <c r="J29" s="2">
        <f t="shared" si="13"/>
        <v>55000</v>
      </c>
      <c r="K29" s="37">
        <f t="shared" si="13"/>
        <v>50200</v>
      </c>
      <c r="L29" s="29">
        <f>(F29+I29)/$C29</f>
        <v>14.190555121831173</v>
      </c>
      <c r="M29" s="2">
        <f t="shared" ref="M29:M32" si="14">(G29+J29)/$C29</f>
        <v>69.068092507037662</v>
      </c>
      <c r="N29" s="37">
        <f t="shared" ref="N29:N32" si="15">(H29+K29)/$C29</f>
        <v>54.877537385206487</v>
      </c>
    </row>
    <row r="30" spans="2:14" x14ac:dyDescent="0.25">
      <c r="B30" s="23" t="s">
        <v>57</v>
      </c>
      <c r="C30" s="31">
        <f>C5+C8+C11+C14</f>
        <v>4972.0671315634718</v>
      </c>
      <c r="D30" s="32">
        <f t="shared" ref="D30:D32" si="16">C30/$C$15</f>
        <v>0.1366914865157601</v>
      </c>
      <c r="E30" s="13">
        <f>(H30+K30)/($H$15+$K$15)</f>
        <v>0.17478692278336089</v>
      </c>
      <c r="F30" s="31">
        <f t="shared" ref="F30:K30" si="17">F5+F8+F11+F14</f>
        <v>119100</v>
      </c>
      <c r="G30" s="4">
        <f t="shared" si="17"/>
        <v>208800</v>
      </c>
      <c r="H30" s="38">
        <f t="shared" si="17"/>
        <v>89700</v>
      </c>
      <c r="I30" s="31">
        <f t="shared" si="17"/>
        <v>16400</v>
      </c>
      <c r="J30" s="4">
        <f t="shared" si="17"/>
        <v>64100</v>
      </c>
      <c r="K30" s="38">
        <f t="shared" si="17"/>
        <v>47700</v>
      </c>
      <c r="L30" s="31">
        <f t="shared" ref="L30:L32" si="18">(F30+I30)/$C30</f>
        <v>27.252246684246174</v>
      </c>
      <c r="M30" s="4">
        <f t="shared" si="14"/>
        <v>54.886628192847091</v>
      </c>
      <c r="N30" s="38">
        <f t="shared" si="15"/>
        <v>27.634381508600917</v>
      </c>
    </row>
    <row r="31" spans="2:14" x14ac:dyDescent="0.25">
      <c r="B31" s="22" t="s">
        <v>61</v>
      </c>
      <c r="C31" s="29">
        <f>C6+C9+C12</f>
        <v>28696.280762216727</v>
      </c>
      <c r="D31" s="30">
        <f t="shared" si="16"/>
        <v>0.78891478555470906</v>
      </c>
      <c r="E31" s="12">
        <f t="shared" ref="E31:E32" si="19">(H31+K31)/($H$15+$K$15)</f>
        <v>0.63617860323114106</v>
      </c>
      <c r="F31" s="29">
        <f t="shared" ref="F31:K31" si="20">F6+F9+F12</f>
        <v>331300</v>
      </c>
      <c r="G31" s="2">
        <f t="shared" si="20"/>
        <v>670700</v>
      </c>
      <c r="H31" s="37">
        <f t="shared" si="20"/>
        <v>339400</v>
      </c>
      <c r="I31" s="29">
        <f t="shared" si="20"/>
        <v>62800</v>
      </c>
      <c r="J31" s="2">
        <f t="shared" si="20"/>
        <v>223500</v>
      </c>
      <c r="K31" s="37">
        <f t="shared" si="20"/>
        <v>160700</v>
      </c>
      <c r="L31" s="29">
        <f t="shared" si="18"/>
        <v>13.733487041947821</v>
      </c>
      <c r="M31" s="2">
        <f t="shared" si="14"/>
        <v>31.160832562572299</v>
      </c>
      <c r="N31" s="37">
        <f t="shared" si="15"/>
        <v>17.427345520624474</v>
      </c>
    </row>
    <row r="32" spans="2:14" x14ac:dyDescent="0.25">
      <c r="B32" s="24" t="s">
        <v>1</v>
      </c>
      <c r="C32" s="33">
        <f>C24</f>
        <v>36374.373110575601</v>
      </c>
      <c r="D32" s="34">
        <f t="shared" si="16"/>
        <v>1</v>
      </c>
      <c r="E32" s="14">
        <f t="shared" si="19"/>
        <v>1</v>
      </c>
      <c r="F32" s="33">
        <f t="shared" ref="F32:N32" si="21">F24</f>
        <v>483900</v>
      </c>
      <c r="G32" s="39">
        <f t="shared" si="21"/>
        <v>1011400</v>
      </c>
      <c r="H32" s="40">
        <f t="shared" si="21"/>
        <v>527500</v>
      </c>
      <c r="I32" s="33">
        <f t="shared" si="21"/>
        <v>84000</v>
      </c>
      <c r="J32" s="39">
        <f t="shared" si="21"/>
        <v>342600</v>
      </c>
      <c r="K32" s="40">
        <f t="shared" si="21"/>
        <v>258600</v>
      </c>
      <c r="L32" s="33">
        <f t="shared" si="21"/>
        <v>16</v>
      </c>
      <c r="M32" s="39">
        <f t="shared" si="21"/>
        <v>37</v>
      </c>
      <c r="N32" s="40">
        <f t="shared" si="21"/>
        <v>21</v>
      </c>
    </row>
  </sheetData>
  <mergeCells count="21">
    <mergeCell ref="C2:C3"/>
    <mergeCell ref="B2:B3"/>
    <mergeCell ref="F2:H2"/>
    <mergeCell ref="I2:K2"/>
    <mergeCell ref="L2:N2"/>
    <mergeCell ref="D2:D3"/>
    <mergeCell ref="E2:E3"/>
    <mergeCell ref="I18:K18"/>
    <mergeCell ref="L18:N18"/>
    <mergeCell ref="B27:B28"/>
    <mergeCell ref="C27:C28"/>
    <mergeCell ref="D27:D28"/>
    <mergeCell ref="E27:E28"/>
    <mergeCell ref="F27:H27"/>
    <mergeCell ref="I27:K27"/>
    <mergeCell ref="L27:N27"/>
    <mergeCell ref="B18:B19"/>
    <mergeCell ref="C18:C19"/>
    <mergeCell ref="D18:D19"/>
    <mergeCell ref="E18:E19"/>
    <mergeCell ref="F18:H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237-0CC0-48D9-B8E7-CC6B51F60950}">
  <dimension ref="B2:K15"/>
  <sheetViews>
    <sheetView showGridLines="0" zoomScale="140" zoomScaleNormal="140" workbookViewId="0">
      <selection activeCell="B23" sqref="B23"/>
    </sheetView>
  </sheetViews>
  <sheetFormatPr defaultRowHeight="15" x14ac:dyDescent="0.25"/>
  <cols>
    <col min="2" max="2" width="30.5703125" customWidth="1"/>
    <col min="3" max="4" width="8" customWidth="1"/>
    <col min="5" max="7" width="10.140625" style="1" customWidth="1"/>
    <col min="8" max="9" width="10.7109375" style="1" customWidth="1"/>
    <col min="10" max="11" width="10.140625" style="1" customWidth="1"/>
  </cols>
  <sheetData>
    <row r="2" spans="2:11" ht="15" customHeight="1" x14ac:dyDescent="0.25">
      <c r="B2" s="44" t="s">
        <v>2</v>
      </c>
      <c r="C2" s="44" t="s">
        <v>0</v>
      </c>
      <c r="D2" s="51" t="s">
        <v>20</v>
      </c>
      <c r="E2" s="51" t="s">
        <v>32</v>
      </c>
      <c r="F2" s="52"/>
      <c r="G2" s="48"/>
      <c r="H2" s="51" t="s">
        <v>31</v>
      </c>
      <c r="I2" s="48"/>
      <c r="J2" s="51" t="s">
        <v>30</v>
      </c>
      <c r="K2" s="48"/>
    </row>
    <row r="3" spans="2:11" ht="15" customHeight="1" x14ac:dyDescent="0.25">
      <c r="B3" s="45"/>
      <c r="C3" s="45"/>
      <c r="D3" s="47"/>
      <c r="E3" s="25" t="s">
        <v>33</v>
      </c>
      <c r="F3" s="26" t="s">
        <v>28</v>
      </c>
      <c r="G3" s="27" t="s">
        <v>29</v>
      </c>
      <c r="H3" s="25" t="s">
        <v>28</v>
      </c>
      <c r="I3" s="27" t="s">
        <v>29</v>
      </c>
      <c r="J3" s="25" t="s">
        <v>28</v>
      </c>
      <c r="K3" s="27" t="s">
        <v>29</v>
      </c>
    </row>
    <row r="4" spans="2:11" x14ac:dyDescent="0.25">
      <c r="B4" s="22" t="str">
        <f>SummaryTable_Class_wTotals!B17</f>
        <v>Metropolitan Center - CRT TOD</v>
      </c>
      <c r="C4" s="15">
        <f>SummaryTable_Class_wTotals!C2</f>
        <v>250.74122081668401</v>
      </c>
      <c r="D4" s="18">
        <f>C4/$C$15</f>
        <v>6.8933482387297197E-3</v>
      </c>
      <c r="E4" s="6">
        <f>SummaryTable_Class_wTotals!M2</f>
        <v>0.55325948686538595</v>
      </c>
      <c r="F4" s="3">
        <f>SummaryTable_Class_wTotals!N2</f>
        <v>0.241245335705772</v>
      </c>
      <c r="G4" s="7">
        <f>SummaryTable_Class_wTotals!O2</f>
        <v>0.20549517742883999</v>
      </c>
      <c r="H4" s="6">
        <f>SummaryTable_Class_wTotals!P2</f>
        <v>0.53055347266442798</v>
      </c>
      <c r="I4" s="7">
        <f>SummaryTable_Class_wTotals!Q2</f>
        <v>0.46944652733557102</v>
      </c>
      <c r="J4" s="6">
        <f>SummaryTable_Class_wTotals!R2</f>
        <v>0.53929311569784599</v>
      </c>
      <c r="K4" s="7">
        <f>SummaryTable_Class_wTotals!S2</f>
        <v>0.46070688430215301</v>
      </c>
    </row>
    <row r="5" spans="2:11" x14ac:dyDescent="0.25">
      <c r="B5" s="23" t="str">
        <f>SummaryTable_Class_wTotals!B18</f>
        <v>Metropolitan Center - LRT TOD</v>
      </c>
      <c r="C5" s="16">
        <f>SummaryTable_Class_wTotals!C3</f>
        <v>383.25320028865502</v>
      </c>
      <c r="D5" s="19">
        <f t="shared" ref="D5:D15" si="0">C5/$C$15</f>
        <v>1.0536352038936632E-2</v>
      </c>
      <c r="E5" s="8">
        <f>SummaryTable_Class_wTotals!M3</f>
        <v>0.753732314846005</v>
      </c>
      <c r="F5" s="5">
        <f>SummaryTable_Class_wTotals!N3</f>
        <v>6.7384564042488104E-2</v>
      </c>
      <c r="G5" s="9">
        <f>SummaryTable_Class_wTotals!O3</f>
        <v>0.178883121111506</v>
      </c>
      <c r="H5" s="8">
        <f>SummaryTable_Class_wTotals!P3</f>
        <v>0.25883347171996401</v>
      </c>
      <c r="I5" s="9">
        <f>SummaryTable_Class_wTotals!Q3</f>
        <v>0.74116652828003504</v>
      </c>
      <c r="J5" s="8">
        <f>SummaryTable_Class_wTotals!R3</f>
        <v>0.27333980628789201</v>
      </c>
      <c r="K5" s="9">
        <f>SummaryTable_Class_wTotals!S3</f>
        <v>0.72666019371210699</v>
      </c>
    </row>
    <row r="6" spans="2:11" x14ac:dyDescent="0.25">
      <c r="B6" s="22" t="str">
        <f>SummaryTable_Class_wTotals!B19</f>
        <v>Metropolitan Center - No TOD</v>
      </c>
      <c r="C6" s="15">
        <f>SummaryTable_Class_wTotals!C4</f>
        <v>299.47509924129901</v>
      </c>
      <c r="D6" s="18">
        <f t="shared" si="0"/>
        <v>8.2331343094467976E-3</v>
      </c>
      <c r="E6" s="6">
        <f>SummaryTable_Class_wTotals!M4</f>
        <v>0.64207706589538005</v>
      </c>
      <c r="F6" s="3">
        <f>SummaryTable_Class_wTotals!N4</f>
        <v>0.23803215767529601</v>
      </c>
      <c r="G6" s="7">
        <f>SummaryTable_Class_wTotals!O4</f>
        <v>0.119890776429323</v>
      </c>
      <c r="H6" s="6">
        <f>SummaryTable_Class_wTotals!P4</f>
        <v>0.63993977774523303</v>
      </c>
      <c r="I6" s="7">
        <f>SummaryTable_Class_wTotals!Q4</f>
        <v>0.36006022225476603</v>
      </c>
      <c r="J6" s="6">
        <f>SummaryTable_Class_wTotals!R4</f>
        <v>0.66253164784557395</v>
      </c>
      <c r="K6" s="7">
        <f>SummaryTable_Class_wTotals!S4</f>
        <v>0.337468352154426</v>
      </c>
    </row>
    <row r="7" spans="2:11" x14ac:dyDescent="0.25">
      <c r="B7" s="23" t="str">
        <f>SummaryTable_Class_wTotals!B20</f>
        <v>Urban Center - CRT TOD</v>
      </c>
      <c r="C7" s="16">
        <f>SummaryTable_Class_wTotals!C5</f>
        <v>1051.5777033465199</v>
      </c>
      <c r="D7" s="19">
        <f t="shared" si="0"/>
        <v>2.8909850903816151E-2</v>
      </c>
      <c r="E7" s="8">
        <f>SummaryTable_Class_wTotals!M5</f>
        <v>0.70341579820519895</v>
      </c>
      <c r="F7" s="5">
        <f>SummaryTable_Class_wTotals!N5</f>
        <v>5.6391981262524302E-2</v>
      </c>
      <c r="G7" s="9">
        <f>SummaryTable_Class_wTotals!O5</f>
        <v>0.24019222053227601</v>
      </c>
      <c r="H7" s="8">
        <f>SummaryTable_Class_wTotals!P5</f>
        <v>0.17267996287690901</v>
      </c>
      <c r="I7" s="9">
        <f>SummaryTable_Class_wTotals!Q5</f>
        <v>0.82732003712308999</v>
      </c>
      <c r="J7" s="8">
        <f>SummaryTable_Class_wTotals!R5</f>
        <v>0.18691256346070301</v>
      </c>
      <c r="K7" s="9">
        <f>SummaryTable_Class_wTotals!S5</f>
        <v>0.81308743653929605</v>
      </c>
    </row>
    <row r="8" spans="2:11" x14ac:dyDescent="0.25">
      <c r="B8" s="22" t="str">
        <f>SummaryTable_Class_wTotals!B21</f>
        <v>Urban Center - LRT TOD</v>
      </c>
      <c r="C8" s="15">
        <f>SummaryTable_Class_wTotals!C6</f>
        <v>535.79840902352703</v>
      </c>
      <c r="D8" s="18">
        <f t="shared" si="0"/>
        <v>1.4730107028779206E-2</v>
      </c>
      <c r="E8" s="6">
        <f>SummaryTable_Class_wTotals!M6</f>
        <v>0.73517277302125295</v>
      </c>
      <c r="F8" s="3">
        <f>SummaryTable_Class_wTotals!N6</f>
        <v>9.7396278829744803E-2</v>
      </c>
      <c r="G8" s="7">
        <f>SummaryTable_Class_wTotals!O6</f>
        <v>0.167430948149001</v>
      </c>
      <c r="H8" s="6">
        <f>SummaryTable_Class_wTotals!P6</f>
        <v>0.31055034603794002</v>
      </c>
      <c r="I8" s="7">
        <f>SummaryTable_Class_wTotals!Q6</f>
        <v>0.68944965396205904</v>
      </c>
      <c r="J8" s="6">
        <f>SummaryTable_Class_wTotals!R6</f>
        <v>0.36540143054320801</v>
      </c>
      <c r="K8" s="7">
        <f>SummaryTable_Class_wTotals!S6</f>
        <v>0.63459856945679105</v>
      </c>
    </row>
    <row r="9" spans="2:11" x14ac:dyDescent="0.25">
      <c r="B9" s="23" t="str">
        <f>SummaryTable_Class_wTotals!B22</f>
        <v>Urban Center - No TOD</v>
      </c>
      <c r="C9" s="16">
        <f>SummaryTable_Class_wTotals!C7</f>
        <v>9447.7867901936297</v>
      </c>
      <c r="D9" s="19">
        <f t="shared" si="0"/>
        <v>0.2597374465113943</v>
      </c>
      <c r="E9" s="8">
        <f>SummaryTable_Class_wTotals!M7</f>
        <v>0.73807658061037795</v>
      </c>
      <c r="F9" s="5">
        <f>SummaryTable_Class_wTotals!N7</f>
        <v>4.8587317171154103E-2</v>
      </c>
      <c r="G9" s="9">
        <f>SummaryTable_Class_wTotals!O7</f>
        <v>0.21333610221846699</v>
      </c>
      <c r="H9" s="8">
        <f>SummaryTable_Class_wTotals!P7</f>
        <v>0.16226044266088399</v>
      </c>
      <c r="I9" s="9">
        <f>SummaryTable_Class_wTotals!Q7</f>
        <v>0.83773955733911498</v>
      </c>
      <c r="J9" s="8">
        <f>SummaryTable_Class_wTotals!R7</f>
        <v>0.17301672768186099</v>
      </c>
      <c r="K9" s="9">
        <f>SummaryTable_Class_wTotals!S7</f>
        <v>0.82698327231813795</v>
      </c>
    </row>
    <row r="10" spans="2:11" x14ac:dyDescent="0.25">
      <c r="B10" s="22" t="str">
        <f>SummaryTable_Class_wTotals!B23</f>
        <v>City Center - CRT TOD</v>
      </c>
      <c r="C10" s="15">
        <f>SummaryTable_Class_wTotals!C8</f>
        <v>380.03535927827699</v>
      </c>
      <c r="D10" s="18">
        <f t="shared" si="0"/>
        <v>1.0447887531229626E-2</v>
      </c>
      <c r="E10" s="6">
        <f>SummaryTable_Class_wTotals!M8</f>
        <v>0.341768083148071</v>
      </c>
      <c r="F10" s="3">
        <f>SummaryTable_Class_wTotals!N8</f>
        <v>4.0296866940982001E-2</v>
      </c>
      <c r="G10" s="7">
        <f>SummaryTable_Class_wTotals!O8</f>
        <v>0.61793504991094605</v>
      </c>
      <c r="H10" s="6">
        <f>SummaryTable_Class_wTotals!P8</f>
        <v>3.7145644184080402E-2</v>
      </c>
      <c r="I10" s="7">
        <f>SummaryTable_Class_wTotals!Q8</f>
        <v>0.96285435581591905</v>
      </c>
      <c r="J10" s="6">
        <f>SummaryTable_Class_wTotals!R8</f>
        <v>6.0419253513439498E-2</v>
      </c>
      <c r="K10" s="7">
        <f>SummaryTable_Class_wTotals!S8</f>
        <v>0.93958074648655998</v>
      </c>
    </row>
    <row r="11" spans="2:11" x14ac:dyDescent="0.25">
      <c r="B11" s="23" t="str">
        <f>SummaryTable_Class_wTotals!B24</f>
        <v>City Center - LRT TOD</v>
      </c>
      <c r="C11" s="16">
        <f>SummaryTable_Class_wTotals!C9</f>
        <v>1078.01399597413</v>
      </c>
      <c r="D11" s="19">
        <f t="shared" si="0"/>
        <v>2.9636634360598914E-2</v>
      </c>
      <c r="E11" s="8">
        <f>SummaryTable_Class_wTotals!M9</f>
        <v>0.50580354474710199</v>
      </c>
      <c r="F11" s="5">
        <f>SummaryTable_Class_wTotals!N9</f>
        <v>0.149535348011227</v>
      </c>
      <c r="G11" s="9">
        <f>SummaryTable_Class_wTotals!O9</f>
        <v>0.34466110724166998</v>
      </c>
      <c r="H11" s="8">
        <f>SummaryTable_Class_wTotals!P9</f>
        <v>0.23880123409312101</v>
      </c>
      <c r="I11" s="9">
        <f>SummaryTable_Class_wTotals!Q9</f>
        <v>0.76119876590687796</v>
      </c>
      <c r="J11" s="8">
        <f>SummaryTable_Class_wTotals!R9</f>
        <v>0.295774626111724</v>
      </c>
      <c r="K11" s="9">
        <f>SummaryTable_Class_wTotals!S9</f>
        <v>0.704225373888275</v>
      </c>
    </row>
    <row r="12" spans="2:11" x14ac:dyDescent="0.25">
      <c r="B12" s="22" t="str">
        <f>SummaryTable_Class_wTotals!B25</f>
        <v>City Center - No TOD</v>
      </c>
      <c r="C12" s="15">
        <f>SummaryTable_Class_wTotals!C10</f>
        <v>18949.018872781799</v>
      </c>
      <c r="D12" s="18">
        <f t="shared" si="0"/>
        <v>0.52094420473386793</v>
      </c>
      <c r="E12" s="6">
        <f>SummaryTable_Class_wTotals!M10</f>
        <v>0.61181353306202302</v>
      </c>
      <c r="F12" s="3">
        <f>SummaryTable_Class_wTotals!N10</f>
        <v>4.9696302055415899E-2</v>
      </c>
      <c r="G12" s="7">
        <f>SummaryTable_Class_wTotals!O10</f>
        <v>0.33849016488256001</v>
      </c>
      <c r="H12" s="6">
        <f>SummaryTable_Class_wTotals!P10</f>
        <v>7.6907313903927299E-2</v>
      </c>
      <c r="I12" s="7">
        <f>SummaryTable_Class_wTotals!Q10</f>
        <v>0.92309268609607198</v>
      </c>
      <c r="J12" s="6">
        <f>SummaryTable_Class_wTotals!R10</f>
        <v>0.114978224053234</v>
      </c>
      <c r="K12" s="7">
        <f>SummaryTable_Class_wTotals!S10</f>
        <v>0.88502177594676501</v>
      </c>
    </row>
    <row r="13" spans="2:11" x14ac:dyDescent="0.25">
      <c r="B13" s="23" t="str">
        <f>SummaryTable_Class_wTotals!B26</f>
        <v>CRT TOD</v>
      </c>
      <c r="C13" s="16">
        <f>SummaryTable_Class_wTotals!C11</f>
        <v>1023.6709333539</v>
      </c>
      <c r="D13" s="19">
        <f t="shared" si="0"/>
        <v>2.8142641255754716E-2</v>
      </c>
      <c r="E13" s="8">
        <f>SummaryTable_Class_wTotals!M11</f>
        <v>0.63009872257295896</v>
      </c>
      <c r="F13" s="5">
        <f>SummaryTable_Class_wTotals!N11</f>
        <v>5.0040256379603E-2</v>
      </c>
      <c r="G13" s="9">
        <f>SummaryTable_Class_wTotals!O11</f>
        <v>0.31986102104743702</v>
      </c>
      <c r="H13" s="8">
        <f>SummaryTable_Class_wTotals!P11</f>
        <v>6.8098764815207893E-2</v>
      </c>
      <c r="I13" s="9">
        <f>SummaryTable_Class_wTotals!Q11</f>
        <v>0.93190123518479195</v>
      </c>
      <c r="J13" s="8">
        <f>SummaryTable_Class_wTotals!R11</f>
        <v>0.12354183535109101</v>
      </c>
      <c r="K13" s="9">
        <f>SummaryTable_Class_wTotals!S11</f>
        <v>0.87645816464890802</v>
      </c>
    </row>
    <row r="14" spans="2:11" x14ac:dyDescent="0.25">
      <c r="B14" s="22" t="str">
        <f>SummaryTable_Class_wTotals!B27</f>
        <v>LRT TOD</v>
      </c>
      <c r="C14" s="15">
        <f>SummaryTable_Class_wTotals!C12</f>
        <v>2975.0015262771599</v>
      </c>
      <c r="D14" s="18">
        <f t="shared" si="0"/>
        <v>8.1788393087445357E-2</v>
      </c>
      <c r="E14" s="6">
        <f>SummaryTable_Class_wTotals!M12</f>
        <v>0.71715067020525403</v>
      </c>
      <c r="F14" s="3">
        <f>SummaryTable_Class_wTotals!N12</f>
        <v>9.54147223883276E-2</v>
      </c>
      <c r="G14" s="7">
        <f>SummaryTable_Class_wTotals!O12</f>
        <v>0.18743460740641699</v>
      </c>
      <c r="H14" s="6">
        <f>SummaryTable_Class_wTotals!P12</f>
        <v>0.21313770243546201</v>
      </c>
      <c r="I14" s="7">
        <f>SummaryTable_Class_wTotals!Q12</f>
        <v>0.78686229756453696</v>
      </c>
      <c r="J14" s="6">
        <f>SummaryTable_Class_wTotals!R12</f>
        <v>0.30025130994892701</v>
      </c>
      <c r="K14" s="7">
        <f>SummaryTable_Class_wTotals!S12</f>
        <v>0.69974869005107199</v>
      </c>
    </row>
    <row r="15" spans="2:11" x14ac:dyDescent="0.25">
      <c r="B15" s="24" t="s">
        <v>1</v>
      </c>
      <c r="C15" s="17">
        <f>SummaryTable_Class_wTotals!C13</f>
        <v>36374.373110575601</v>
      </c>
      <c r="D15" s="20">
        <f t="shared" si="0"/>
        <v>1</v>
      </c>
      <c r="E15" s="10">
        <f>SummaryTable_Class_wTotals!M13</f>
        <v>0.65358167875819195</v>
      </c>
      <c r="F15" s="21">
        <f>SummaryTable_Class_wTotals!N13</f>
        <v>5.9971437323341197E-2</v>
      </c>
      <c r="G15" s="11">
        <f>SummaryTable_Class_wTotals!O13</f>
        <v>0.28644688391846601</v>
      </c>
      <c r="H15" s="10">
        <f>SummaryTable_Class_wTotals!P13</f>
        <v>0.19641599775816601</v>
      </c>
      <c r="I15" s="11">
        <f>SummaryTable_Class_wTotals!Q13</f>
        <v>0.80358400224183302</v>
      </c>
      <c r="J15" s="10">
        <f>SummaryTable_Class_wTotals!R13</f>
        <v>0.22544547617087399</v>
      </c>
      <c r="K15" s="11">
        <f>SummaryTable_Class_wTotals!S13</f>
        <v>0.77455452382912504</v>
      </c>
    </row>
  </sheetData>
  <mergeCells count="6">
    <mergeCell ref="J2:K2"/>
    <mergeCell ref="H2:I2"/>
    <mergeCell ref="B2:B3"/>
    <mergeCell ref="C2:C3"/>
    <mergeCell ref="D2:D3"/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BE52-68C6-4D80-8DF7-DA47D4994B3C}">
  <dimension ref="A1:S27"/>
  <sheetViews>
    <sheetView workbookViewId="0">
      <selection activeCell="C6" sqref="C6"/>
    </sheetView>
  </sheetViews>
  <sheetFormatPr defaultRowHeight="15" x14ac:dyDescent="0.25"/>
  <cols>
    <col min="2" max="2" width="30.7109375" bestFit="1" customWidth="1"/>
    <col min="3" max="3" width="12" bestFit="1" customWidth="1"/>
  </cols>
  <sheetData>
    <row r="1" spans="1:19" x14ac:dyDescent="0.2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34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>
        <v>1</v>
      </c>
      <c r="B2" t="s">
        <v>36</v>
      </c>
      <c r="C2">
        <v>250.74122081668401</v>
      </c>
      <c r="D2">
        <v>6700</v>
      </c>
      <c r="E2">
        <v>50400</v>
      </c>
      <c r="F2">
        <v>43700</v>
      </c>
      <c r="G2">
        <v>1000</v>
      </c>
      <c r="H2">
        <v>23200</v>
      </c>
      <c r="I2">
        <v>22200</v>
      </c>
      <c r="J2">
        <v>31</v>
      </c>
      <c r="K2">
        <v>294</v>
      </c>
      <c r="L2">
        <v>263</v>
      </c>
      <c r="M2">
        <v>0.55325948686538595</v>
      </c>
      <c r="N2">
        <v>0.241245335705772</v>
      </c>
      <c r="O2">
        <v>0.20549517742883999</v>
      </c>
      <c r="P2">
        <v>0.53055347266442798</v>
      </c>
      <c r="Q2">
        <v>0.46944652733557102</v>
      </c>
      <c r="R2">
        <v>0.53929311569784599</v>
      </c>
      <c r="S2">
        <v>0.46070688430215301</v>
      </c>
    </row>
    <row r="3" spans="1:19" x14ac:dyDescent="0.25">
      <c r="A3">
        <v>2</v>
      </c>
      <c r="B3" t="s">
        <v>37</v>
      </c>
      <c r="C3">
        <v>383.25320028865502</v>
      </c>
      <c r="D3">
        <v>55600</v>
      </c>
      <c r="E3">
        <v>92400</v>
      </c>
      <c r="F3">
        <v>36800</v>
      </c>
      <c r="G3">
        <v>3100</v>
      </c>
      <c r="H3">
        <v>21800</v>
      </c>
      <c r="I3">
        <v>18700</v>
      </c>
      <c r="J3">
        <v>153</v>
      </c>
      <c r="K3">
        <v>298</v>
      </c>
      <c r="L3">
        <v>145</v>
      </c>
      <c r="M3">
        <v>0.753732314846005</v>
      </c>
      <c r="N3">
        <v>6.7384564042488104E-2</v>
      </c>
      <c r="O3">
        <v>0.178883121111506</v>
      </c>
      <c r="P3">
        <v>0.25883347171996401</v>
      </c>
      <c r="Q3">
        <v>0.74116652828003504</v>
      </c>
      <c r="R3">
        <v>0.27333980628789201</v>
      </c>
      <c r="S3">
        <v>0.72666019371210699</v>
      </c>
    </row>
    <row r="4" spans="1:19" x14ac:dyDescent="0.25">
      <c r="A4">
        <v>3</v>
      </c>
      <c r="B4" t="s">
        <v>38</v>
      </c>
      <c r="C4">
        <v>299.47509924129901</v>
      </c>
      <c r="D4">
        <v>11400</v>
      </c>
      <c r="E4">
        <v>29300</v>
      </c>
      <c r="F4">
        <v>17900</v>
      </c>
      <c r="G4">
        <v>2300</v>
      </c>
      <c r="H4">
        <v>11900</v>
      </c>
      <c r="I4">
        <v>9600</v>
      </c>
      <c r="J4">
        <v>46</v>
      </c>
      <c r="K4">
        <v>138</v>
      </c>
      <c r="L4">
        <v>92</v>
      </c>
      <c r="M4">
        <v>0.64207706589538005</v>
      </c>
      <c r="N4">
        <v>0.23803215767529601</v>
      </c>
      <c r="O4">
        <v>0.119890776429323</v>
      </c>
      <c r="P4">
        <v>0.63993977774523303</v>
      </c>
      <c r="Q4">
        <v>0.36006022225476603</v>
      </c>
      <c r="R4">
        <v>0.66253164784557395</v>
      </c>
      <c r="S4">
        <v>0.337468352154426</v>
      </c>
    </row>
    <row r="5" spans="1:19" x14ac:dyDescent="0.25">
      <c r="A5">
        <v>4</v>
      </c>
      <c r="B5" t="s">
        <v>39</v>
      </c>
      <c r="C5">
        <v>1051.5777033465199</v>
      </c>
      <c r="D5">
        <v>21400</v>
      </c>
      <c r="E5">
        <v>57200</v>
      </c>
      <c r="F5">
        <v>35800</v>
      </c>
      <c r="G5">
        <v>1600</v>
      </c>
      <c r="H5">
        <v>19900</v>
      </c>
      <c r="I5">
        <v>18300</v>
      </c>
      <c r="J5">
        <v>22</v>
      </c>
      <c r="K5">
        <v>73</v>
      </c>
      <c r="L5">
        <v>51</v>
      </c>
      <c r="M5">
        <v>0.70341579820519895</v>
      </c>
      <c r="N5">
        <v>5.6391981262524302E-2</v>
      </c>
      <c r="O5">
        <v>0.24019222053227601</v>
      </c>
      <c r="P5">
        <v>0.17267996287690901</v>
      </c>
      <c r="Q5">
        <v>0.82732003712308999</v>
      </c>
      <c r="R5">
        <v>0.18691256346070301</v>
      </c>
      <c r="S5">
        <v>0.81308743653929605</v>
      </c>
    </row>
    <row r="6" spans="1:19" x14ac:dyDescent="0.25">
      <c r="A6">
        <v>5</v>
      </c>
      <c r="B6" t="s">
        <v>40</v>
      </c>
      <c r="C6">
        <v>535.79840902352703</v>
      </c>
      <c r="D6">
        <v>13500</v>
      </c>
      <c r="E6">
        <v>28700</v>
      </c>
      <c r="F6">
        <v>15200</v>
      </c>
      <c r="G6">
        <v>3000</v>
      </c>
      <c r="H6">
        <v>11300</v>
      </c>
      <c r="I6">
        <v>8300</v>
      </c>
      <c r="J6">
        <v>31</v>
      </c>
      <c r="K6">
        <v>75</v>
      </c>
      <c r="L6">
        <v>44</v>
      </c>
      <c r="M6">
        <v>0.73517277302125295</v>
      </c>
      <c r="N6">
        <v>9.7396278829744803E-2</v>
      </c>
      <c r="O6">
        <v>0.167430948149001</v>
      </c>
      <c r="P6">
        <v>0.31055034603794002</v>
      </c>
      <c r="Q6">
        <v>0.68944965396205904</v>
      </c>
      <c r="R6">
        <v>0.36540143054320801</v>
      </c>
      <c r="S6">
        <v>0.63459856945679105</v>
      </c>
    </row>
    <row r="7" spans="1:19" x14ac:dyDescent="0.25">
      <c r="A7">
        <v>6</v>
      </c>
      <c r="B7" t="s">
        <v>41</v>
      </c>
      <c r="C7">
        <v>9447.7867901936297</v>
      </c>
      <c r="D7">
        <v>156700</v>
      </c>
      <c r="E7">
        <v>323100</v>
      </c>
      <c r="F7">
        <v>166400</v>
      </c>
      <c r="G7">
        <v>27200</v>
      </c>
      <c r="H7">
        <v>97400</v>
      </c>
      <c r="I7">
        <v>70200</v>
      </c>
      <c r="J7">
        <v>19</v>
      </c>
      <c r="K7">
        <v>45</v>
      </c>
      <c r="L7">
        <v>26</v>
      </c>
      <c r="M7">
        <v>0.73807658061037795</v>
      </c>
      <c r="N7">
        <v>4.8587317171154103E-2</v>
      </c>
      <c r="O7">
        <v>0.21333610221846699</v>
      </c>
      <c r="P7">
        <v>0.16226044266088399</v>
      </c>
      <c r="Q7">
        <v>0.83773955733911498</v>
      </c>
      <c r="R7">
        <v>0.17301672768186099</v>
      </c>
      <c r="S7">
        <v>0.82698327231813795</v>
      </c>
    </row>
    <row r="8" spans="1:19" x14ac:dyDescent="0.25">
      <c r="A8">
        <v>7</v>
      </c>
      <c r="B8" t="s">
        <v>42</v>
      </c>
      <c r="C8">
        <v>380.03535927827699</v>
      </c>
      <c r="D8">
        <v>1300</v>
      </c>
      <c r="E8">
        <v>13800</v>
      </c>
      <c r="F8">
        <v>12500</v>
      </c>
      <c r="G8">
        <v>200</v>
      </c>
      <c r="H8">
        <v>6600</v>
      </c>
      <c r="I8">
        <v>6400</v>
      </c>
      <c r="J8">
        <v>4</v>
      </c>
      <c r="K8">
        <v>54</v>
      </c>
      <c r="L8">
        <v>50</v>
      </c>
      <c r="M8">
        <v>0.341768083148071</v>
      </c>
      <c r="N8">
        <v>4.0296866940982001E-2</v>
      </c>
      <c r="O8">
        <v>0.61793504991094605</v>
      </c>
      <c r="P8">
        <v>3.7145644184080402E-2</v>
      </c>
      <c r="Q8">
        <v>0.96285435581591905</v>
      </c>
      <c r="R8">
        <v>6.0419253513439498E-2</v>
      </c>
      <c r="S8">
        <v>0.93958074648655998</v>
      </c>
    </row>
    <row r="9" spans="1:19" x14ac:dyDescent="0.25">
      <c r="A9">
        <v>8</v>
      </c>
      <c r="B9" t="s">
        <v>43</v>
      </c>
      <c r="C9">
        <v>1078.01399597413</v>
      </c>
      <c r="D9">
        <v>12500</v>
      </c>
      <c r="E9">
        <v>37400</v>
      </c>
      <c r="F9">
        <v>24900</v>
      </c>
      <c r="G9">
        <v>2100</v>
      </c>
      <c r="H9">
        <v>15600</v>
      </c>
      <c r="I9">
        <v>13500</v>
      </c>
      <c r="J9">
        <v>13</v>
      </c>
      <c r="K9">
        <v>49</v>
      </c>
      <c r="L9">
        <v>36</v>
      </c>
      <c r="M9">
        <v>0.50580354474710199</v>
      </c>
      <c r="N9">
        <v>0.149535348011227</v>
      </c>
      <c r="O9">
        <v>0.34466110724166998</v>
      </c>
      <c r="P9">
        <v>0.23880123409312101</v>
      </c>
      <c r="Q9">
        <v>0.76119876590687796</v>
      </c>
      <c r="R9">
        <v>0.295774626111724</v>
      </c>
      <c r="S9">
        <v>0.704225373888275</v>
      </c>
    </row>
    <row r="10" spans="1:19" x14ac:dyDescent="0.25">
      <c r="A10">
        <v>9</v>
      </c>
      <c r="B10" t="s">
        <v>44</v>
      </c>
      <c r="C10">
        <v>18949.018872781799</v>
      </c>
      <c r="D10">
        <v>163200</v>
      </c>
      <c r="E10">
        <v>318300</v>
      </c>
      <c r="F10">
        <v>155100</v>
      </c>
      <c r="G10">
        <v>33300</v>
      </c>
      <c r="H10">
        <v>114200</v>
      </c>
      <c r="I10">
        <v>80900</v>
      </c>
      <c r="J10">
        <v>10</v>
      </c>
      <c r="K10">
        <v>23</v>
      </c>
      <c r="L10">
        <v>13</v>
      </c>
      <c r="M10">
        <v>0.61181353306202302</v>
      </c>
      <c r="N10">
        <v>4.9696302055415899E-2</v>
      </c>
      <c r="O10">
        <v>0.33849016488256001</v>
      </c>
      <c r="P10">
        <v>7.6907313903927299E-2</v>
      </c>
      <c r="Q10">
        <v>0.92309268609607198</v>
      </c>
      <c r="R10">
        <v>0.114978224053234</v>
      </c>
      <c r="S10">
        <v>0.88502177594676501</v>
      </c>
    </row>
    <row r="11" spans="1:19" x14ac:dyDescent="0.25">
      <c r="A11">
        <v>10</v>
      </c>
      <c r="B11" t="s">
        <v>45</v>
      </c>
      <c r="C11">
        <v>1023.6709333539</v>
      </c>
      <c r="D11">
        <v>4200</v>
      </c>
      <c r="E11">
        <v>10500</v>
      </c>
      <c r="F11">
        <v>6300</v>
      </c>
      <c r="G11">
        <v>2000</v>
      </c>
      <c r="H11">
        <v>5300</v>
      </c>
      <c r="I11">
        <v>3300</v>
      </c>
      <c r="J11">
        <v>6</v>
      </c>
      <c r="K11">
        <v>15</v>
      </c>
      <c r="L11">
        <v>9</v>
      </c>
      <c r="M11">
        <v>0.63009872257295896</v>
      </c>
      <c r="N11">
        <v>5.0040256379603E-2</v>
      </c>
      <c r="O11">
        <v>0.31986102104743702</v>
      </c>
      <c r="P11">
        <v>6.8098764815207893E-2</v>
      </c>
      <c r="Q11">
        <v>0.93190123518479195</v>
      </c>
      <c r="R11">
        <v>0.12354183535109101</v>
      </c>
      <c r="S11">
        <v>0.87645816464890802</v>
      </c>
    </row>
    <row r="12" spans="1:19" x14ac:dyDescent="0.25">
      <c r="A12">
        <v>11</v>
      </c>
      <c r="B12" t="s">
        <v>46</v>
      </c>
      <c r="C12">
        <v>2975.0015262771599</v>
      </c>
      <c r="D12">
        <v>37500</v>
      </c>
      <c r="E12">
        <v>50300</v>
      </c>
      <c r="F12">
        <v>12800</v>
      </c>
      <c r="G12">
        <v>8200</v>
      </c>
      <c r="H12">
        <v>15400</v>
      </c>
      <c r="I12">
        <v>7200</v>
      </c>
      <c r="J12">
        <v>15</v>
      </c>
      <c r="K12">
        <v>22</v>
      </c>
      <c r="L12">
        <v>7</v>
      </c>
      <c r="M12">
        <v>0.71715067020525403</v>
      </c>
      <c r="N12">
        <v>9.54147223883276E-2</v>
      </c>
      <c r="O12">
        <v>0.18743460740641699</v>
      </c>
      <c r="P12">
        <v>0.21313770243546201</v>
      </c>
      <c r="Q12">
        <v>0.78686229756453696</v>
      </c>
      <c r="R12">
        <v>0.30025130994892701</v>
      </c>
      <c r="S12">
        <v>0.69974869005107199</v>
      </c>
    </row>
    <row r="13" spans="1:19" x14ac:dyDescent="0.25">
      <c r="A13">
        <v>66</v>
      </c>
      <c r="C13">
        <v>36374.373110575601</v>
      </c>
      <c r="D13">
        <v>483900</v>
      </c>
      <c r="E13">
        <v>1011400</v>
      </c>
      <c r="F13">
        <v>527500</v>
      </c>
      <c r="G13">
        <v>84000</v>
      </c>
      <c r="H13">
        <v>342600</v>
      </c>
      <c r="I13">
        <v>258600</v>
      </c>
      <c r="J13">
        <v>16</v>
      </c>
      <c r="K13">
        <v>37</v>
      </c>
      <c r="L13">
        <v>21</v>
      </c>
      <c r="M13">
        <v>0.65358167875819195</v>
      </c>
      <c r="N13">
        <v>5.9971437323341197E-2</v>
      </c>
      <c r="O13">
        <v>0.28644688391846601</v>
      </c>
      <c r="P13">
        <v>0.19641599775816601</v>
      </c>
      <c r="Q13">
        <v>0.80358400224183302</v>
      </c>
      <c r="R13">
        <v>0.22544547617087399</v>
      </c>
      <c r="S13">
        <v>0.77455452382912504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49</v>
      </c>
    </row>
    <row r="20" spans="2:2" x14ac:dyDescent="0.25">
      <c r="B20" t="s">
        <v>50</v>
      </c>
    </row>
    <row r="21" spans="2:2" x14ac:dyDescent="0.25">
      <c r="B21" t="s">
        <v>51</v>
      </c>
    </row>
    <row r="22" spans="2:2" x14ac:dyDescent="0.25">
      <c r="B22" t="s">
        <v>52</v>
      </c>
    </row>
    <row r="23" spans="2:2" x14ac:dyDescent="0.25">
      <c r="B23" t="s">
        <v>53</v>
      </c>
    </row>
    <row r="24" spans="2:2" x14ac:dyDescent="0.25">
      <c r="B24" t="s">
        <v>54</v>
      </c>
    </row>
    <row r="25" spans="2:2" x14ac:dyDescent="0.25">
      <c r="B25" t="s">
        <v>55</v>
      </c>
    </row>
    <row r="26" spans="2:2" x14ac:dyDescent="0.25">
      <c r="B26" t="s">
        <v>56</v>
      </c>
    </row>
    <row r="27" spans="2:2" x14ac:dyDescent="0.25">
      <c r="B2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UnitsDensity</vt:lpstr>
      <vt:lpstr>Distribution</vt:lpstr>
      <vt:lpstr>SummaryTable_Class_wTotals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2021-02-17T20:33:11Z</dcterms:created>
  <dcterms:modified xsi:type="dcterms:W3CDTF">2021-02-25T00:06:29Z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689a0b3e-7de4-4022-b3bc-cf482ec99f8b</vt:lpwstr>
  </property>
</Properties>
</file>