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GitHub\UDOT-Segment-Factors\comparisons\"/>
    </mc:Choice>
  </mc:AlternateContent>
  <xr:revisionPtr revIDLastSave="0" documentId="8_{2D7ABDAF-8166-4427-BFF1-CAF41F3429F9}" xr6:coauthVersionLast="47" xr6:coauthVersionMax="47" xr10:uidLastSave="{00000000-0000-0000-0000-000000000000}"/>
  <bookViews>
    <workbookView xWindow="-120" yWindow="-120" windowWidth="29040" windowHeight="15840" xr2:uid="{1508BDB9-8898-46A2-8204-FD6519197EEA}"/>
  </bookViews>
  <sheets>
    <sheet name="Summary Table" sheetId="25" r:id="rId1"/>
    <sheet name="SummaryTableData" sheetId="24" r:id="rId2"/>
    <sheet name="Seasonal Factors FactorClass" sheetId="23" r:id="rId3"/>
    <sheet name="AWDT Factor" sheetId="28" r:id="rId4"/>
    <sheet name="SeasonalFactorsForSegmentsOLD" sheetId="27" r:id="rId5"/>
    <sheet name="National Parks" sheetId="26" r:id="rId6"/>
    <sheet name="Data" sheetId="1" r:id="rId7"/>
    <sheet name="AADTLookup" sheetId="14" r:id="rId8"/>
    <sheet name="Interpolation Calcs" sheetId="6" r:id="rId9"/>
  </sheets>
  <definedNames>
    <definedName name="_xlnm._FilterDatabase" localSheetId="6" hidden="1">Data!$A$1:$BY$112</definedName>
  </definedNam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" i="25" l="1"/>
  <c r="S23" i="25"/>
  <c r="T23" i="25"/>
  <c r="R24" i="25"/>
  <c r="S24" i="25"/>
  <c r="T24" i="25"/>
  <c r="R25" i="25"/>
  <c r="S25" i="25"/>
  <c r="T25" i="25"/>
  <c r="Q25" i="25"/>
  <c r="Q24" i="25"/>
  <c r="Q23" i="25"/>
  <c r="D35" i="25" l="1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D34" i="25"/>
  <c r="R34" i="25"/>
  <c r="S34" i="25"/>
  <c r="T34" i="25"/>
  <c r="Q34" i="25"/>
  <c r="G34" i="25"/>
  <c r="H34" i="25"/>
  <c r="I34" i="25"/>
  <c r="J34" i="25"/>
  <c r="K34" i="25"/>
  <c r="L34" i="25"/>
  <c r="M34" i="25"/>
  <c r="N34" i="25"/>
  <c r="O34" i="25"/>
  <c r="P34" i="25"/>
  <c r="E34" i="25"/>
  <c r="F34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D30" i="25"/>
  <c r="D31" i="25"/>
  <c r="E31" i="25"/>
  <c r="E30" i="25"/>
  <c r="R30" i="25"/>
  <c r="S30" i="25"/>
  <c r="T30" i="25"/>
  <c r="R31" i="25"/>
  <c r="S31" i="25"/>
  <c r="T31" i="25"/>
  <c r="Q31" i="25"/>
  <c r="Q30" i="25"/>
  <c r="G30" i="25"/>
  <c r="H30" i="25"/>
  <c r="I30" i="25"/>
  <c r="J30" i="25"/>
  <c r="K30" i="25"/>
  <c r="L30" i="25"/>
  <c r="M30" i="25"/>
  <c r="N30" i="25"/>
  <c r="O30" i="25"/>
  <c r="P30" i="25"/>
  <c r="G31" i="25"/>
  <c r="H31" i="25"/>
  <c r="I31" i="25"/>
  <c r="J31" i="25"/>
  <c r="K31" i="25"/>
  <c r="L31" i="25"/>
  <c r="M31" i="25"/>
  <c r="N31" i="25"/>
  <c r="O31" i="25"/>
  <c r="P31" i="25"/>
  <c r="F31" i="25"/>
  <c r="F30" i="25"/>
  <c r="AC113" i="1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R36" i="26"/>
  <c r="D11" i="25"/>
  <c r="E11" i="25"/>
  <c r="E10" i="25"/>
  <c r="R11" i="25"/>
  <c r="S11" i="25"/>
  <c r="T11" i="25"/>
  <c r="Q11" i="25"/>
  <c r="Q10" i="25"/>
  <c r="G10" i="25"/>
  <c r="H10" i="25"/>
  <c r="I10" i="25"/>
  <c r="J10" i="25"/>
  <c r="K10" i="25"/>
  <c r="L10" i="25"/>
  <c r="M10" i="25"/>
  <c r="N10" i="25"/>
  <c r="O10" i="25"/>
  <c r="P10" i="25"/>
  <c r="G11" i="25"/>
  <c r="H11" i="25"/>
  <c r="I11" i="25"/>
  <c r="J11" i="25"/>
  <c r="K11" i="25"/>
  <c r="L11" i="25"/>
  <c r="M11" i="25"/>
  <c r="N11" i="25"/>
  <c r="O11" i="25"/>
  <c r="P11" i="25"/>
  <c r="F11" i="25"/>
  <c r="F10" i="25"/>
  <c r="T10" i="25"/>
  <c r="S10" i="25"/>
  <c r="R10" i="25"/>
  <c r="A36" i="25"/>
  <c r="A35" i="25"/>
  <c r="R26" i="25"/>
  <c r="S26" i="25"/>
  <c r="T26" i="25"/>
  <c r="R27" i="25"/>
  <c r="S27" i="25"/>
  <c r="T27" i="25"/>
  <c r="R28" i="25"/>
  <c r="S28" i="25"/>
  <c r="T28" i="25"/>
  <c r="Q28" i="25"/>
  <c r="Q27" i="25"/>
  <c r="Q26" i="25"/>
  <c r="D28" i="25"/>
  <c r="D27" i="25"/>
  <c r="D26" i="25"/>
  <c r="E28" i="25"/>
  <c r="E27" i="25"/>
  <c r="E26" i="25"/>
  <c r="E25" i="25"/>
  <c r="E24" i="25"/>
  <c r="E23" i="25"/>
  <c r="G23" i="25"/>
  <c r="H23" i="25"/>
  <c r="I23" i="25"/>
  <c r="J23" i="25"/>
  <c r="K23" i="25"/>
  <c r="L23" i="25"/>
  <c r="M23" i="25"/>
  <c r="N23" i="25"/>
  <c r="O23" i="25"/>
  <c r="P23" i="25"/>
  <c r="G24" i="25"/>
  <c r="H24" i="25"/>
  <c r="I24" i="25"/>
  <c r="J24" i="25"/>
  <c r="K24" i="25"/>
  <c r="L24" i="25"/>
  <c r="M24" i="25"/>
  <c r="N24" i="25"/>
  <c r="O24" i="25"/>
  <c r="P24" i="25"/>
  <c r="G25" i="25"/>
  <c r="H25" i="25"/>
  <c r="I25" i="25"/>
  <c r="J25" i="25"/>
  <c r="K25" i="25"/>
  <c r="L25" i="25"/>
  <c r="M25" i="25"/>
  <c r="N25" i="25"/>
  <c r="O25" i="25"/>
  <c r="P25" i="25"/>
  <c r="G26" i="25"/>
  <c r="H26" i="25"/>
  <c r="I26" i="25"/>
  <c r="J26" i="25"/>
  <c r="K26" i="25"/>
  <c r="L26" i="25"/>
  <c r="M26" i="25"/>
  <c r="N26" i="25"/>
  <c r="O26" i="25"/>
  <c r="P26" i="25"/>
  <c r="G27" i="25"/>
  <c r="H27" i="25"/>
  <c r="I27" i="25"/>
  <c r="J27" i="25"/>
  <c r="K27" i="25"/>
  <c r="L27" i="25"/>
  <c r="M27" i="25"/>
  <c r="N27" i="25"/>
  <c r="O27" i="25"/>
  <c r="P27" i="25"/>
  <c r="G28" i="25"/>
  <c r="H28" i="25"/>
  <c r="I28" i="25"/>
  <c r="J28" i="25"/>
  <c r="K28" i="25"/>
  <c r="L28" i="25"/>
  <c r="M28" i="25"/>
  <c r="N28" i="25"/>
  <c r="O28" i="25"/>
  <c r="P28" i="25"/>
  <c r="F28" i="25"/>
  <c r="F27" i="25"/>
  <c r="F26" i="25"/>
  <c r="F25" i="25"/>
  <c r="F24" i="25"/>
  <c r="F23" i="25"/>
  <c r="D22" i="25"/>
  <c r="E22" i="25"/>
  <c r="D21" i="25"/>
  <c r="E21" i="25"/>
  <c r="R21" i="25"/>
  <c r="S21" i="25"/>
  <c r="T21" i="25"/>
  <c r="R22" i="25"/>
  <c r="S22" i="25"/>
  <c r="T22" i="25"/>
  <c r="Q22" i="25"/>
  <c r="Q21" i="25"/>
  <c r="P22" i="25"/>
  <c r="O22" i="25"/>
  <c r="N22" i="25"/>
  <c r="M22" i="25"/>
  <c r="L22" i="25"/>
  <c r="K22" i="25"/>
  <c r="J22" i="25"/>
  <c r="I22" i="25"/>
  <c r="H22" i="25"/>
  <c r="G22" i="25"/>
  <c r="P21" i="25"/>
  <c r="O21" i="25"/>
  <c r="N21" i="25"/>
  <c r="M21" i="25"/>
  <c r="L21" i="25"/>
  <c r="K21" i="25"/>
  <c r="J21" i="25"/>
  <c r="I21" i="25"/>
  <c r="H21" i="25"/>
  <c r="G21" i="25"/>
  <c r="F22" i="25"/>
  <c r="F21" i="25"/>
  <c r="R17" i="25"/>
  <c r="S17" i="25"/>
  <c r="T17" i="25"/>
  <c r="R18" i="25"/>
  <c r="S18" i="25"/>
  <c r="T18" i="25"/>
  <c r="R19" i="25"/>
  <c r="S19" i="25"/>
  <c r="T19" i="25"/>
  <c r="R20" i="25"/>
  <c r="S20" i="25"/>
  <c r="T20" i="25"/>
  <c r="Q18" i="25"/>
  <c r="Q19" i="25"/>
  <c r="Q20" i="25"/>
  <c r="Q17" i="25"/>
  <c r="R13" i="25"/>
  <c r="S13" i="25"/>
  <c r="T13" i="25"/>
  <c r="R14" i="25"/>
  <c r="S14" i="25"/>
  <c r="T14" i="25"/>
  <c r="R15" i="25"/>
  <c r="S15" i="25"/>
  <c r="T15" i="25"/>
  <c r="Q14" i="25"/>
  <c r="Q15" i="25"/>
  <c r="Q13" i="25"/>
  <c r="R3" i="25"/>
  <c r="S3" i="25"/>
  <c r="T3" i="25"/>
  <c r="R4" i="25"/>
  <c r="S4" i="25"/>
  <c r="T4" i="25"/>
  <c r="R5" i="25"/>
  <c r="S5" i="25"/>
  <c r="T5" i="25"/>
  <c r="R6" i="25"/>
  <c r="S6" i="25"/>
  <c r="T6" i="25"/>
  <c r="R7" i="25"/>
  <c r="S7" i="25"/>
  <c r="T7" i="25"/>
  <c r="R8" i="25"/>
  <c r="S8" i="25"/>
  <c r="T8" i="25"/>
  <c r="Q4" i="25"/>
  <c r="Q5" i="25"/>
  <c r="Q6" i="25"/>
  <c r="Q7" i="25"/>
  <c r="Q8" i="25"/>
  <c r="Q3" i="25"/>
  <c r="D18" i="25"/>
  <c r="D19" i="25"/>
  <c r="D20" i="25"/>
  <c r="D17" i="25"/>
  <c r="E18" i="25"/>
  <c r="E19" i="25"/>
  <c r="E20" i="25"/>
  <c r="E17" i="25"/>
  <c r="G17" i="25"/>
  <c r="H17" i="25"/>
  <c r="I17" i="25"/>
  <c r="J17" i="25"/>
  <c r="K17" i="25"/>
  <c r="L17" i="25"/>
  <c r="M17" i="25"/>
  <c r="N17" i="25"/>
  <c r="O17" i="25"/>
  <c r="P17" i="25"/>
  <c r="G18" i="25"/>
  <c r="H18" i="25"/>
  <c r="I18" i="25"/>
  <c r="J18" i="25"/>
  <c r="K18" i="25"/>
  <c r="L18" i="25"/>
  <c r="M18" i="25"/>
  <c r="N18" i="25"/>
  <c r="O18" i="25"/>
  <c r="P18" i="25"/>
  <c r="G19" i="25"/>
  <c r="H19" i="25"/>
  <c r="I19" i="25"/>
  <c r="J19" i="25"/>
  <c r="K19" i="25"/>
  <c r="L19" i="25"/>
  <c r="M19" i="25"/>
  <c r="N19" i="25"/>
  <c r="O19" i="25"/>
  <c r="P19" i="25"/>
  <c r="G20" i="25"/>
  <c r="H20" i="25"/>
  <c r="I20" i="25"/>
  <c r="J20" i="25"/>
  <c r="K20" i="25"/>
  <c r="L20" i="25"/>
  <c r="M20" i="25"/>
  <c r="N20" i="25"/>
  <c r="O20" i="25"/>
  <c r="P20" i="25"/>
  <c r="F18" i="25"/>
  <c r="F19" i="25"/>
  <c r="F20" i="25"/>
  <c r="F17" i="25"/>
  <c r="D14" i="25"/>
  <c r="E14" i="25"/>
  <c r="D15" i="25"/>
  <c r="E15" i="25"/>
  <c r="D13" i="25"/>
  <c r="E13" i="25"/>
  <c r="G13" i="25"/>
  <c r="H13" i="25"/>
  <c r="I13" i="25"/>
  <c r="J13" i="25"/>
  <c r="K13" i="25"/>
  <c r="L13" i="25"/>
  <c r="M13" i="25"/>
  <c r="N13" i="25"/>
  <c r="O13" i="25"/>
  <c r="P13" i="25"/>
  <c r="G14" i="25"/>
  <c r="H14" i="25"/>
  <c r="I14" i="25"/>
  <c r="J14" i="25"/>
  <c r="K14" i="25"/>
  <c r="L14" i="25"/>
  <c r="M14" i="25"/>
  <c r="N14" i="25"/>
  <c r="O14" i="25"/>
  <c r="P14" i="25"/>
  <c r="G15" i="25"/>
  <c r="H15" i="25"/>
  <c r="I15" i="25"/>
  <c r="J15" i="25"/>
  <c r="K15" i="25"/>
  <c r="L15" i="25"/>
  <c r="M15" i="25"/>
  <c r="N15" i="25"/>
  <c r="O15" i="25"/>
  <c r="P15" i="25"/>
  <c r="F14" i="25"/>
  <c r="F15" i="25"/>
  <c r="F13" i="25"/>
  <c r="D4" i="25"/>
  <c r="D5" i="25"/>
  <c r="D6" i="25"/>
  <c r="D7" i="25"/>
  <c r="D8" i="25"/>
  <c r="D3" i="25"/>
  <c r="P8" i="25"/>
  <c r="O8" i="25"/>
  <c r="N8" i="25"/>
  <c r="M8" i="25"/>
  <c r="L8" i="25"/>
  <c r="K8" i="25"/>
  <c r="J8" i="25"/>
  <c r="I8" i="25"/>
  <c r="H8" i="25"/>
  <c r="G8" i="25"/>
  <c r="F8" i="25"/>
  <c r="E8" i="25"/>
  <c r="P7" i="25"/>
  <c r="O7" i="25"/>
  <c r="N7" i="25"/>
  <c r="M7" i="25"/>
  <c r="L7" i="25"/>
  <c r="K7" i="25"/>
  <c r="J7" i="25"/>
  <c r="I7" i="25"/>
  <c r="H7" i="25"/>
  <c r="G7" i="25"/>
  <c r="F7" i="25"/>
  <c r="E7" i="25"/>
  <c r="P6" i="25"/>
  <c r="O6" i="25"/>
  <c r="N6" i="25"/>
  <c r="M6" i="25"/>
  <c r="L6" i="25"/>
  <c r="K6" i="25"/>
  <c r="J6" i="25"/>
  <c r="I6" i="25"/>
  <c r="H6" i="25"/>
  <c r="G6" i="25"/>
  <c r="F6" i="25"/>
  <c r="E6" i="25"/>
  <c r="P5" i="25"/>
  <c r="O5" i="25"/>
  <c r="N5" i="25"/>
  <c r="M5" i="25"/>
  <c r="L5" i="25"/>
  <c r="K5" i="25"/>
  <c r="J5" i="25"/>
  <c r="I5" i="25"/>
  <c r="H5" i="25"/>
  <c r="G5" i="25"/>
  <c r="F5" i="25"/>
  <c r="E5" i="25"/>
  <c r="P4" i="25"/>
  <c r="O4" i="25"/>
  <c r="N4" i="25"/>
  <c r="M4" i="25"/>
  <c r="L4" i="25"/>
  <c r="K4" i="25"/>
  <c r="J4" i="25"/>
  <c r="I4" i="25"/>
  <c r="H4" i="25"/>
  <c r="G4" i="25"/>
  <c r="F4" i="25"/>
  <c r="E4" i="25"/>
  <c r="E3" i="25"/>
  <c r="P3" i="25"/>
  <c r="O3" i="25"/>
  <c r="N3" i="25"/>
  <c r="M3" i="25"/>
  <c r="L3" i="25"/>
  <c r="K3" i="25"/>
  <c r="J3" i="25"/>
  <c r="I3" i="25"/>
  <c r="H3" i="25"/>
  <c r="G3" i="25"/>
  <c r="F3" i="25"/>
  <c r="AK34" i="23"/>
  <c r="AJ34" i="23"/>
  <c r="AI34" i="23"/>
  <c r="AH34" i="23"/>
  <c r="AG34" i="23"/>
  <c r="AF34" i="23"/>
  <c r="AE34" i="23"/>
  <c r="AD34" i="23"/>
  <c r="AC34" i="23"/>
  <c r="AB34" i="23"/>
  <c r="AA34" i="23"/>
  <c r="Z34" i="23"/>
  <c r="Y34" i="23"/>
  <c r="X34" i="23"/>
  <c r="W34" i="23"/>
  <c r="V34" i="23"/>
  <c r="U34" i="23"/>
  <c r="AK35" i="23"/>
  <c r="AJ35" i="23"/>
  <c r="AI35" i="23"/>
  <c r="AH35" i="23"/>
  <c r="AG35" i="23"/>
  <c r="AF35" i="23"/>
  <c r="AE35" i="23"/>
  <c r="AD35" i="23"/>
  <c r="AC35" i="23"/>
  <c r="AB35" i="23"/>
  <c r="AA35" i="23"/>
  <c r="Z35" i="23"/>
  <c r="Y35" i="23"/>
  <c r="X35" i="23"/>
  <c r="W35" i="23"/>
  <c r="V35" i="23"/>
  <c r="U35" i="23"/>
  <c r="AW113" i="1" l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AV113" i="1"/>
  <c r="AZ112" i="1" l="1"/>
  <c r="AV112" i="1"/>
  <c r="R29" i="26"/>
  <c r="AC112" i="1" s="1"/>
  <c r="BK112" i="1"/>
  <c r="BJ112" i="1"/>
  <c r="BI112" i="1"/>
  <c r="BH112" i="1"/>
  <c r="BG112" i="1"/>
  <c r="BF112" i="1"/>
  <c r="BE112" i="1"/>
  <c r="BD112" i="1"/>
  <c r="BC112" i="1"/>
  <c r="BB112" i="1"/>
  <c r="BA112" i="1"/>
  <c r="AY112" i="1"/>
  <c r="AX112" i="1"/>
  <c r="AW112" i="1"/>
  <c r="S12" i="26"/>
  <c r="T12" i="26" s="1"/>
  <c r="S34" i="26"/>
  <c r="T34" i="26" s="1"/>
  <c r="S33" i="26"/>
  <c r="T33" i="26" s="1"/>
  <c r="S32" i="26"/>
  <c r="T32" i="26" s="1"/>
  <c r="S11" i="26"/>
  <c r="T11" i="26" s="1"/>
  <c r="S10" i="26"/>
  <c r="T10" i="26" s="1"/>
  <c r="S9" i="26"/>
  <c r="T9" i="26" s="1"/>
  <c r="S8" i="26"/>
  <c r="T8" i="26" s="1"/>
  <c r="S7" i="26"/>
  <c r="T7" i="26" s="1"/>
  <c r="S6" i="26"/>
  <c r="T6" i="26" s="1"/>
  <c r="S5" i="26"/>
  <c r="T5" i="26" s="1"/>
  <c r="S4" i="26"/>
  <c r="T4" i="26" s="1"/>
  <c r="S3" i="26"/>
  <c r="T3" i="26" s="1"/>
  <c r="S2" i="26"/>
  <c r="T2" i="26" s="1"/>
  <c r="S29" i="26" l="1"/>
  <c r="T29" i="26" s="1"/>
  <c r="D25" i="25" l="1"/>
  <c r="D24" i="25"/>
  <c r="D23" i="25"/>
  <c r="S3" i="6" l="1"/>
  <c r="R3" i="6" s="1"/>
  <c r="R1" i="6" s="1"/>
  <c r="O3" i="6"/>
  <c r="S2" i="6"/>
  <c r="R2" i="6" s="1"/>
  <c r="O2" i="6"/>
  <c r="O1" i="6"/>
  <c r="I33" i="6" l="1"/>
  <c r="H34" i="6" s="1"/>
  <c r="H35" i="6" s="1"/>
  <c r="H36" i="6" s="1"/>
  <c r="H37" i="6" s="1"/>
  <c r="I42" i="6"/>
  <c r="H43" i="6" s="1"/>
  <c r="H44" i="6" s="1"/>
  <c r="H45" i="6" s="1"/>
  <c r="I25" i="6"/>
  <c r="H26" i="6" s="1"/>
  <c r="H27" i="6" s="1"/>
  <c r="H28" i="6" s="1"/>
  <c r="I16" i="6" l="1"/>
  <c r="H17" i="6" s="1"/>
  <c r="H18" i="6" s="1"/>
  <c r="H19" i="6" s="1"/>
  <c r="I9" i="6"/>
  <c r="H10" i="6" s="1"/>
  <c r="H11" i="6" s="1"/>
  <c r="I2" i="6"/>
  <c r="H3" i="6" s="1"/>
  <c r="H4" i="6" s="1"/>
  <c r="C32" i="6" l="1"/>
  <c r="B33" i="6" s="1"/>
  <c r="C27" i="6"/>
  <c r="B28" i="6" s="1"/>
  <c r="B29" i="6" s="1"/>
  <c r="B30" i="6" s="1"/>
  <c r="B31" i="6" s="1"/>
  <c r="C20" i="6"/>
  <c r="B21" i="6" s="1"/>
  <c r="C17" i="6"/>
  <c r="B18" i="6" s="1"/>
  <c r="B19" i="6" s="1"/>
  <c r="D20" i="6" s="1"/>
  <c r="C14" i="6"/>
  <c r="B15" i="6" s="1"/>
  <c r="C2" i="6"/>
  <c r="B3" i="6" s="1"/>
  <c r="B4" i="6" s="1"/>
  <c r="B5" i="6" s="1"/>
  <c r="B6" i="6" s="1"/>
  <c r="B7" i="6" s="1"/>
  <c r="B8" i="6" s="1"/>
  <c r="B9" i="6" s="1"/>
  <c r="C10" i="6" s="1"/>
  <c r="B16" i="6" l="1"/>
  <c r="D17" i="6" l="1"/>
</calcChain>
</file>

<file path=xl/sharedStrings.xml><?xml version="1.0" encoding="utf-8"?>
<sst xmlns="http://schemas.openxmlformats.org/spreadsheetml/2006/main" count="2564" uniqueCount="717">
  <si>
    <t>SiteID</t>
  </si>
  <si>
    <t>GroupFC</t>
  </si>
  <si>
    <t>GroupInterstate</t>
  </si>
  <si>
    <t>GroupUDOT</t>
  </si>
  <si>
    <t>ATR_NUMBER</t>
  </si>
  <si>
    <t>SiteGroupCode</t>
  </si>
  <si>
    <t>ROUTE_NUMB</t>
  </si>
  <si>
    <t>ROUTE_DIR_</t>
  </si>
  <si>
    <t>START_ACCU</t>
  </si>
  <si>
    <t>LOCTEXT</t>
  </si>
  <si>
    <t>CNTY_NAME</t>
  </si>
  <si>
    <t>LATITUDE</t>
  </si>
  <si>
    <t>LONGITUDE</t>
  </si>
  <si>
    <t>SENSOR1</t>
  </si>
  <si>
    <t>YEAR_EST</t>
  </si>
  <si>
    <t>YEAR_DSC</t>
  </si>
  <si>
    <t>FIPS</t>
  </si>
  <si>
    <t>ModelArea</t>
  </si>
  <si>
    <t>AADT_2013</t>
  </si>
  <si>
    <t>AADT_2014</t>
  </si>
  <si>
    <t>AADT_2015</t>
  </si>
  <si>
    <t>AADT_2016</t>
  </si>
  <si>
    <t>AADT_2017</t>
  </si>
  <si>
    <t>AWDT_2013</t>
  </si>
  <si>
    <t>AWDT_2014</t>
  </si>
  <si>
    <t>AWDT_2015</t>
  </si>
  <si>
    <t>AWDT_2016</t>
  </si>
  <si>
    <t>AWDT_2017</t>
  </si>
  <si>
    <t>WDFactor_2013</t>
  </si>
  <si>
    <t>WDFactor_2014</t>
  </si>
  <si>
    <t>WDFactor_2015</t>
  </si>
  <si>
    <t>WDFactor_2016</t>
  </si>
  <si>
    <t>WDFactor_2017</t>
  </si>
  <si>
    <t>M01-Jan_Factor</t>
  </si>
  <si>
    <t>M02-Feb_Factor</t>
  </si>
  <si>
    <t>M03-Mar_Factor</t>
  </si>
  <si>
    <t>M04-Apr_Factor</t>
  </si>
  <si>
    <t>M05-May_Factor</t>
  </si>
  <si>
    <t>M06-Jun_Factor</t>
  </si>
  <si>
    <t>M07-Jul_Factor</t>
  </si>
  <si>
    <t>M08-Aug_Factor</t>
  </si>
  <si>
    <t>M09-Sep_Factor</t>
  </si>
  <si>
    <t>M10-Oct_Factor</t>
  </si>
  <si>
    <t>M11-Nov_Factor</t>
  </si>
  <si>
    <t>M12-Dec_Factor</t>
  </si>
  <si>
    <t>S01-Winter_Factor</t>
  </si>
  <si>
    <t>S02-Spring_Factor</t>
  </si>
  <si>
    <t>S03-Summer_Factor</t>
  </si>
  <si>
    <t>S04-Fall_Factor</t>
  </si>
  <si>
    <t>DOWFactor_1</t>
  </si>
  <si>
    <t>DOWFactor_2</t>
  </si>
  <si>
    <t>DOWFactor_3</t>
  </si>
  <si>
    <t>DOWFactor_4</t>
  </si>
  <si>
    <t>DOWFactor_5</t>
  </si>
  <si>
    <t>DOWFactor_6</t>
  </si>
  <si>
    <t>DOWFactor_7</t>
  </si>
  <si>
    <t>WDTOD_1-AM</t>
  </si>
  <si>
    <t>WDTOD_2-MD</t>
  </si>
  <si>
    <t>WDTOD_3-PM</t>
  </si>
  <si>
    <t>WDTOD_4-EV</t>
  </si>
  <si>
    <t>FC1: Urban Principal Arterial - Interstate</t>
  </si>
  <si>
    <t>I8R: I-80 Rural</t>
  </si>
  <si>
    <t>U50: UDOT RuralInterstate</t>
  </si>
  <si>
    <t>-0301</t>
  </si>
  <si>
    <t>301</t>
  </si>
  <si>
    <t>0080</t>
  </si>
  <si>
    <t>Salt Lake</t>
  </si>
  <si>
    <t>Radar</t>
  </si>
  <si>
    <t/>
  </si>
  <si>
    <t>I1U: I-15 Urban</t>
  </si>
  <si>
    <t>U00: UDOT Stand Alone</t>
  </si>
  <si>
    <t>-0302</t>
  </si>
  <si>
    <t>302</t>
  </si>
  <si>
    <t>0015</t>
  </si>
  <si>
    <t>WFRC/MAG</t>
  </si>
  <si>
    <t>FC8: Rural Minor Arterial</t>
  </si>
  <si>
    <t>U53: UDOT RuralMinArtMajColMinColLoc</t>
  </si>
  <si>
    <t>-0303</t>
  </si>
  <si>
    <t>303</t>
  </si>
  <si>
    <t>0091</t>
  </si>
  <si>
    <t>Cache</t>
  </si>
  <si>
    <t>FC7: Rural Principal Arterial - Other</t>
  </si>
  <si>
    <t>U63: UDOT GardenCityArea</t>
  </si>
  <si>
    <t>-0304</t>
  </si>
  <si>
    <t>304</t>
  </si>
  <si>
    <t>0089</t>
  </si>
  <si>
    <t>Rich</t>
  </si>
  <si>
    <t>Loop</t>
  </si>
  <si>
    <t>-0305</t>
  </si>
  <si>
    <t>305</t>
  </si>
  <si>
    <t>0024</t>
  </si>
  <si>
    <t>Sevier</t>
  </si>
  <si>
    <t>U40: UDOT UrbanInterstate</t>
  </si>
  <si>
    <t>-0306</t>
  </si>
  <si>
    <t>306</t>
  </si>
  <si>
    <t>Utah</t>
  </si>
  <si>
    <t>FC6: Rural Principal Arterial - Interstate</t>
  </si>
  <si>
    <t>I4R: I-84</t>
  </si>
  <si>
    <t>-0307</t>
  </si>
  <si>
    <t>307</t>
  </si>
  <si>
    <t>0084</t>
  </si>
  <si>
    <t>Morgan</t>
  </si>
  <si>
    <t>U60: UDOT NorthRec</t>
  </si>
  <si>
    <t>-0308</t>
  </si>
  <si>
    <t>308</t>
  </si>
  <si>
    <t>0040</t>
  </si>
  <si>
    <t>Wasatch</t>
  </si>
  <si>
    <t>-0309</t>
  </si>
  <si>
    <t>309</t>
  </si>
  <si>
    <t>Summit</t>
  </si>
  <si>
    <t>I1R: I-15 Rural</t>
  </si>
  <si>
    <t>-0310</t>
  </si>
  <si>
    <t>310</t>
  </si>
  <si>
    <t>Box Elder</t>
  </si>
  <si>
    <t>U51: UDOT RuralOthPrinArt</t>
  </si>
  <si>
    <t>-0312</t>
  </si>
  <si>
    <t>312</t>
  </si>
  <si>
    <t>0006</t>
  </si>
  <si>
    <t>-0313</t>
  </si>
  <si>
    <t>313</t>
  </si>
  <si>
    <t>Millard</t>
  </si>
  <si>
    <t>-0314</t>
  </si>
  <si>
    <t>314</t>
  </si>
  <si>
    <t>Carbon</t>
  </si>
  <si>
    <t>-0315</t>
  </si>
  <si>
    <t>315</t>
  </si>
  <si>
    <t>Davis</t>
  </si>
  <si>
    <t>FC3: Urban Principal Arterial - Other</t>
  </si>
  <si>
    <t>U43: UDOT UrbanOtherFwyExpPrinArt</t>
  </si>
  <si>
    <t>-0316</t>
  </si>
  <si>
    <t>316</t>
  </si>
  <si>
    <t>U62: UDOT CottonwoodCanyons</t>
  </si>
  <si>
    <t>-0317</t>
  </si>
  <si>
    <t>317</t>
  </si>
  <si>
    <t>0210</t>
  </si>
  <si>
    <t>-0318</t>
  </si>
  <si>
    <t>318</t>
  </si>
  <si>
    <t>-0319</t>
  </si>
  <si>
    <t>319</t>
  </si>
  <si>
    <t>0189</t>
  </si>
  <si>
    <t>-0320</t>
  </si>
  <si>
    <t>320</t>
  </si>
  <si>
    <t>0039</t>
  </si>
  <si>
    <t>Weber</t>
  </si>
  <si>
    <t>FC4: Urban Minor Arterial</t>
  </si>
  <si>
    <t>-0321</t>
  </si>
  <si>
    <t>321</t>
  </si>
  <si>
    <t>-0322</t>
  </si>
  <si>
    <t>322</t>
  </si>
  <si>
    <t>0190</t>
  </si>
  <si>
    <t>-0323</t>
  </si>
  <si>
    <t>323</t>
  </si>
  <si>
    <t>Tooele</t>
  </si>
  <si>
    <t>-0324</t>
  </si>
  <si>
    <t>324</t>
  </si>
  <si>
    <t>0491</t>
  </si>
  <si>
    <t>San Juan</t>
  </si>
  <si>
    <t>U45: UDOT UrbanMinArtMjrColMinColLoc</t>
  </si>
  <si>
    <t>-0325</t>
  </si>
  <si>
    <t>325</t>
  </si>
  <si>
    <t>-0327</t>
  </si>
  <si>
    <t>327</t>
  </si>
  <si>
    <t>-0329</t>
  </si>
  <si>
    <t>329</t>
  </si>
  <si>
    <t>-0332</t>
  </si>
  <si>
    <t>332</t>
  </si>
  <si>
    <t>0186</t>
  </si>
  <si>
    <t>-0333</t>
  </si>
  <si>
    <t>333</t>
  </si>
  <si>
    <t>0071</t>
  </si>
  <si>
    <t>-0335</t>
  </si>
  <si>
    <t>335</t>
  </si>
  <si>
    <t>0173</t>
  </si>
  <si>
    <t>I8U: I-80 Urban</t>
  </si>
  <si>
    <t>-0340</t>
  </si>
  <si>
    <t>340</t>
  </si>
  <si>
    <t>-0341</t>
  </si>
  <si>
    <t>341</t>
  </si>
  <si>
    <t>-0348</t>
  </si>
  <si>
    <t>348</t>
  </si>
  <si>
    <t>-0349</t>
  </si>
  <si>
    <t>349</t>
  </si>
  <si>
    <t>-0350</t>
  </si>
  <si>
    <t>350</t>
  </si>
  <si>
    <t>I2U: I-215</t>
  </si>
  <si>
    <t>-0351</t>
  </si>
  <si>
    <t>351</t>
  </si>
  <si>
    <t>0215</t>
  </si>
  <si>
    <t>-0353</t>
  </si>
  <si>
    <t>353</t>
  </si>
  <si>
    <t>-0354</t>
  </si>
  <si>
    <t>354</t>
  </si>
  <si>
    <t>0171</t>
  </si>
  <si>
    <t>-0355</t>
  </si>
  <si>
    <t>355</t>
  </si>
  <si>
    <t>-0362</t>
  </si>
  <si>
    <t>362</t>
  </si>
  <si>
    <t>-0363</t>
  </si>
  <si>
    <t>363</t>
  </si>
  <si>
    <t>-0382</t>
  </si>
  <si>
    <t>382</t>
  </si>
  <si>
    <t>0014</t>
  </si>
  <si>
    <t>Iron</t>
  </si>
  <si>
    <t>-0400</t>
  </si>
  <si>
    <t>400</t>
  </si>
  <si>
    <t>Washington</t>
  </si>
  <si>
    <t>Dixie</t>
  </si>
  <si>
    <t>-0401</t>
  </si>
  <si>
    <t>401</t>
  </si>
  <si>
    <t>-0402</t>
  </si>
  <si>
    <t>402</t>
  </si>
  <si>
    <t>0009</t>
  </si>
  <si>
    <t>-0403</t>
  </si>
  <si>
    <t>403</t>
  </si>
  <si>
    <t>Beaver</t>
  </si>
  <si>
    <t>I7R: I-215</t>
  </si>
  <si>
    <t>-0404</t>
  </si>
  <si>
    <t>404</t>
  </si>
  <si>
    <t>0070</t>
  </si>
  <si>
    <t>Emery</t>
  </si>
  <si>
    <t>-0405</t>
  </si>
  <si>
    <t>405</t>
  </si>
  <si>
    <t>0021</t>
  </si>
  <si>
    <t>-0406</t>
  </si>
  <si>
    <t>406</t>
  </si>
  <si>
    <t>-0407</t>
  </si>
  <si>
    <t>407</t>
  </si>
  <si>
    <t>0068</t>
  </si>
  <si>
    <t>-0408</t>
  </si>
  <si>
    <t>408</t>
  </si>
  <si>
    <t>-0409</t>
  </si>
  <si>
    <t>409</t>
  </si>
  <si>
    <t>2330</t>
  </si>
  <si>
    <t>-0411</t>
  </si>
  <si>
    <t>411</t>
  </si>
  <si>
    <t>Kane</t>
  </si>
  <si>
    <t>-0412</t>
  </si>
  <si>
    <t>412</t>
  </si>
  <si>
    <t>089A</t>
  </si>
  <si>
    <t>-0414</t>
  </si>
  <si>
    <t>414</t>
  </si>
  <si>
    <t>0095</t>
  </si>
  <si>
    <t>Wayne</t>
  </si>
  <si>
    <t>-0415</t>
  </si>
  <si>
    <t>415</t>
  </si>
  <si>
    <t>Piute</t>
  </si>
  <si>
    <t>-0416</t>
  </si>
  <si>
    <t>416</t>
  </si>
  <si>
    <t>-0418</t>
  </si>
  <si>
    <t>418</t>
  </si>
  <si>
    <t>-0420</t>
  </si>
  <si>
    <t>420</t>
  </si>
  <si>
    <t>0191</t>
  </si>
  <si>
    <t>-0421</t>
  </si>
  <si>
    <t>421</t>
  </si>
  <si>
    <t>Grand</t>
  </si>
  <si>
    <t>-0424</t>
  </si>
  <si>
    <t>424</t>
  </si>
  <si>
    <t>Uintah</t>
  </si>
  <si>
    <t>-0425</t>
  </si>
  <si>
    <t>425</t>
  </si>
  <si>
    <t>Duchesne</t>
  </si>
  <si>
    <t>-0427</t>
  </si>
  <si>
    <t>427</t>
  </si>
  <si>
    <t>0010</t>
  </si>
  <si>
    <t>FC9: Rural Major Collector</t>
  </si>
  <si>
    <t>-0430</t>
  </si>
  <si>
    <t>430</t>
  </si>
  <si>
    <t>0030</t>
  </si>
  <si>
    <t>-0431</t>
  </si>
  <si>
    <t>431</t>
  </si>
  <si>
    <t>0028</t>
  </si>
  <si>
    <t>Juab</t>
  </si>
  <si>
    <t>-0501</t>
  </si>
  <si>
    <t>501</t>
  </si>
  <si>
    <t>-0502</t>
  </si>
  <si>
    <t>502</t>
  </si>
  <si>
    <t>WIM</t>
  </si>
  <si>
    <t>-0503</t>
  </si>
  <si>
    <t>503</t>
  </si>
  <si>
    <t>-0504</t>
  </si>
  <si>
    <t>504</t>
  </si>
  <si>
    <t>-0506</t>
  </si>
  <si>
    <t>506</t>
  </si>
  <si>
    <t>-0507</t>
  </si>
  <si>
    <t>507</t>
  </si>
  <si>
    <t>-0508</t>
  </si>
  <si>
    <t>508</t>
  </si>
  <si>
    <t>-0509</t>
  </si>
  <si>
    <t>509</t>
  </si>
  <si>
    <t>-0510</t>
  </si>
  <si>
    <t>510</t>
  </si>
  <si>
    <t>0218</t>
  </si>
  <si>
    <t>-0511</t>
  </si>
  <si>
    <t>511</t>
  </si>
  <si>
    <t>1267</t>
  </si>
  <si>
    <t>-0512</t>
  </si>
  <si>
    <t>512</t>
  </si>
  <si>
    <t>0035</t>
  </si>
  <si>
    <t>-0513</t>
  </si>
  <si>
    <t>513</t>
  </si>
  <si>
    <t>-0601</t>
  </si>
  <si>
    <t>601</t>
  </si>
  <si>
    <t>0092</t>
  </si>
  <si>
    <t>-0602</t>
  </si>
  <si>
    <t>602</t>
  </si>
  <si>
    <t>-0605</t>
  </si>
  <si>
    <t>605</t>
  </si>
  <si>
    <t>0224</t>
  </si>
  <si>
    <t>-0606</t>
  </si>
  <si>
    <t>606</t>
  </si>
  <si>
    <t>0248</t>
  </si>
  <si>
    <t>-0609</t>
  </si>
  <si>
    <t>609</t>
  </si>
  <si>
    <t>0167</t>
  </si>
  <si>
    <t>-0611</t>
  </si>
  <si>
    <t>611</t>
  </si>
  <si>
    <t>-0612</t>
  </si>
  <si>
    <t>612</t>
  </si>
  <si>
    <t>-0613</t>
  </si>
  <si>
    <t>613</t>
  </si>
  <si>
    <t>-0614</t>
  </si>
  <si>
    <t>614</t>
  </si>
  <si>
    <t>-0615</t>
  </si>
  <si>
    <t>615</t>
  </si>
  <si>
    <t>-0616</t>
  </si>
  <si>
    <t>616</t>
  </si>
  <si>
    <t>-0617</t>
  </si>
  <si>
    <t>617</t>
  </si>
  <si>
    <t>FC2: Urban Principal Arterial - Other Freeways</t>
  </si>
  <si>
    <t>-0619</t>
  </si>
  <si>
    <t>619</t>
  </si>
  <si>
    <t>0201</t>
  </si>
  <si>
    <t>-0620</t>
  </si>
  <si>
    <t>620</t>
  </si>
  <si>
    <t>-0621</t>
  </si>
  <si>
    <t>621</t>
  </si>
  <si>
    <t>-0622</t>
  </si>
  <si>
    <t>622</t>
  </si>
  <si>
    <t>0165</t>
  </si>
  <si>
    <t>U70: UDOT StGeorge</t>
  </si>
  <si>
    <t>-0623</t>
  </si>
  <si>
    <t>623</t>
  </si>
  <si>
    <t>0018</t>
  </si>
  <si>
    <t>-0624</t>
  </si>
  <si>
    <t>624</t>
  </si>
  <si>
    <t>0067</t>
  </si>
  <si>
    <t>-0625</t>
  </si>
  <si>
    <t>625</t>
  </si>
  <si>
    <t>-0626</t>
  </si>
  <si>
    <t>626</t>
  </si>
  <si>
    <t>0073</t>
  </si>
  <si>
    <t>-0627</t>
  </si>
  <si>
    <t>627</t>
  </si>
  <si>
    <t>0154</t>
  </si>
  <si>
    <t>-0628</t>
  </si>
  <si>
    <t>628</t>
  </si>
  <si>
    <t>-0629</t>
  </si>
  <si>
    <t>629</t>
  </si>
  <si>
    <t>-0630</t>
  </si>
  <si>
    <t>630</t>
  </si>
  <si>
    <t>-0631</t>
  </si>
  <si>
    <t>631</t>
  </si>
  <si>
    <t>0266</t>
  </si>
  <si>
    <t>-0632</t>
  </si>
  <si>
    <t>632</t>
  </si>
  <si>
    <t>0145</t>
  </si>
  <si>
    <t>-0633</t>
  </si>
  <si>
    <t>633</t>
  </si>
  <si>
    <t>0085</t>
  </si>
  <si>
    <t>-0634</t>
  </si>
  <si>
    <t>634</t>
  </si>
  <si>
    <t>-0703</t>
  </si>
  <si>
    <t>703</t>
  </si>
  <si>
    <t>0008</t>
  </si>
  <si>
    <t>FC5: Urban Collector</t>
  </si>
  <si>
    <t>-0704</t>
  </si>
  <si>
    <t>704</t>
  </si>
  <si>
    <t>3196</t>
  </si>
  <si>
    <t>-0711</t>
  </si>
  <si>
    <t>711</t>
  </si>
  <si>
    <t>-0712</t>
  </si>
  <si>
    <t>712</t>
  </si>
  <si>
    <t>0007</t>
  </si>
  <si>
    <t>-0713</t>
  </si>
  <si>
    <t>713</t>
  </si>
  <si>
    <t>-0714</t>
  </si>
  <si>
    <t>714</t>
  </si>
  <si>
    <t>USTM</t>
  </si>
  <si>
    <t>NAME</t>
  </si>
  <si>
    <t>AADT_Avg</t>
  </si>
  <si>
    <t>AADT_Min</t>
  </si>
  <si>
    <t>AADT_Max</t>
  </si>
  <si>
    <t>AWDT_Avg</t>
  </si>
  <si>
    <t>AWDT_Min</t>
  </si>
  <si>
    <t>AWDT_Max</t>
  </si>
  <si>
    <t>WDFactor_Avg</t>
  </si>
  <si>
    <t>WDFactor_Min</t>
  </si>
  <si>
    <t>WDFactor_Max</t>
  </si>
  <si>
    <t>UTAH</t>
  </si>
  <si>
    <t>MILLARD</t>
  </si>
  <si>
    <t>CARBON</t>
  </si>
  <si>
    <t>DAVIS</t>
  </si>
  <si>
    <t>SALT LAKE</t>
  </si>
  <si>
    <t>SUMMIT</t>
  </si>
  <si>
    <t>WEBER</t>
  </si>
  <si>
    <t>TOOELE</t>
  </si>
  <si>
    <t>SAN JUAN</t>
  </si>
  <si>
    <t>RICH</t>
  </si>
  <si>
    <t>CACHE</t>
  </si>
  <si>
    <t>IRON</t>
  </si>
  <si>
    <t>WASHINGTON</t>
  </si>
  <si>
    <t>BEAVER</t>
  </si>
  <si>
    <t>EMERY</t>
  </si>
  <si>
    <t>KANE</t>
  </si>
  <si>
    <t>WAYNE</t>
  </si>
  <si>
    <t>PIUTE</t>
  </si>
  <si>
    <t>GRAND</t>
  </si>
  <si>
    <t>UINTAH</t>
  </si>
  <si>
    <t>DUCHESNE</t>
  </si>
  <si>
    <t>BOX ELDER</t>
  </si>
  <si>
    <t>JUAB</t>
  </si>
  <si>
    <t>SEVIER</t>
  </si>
  <si>
    <t>WASATCH</t>
  </si>
  <si>
    <t>MORGAN</t>
  </si>
  <si>
    <t>Row Labels</t>
  </si>
  <si>
    <t>Grand Total</t>
  </si>
  <si>
    <t>ATNAME</t>
  </si>
  <si>
    <t>Rural</t>
  </si>
  <si>
    <t>Urban</t>
  </si>
  <si>
    <t>Suburban</t>
  </si>
  <si>
    <t>Transition</t>
  </si>
  <si>
    <t>FCTRCLASS</t>
  </si>
  <si>
    <t>Freeway I-80</t>
  </si>
  <si>
    <t>Arterial</t>
  </si>
  <si>
    <t>Freeway I-15</t>
  </si>
  <si>
    <t>Freeway I-84</t>
  </si>
  <si>
    <t>Expressway</t>
  </si>
  <si>
    <t>Canyon</t>
  </si>
  <si>
    <t>Freeway I-215</t>
  </si>
  <si>
    <t>Freeway I-70</t>
  </si>
  <si>
    <t>Freeway SR-201</t>
  </si>
  <si>
    <t>Freeway Legacy</t>
  </si>
  <si>
    <t>301: I 80   1 mile E of I 215 Int.,  Parleys Canyon,  SLC  MP 129.000  FC 11</t>
  </si>
  <si>
    <t>302: I 15  12900 South  M.P.  290.600  FC 11</t>
  </si>
  <si>
    <t>303: SR 91   1.5 miles N of SR 61,  Webster Jct  MP 45.240  FC 06</t>
  </si>
  <si>
    <t>304: SR 89   0.6 mile N of SR 30,  Garden City  MP 499.810  FC 02</t>
  </si>
  <si>
    <t>305: SR 24   0.1 mile N of SR 118,  Sigurd  MP 8.064  FC 07</t>
  </si>
  <si>
    <t>306: I 15   2 miles N of Center Street,  Provo  MP 267.841  FC 11</t>
  </si>
  <si>
    <t>307: I 84   0.5 mile E of Mountain Green Int.  MP 92.593  FC 07</t>
  </si>
  <si>
    <t>308: SR 40   1 mile E of POE Daniels Canyon, SLC  MP 21.579  FC 02</t>
  </si>
  <si>
    <t>309: I 80   1 mile East of Echo Jct.  MP 168.350  FC 01</t>
  </si>
  <si>
    <t>310: I 15   3 miles S of Plymouth Int.  MP 389.341  FC 01</t>
  </si>
  <si>
    <t>312: SR 6   4.5 miles SE of SR 89,  Moark Jct.  MP 182.390  FC 02</t>
  </si>
  <si>
    <t>313: I 15   1 mile S of Scipio Int.  MP 187.083  FC 01</t>
  </si>
  <si>
    <t>314: SR 6   2 miles W of SR 191,  Helper  MP 226.966  FC 02</t>
  </si>
  <si>
    <t>315: I 15   1.8 miles S of Lagoon Drive Int.  MP 321.960  FC 11</t>
  </si>
  <si>
    <t>316: SR 89   2 miles S of SR 193, Hillfield Road, Layton  MP 402.695  FC 14</t>
  </si>
  <si>
    <t>317: SR 210   Mouth of Little Cottonwood Canyon, SLC  MP 4.166  FC 06</t>
  </si>
  <si>
    <t>318: I 80   1 mile W of Coalville Int.  MP 161.501  FC 01</t>
  </si>
  <si>
    <t>319: SR 189   1 mile W of SR 92, Provo Cyn.  MP 13.342 FC 02</t>
  </si>
  <si>
    <t>320: SR 39   0.5 mile W of SR 158, Ogden Cyn.  MP 13.243  FC 06</t>
  </si>
  <si>
    <t>321: SR 6   0.25 mile W of SR 68,  Elberta Jct.  MP 149.650  FC 06</t>
  </si>
  <si>
    <t>322: SR 190   Mouth of Big Cottonwood Cyn.  MP 2.460  FC 16</t>
  </si>
  <si>
    <t>323: I 80   1 mile W of Delle Int.  MP 68.690  FC 01</t>
  </si>
  <si>
    <t>324: SR 491   9 miles E of SR 191,  Monticello  MP 9.000  FC 02</t>
  </si>
  <si>
    <t>325: SR 89   1087 S State Street,  SLC  MP 377.450  FC 16</t>
  </si>
  <si>
    <t>327: SR 6   0.2 mile W of Center Street,  Spanish Fork  MP 174.652  FC 14</t>
  </si>
  <si>
    <t>329: SR 89   3450 S Washington Blvd.,  Ogden  MP 412.398  FC 14</t>
  </si>
  <si>
    <t>332: SR 186   950 S Foothill Blvd.,  SLC  MP 6.186  FC 14</t>
  </si>
  <si>
    <t>333: SR 71   1190 S 700 E,  SLC  MP 21.260  FC 14</t>
  </si>
  <si>
    <t>335: SR 173   1075 W 5400 S,  SLC  MP 8.260  FC 16</t>
  </si>
  <si>
    <t>340: I 80   1325  W,  SLC  MP 118.420  FC 11</t>
  </si>
  <si>
    <t>341: I 80   1 mile E of 300 E Overpass,  SLC  MP 123.540  FC 11</t>
  </si>
  <si>
    <t>348: I 15   0.5 mile S of 31st Street,  Ogden  MP 341.250  FC 11</t>
  </si>
  <si>
    <t>349: I 15   2 miles N of Santaquin Int.  MP 246.920  FC 01</t>
  </si>
  <si>
    <t>350: SR 189   3200 N University Avenue,  Provo  MP 4.831  FC 14</t>
  </si>
  <si>
    <t>351: I 215   1050 W,  SLC  MP 12.381  FC 11</t>
  </si>
  <si>
    <t>353: I 215   2500 S,  SLC  MP 18.732  FC 11</t>
  </si>
  <si>
    <t>354: SR 171   1200 W 3300 S,  SLC  MP 8.800  FC 14</t>
  </si>
  <si>
    <t>355: SR 171   7658 W 3500 S,  Magna  MP 0.900  FC 16</t>
  </si>
  <si>
    <t>362: SR 89   0.2 mile W of SR 30,  Garden City  MP 498.231  FC 02</t>
  </si>
  <si>
    <t>363: SR 91  0.8 mile N of SR 101,  Wellsville  MP 19.899  FC 02</t>
  </si>
  <si>
    <t>382: SR 14   1.7 miles E of SR 130,  Cedar City  MP 1.700  FC 16</t>
  </si>
  <si>
    <t>400: I 15   1 mile S of Bloomington Int.  MP 3.060  FC 11</t>
  </si>
  <si>
    <t>401: I 15   1 mile S of Leeds Int.  MP 22.581  FC 01</t>
  </si>
  <si>
    <t>402: SR 9   1.3 miles W of SR 318,  Hurricane  MP 1.415  FC 02</t>
  </si>
  <si>
    <t>403: I 15   0.5 mile N of N Beaver Int.  MP 112.432  FC 01</t>
  </si>
  <si>
    <t>404: I 70   1 mile W of SR 6 Int.,  Green River  MP 156.869  FC 01</t>
  </si>
  <si>
    <t>405: SR 21   3 miles W of Main Street,  Beaver  MP 104.310  FC 06</t>
  </si>
  <si>
    <t>406: SR 71   4550 S 700 E,  SLC  MP 16.337  FC 14</t>
  </si>
  <si>
    <t>407: SR 68   2 miles N of Utah County Line,  Bluffdale  MP 38.593  FC 16</t>
  </si>
  <si>
    <t>408: SR 68   1200 S Redwood Road,  SLC  MP 57.436  FC 16</t>
  </si>
  <si>
    <t>409: Route 2330   1200 W North Temple,  SLC  MP 1.690  FC 16</t>
  </si>
  <si>
    <t>411: SR 89   7 miles E of Kanab  MP 51.370  FC 02</t>
  </si>
  <si>
    <t>412: SR 89A  2 miles S of Kanab  MP 0.010  FC 06</t>
  </si>
  <si>
    <t>414: SR 95   0.2 mile S of SR 24,  Hanksville  MP 0.225  FC 06</t>
  </si>
  <si>
    <t>415: SR 89   1 mile N of Marysvale  MP 180.244  FC 02</t>
  </si>
  <si>
    <t>416: SR 89   5.5 miles S of SR 6,  Birdseye  MP 306.479  FC 06</t>
  </si>
  <si>
    <t>418: SR 6   0.7 mile N of I 70,  Green River  MP 299.194  FC 02</t>
  </si>
  <si>
    <t>420: SR 191   6 miles N of SR 491,  Monticello  MP 77.531  FC 02</t>
  </si>
  <si>
    <t>421: SR 191   0.2 mile N of SR 279,  Moab  MP 129.989  FC 02</t>
  </si>
  <si>
    <t>424: SR 191   3.5 miles N of SR 40,  Vernal  MP 355.610  FC 06</t>
  </si>
  <si>
    <t>425: SR 40   3 miles W of SR 121,  Roosevelt  MP 111.561  FC 14</t>
  </si>
  <si>
    <t>427: SR 10   1 mile N of SR 155,  Huntington  MP 50.294  FC 06</t>
  </si>
  <si>
    <t>430: SR 30   6.01 miles E of SR 42,  Curlew Jct.  MP 80.704  FC 07</t>
  </si>
  <si>
    <t>431: SR 28   1.5 miles S of SR 78,  Levan  MP 28.668  FC 02</t>
  </si>
  <si>
    <t>501: I 215   0.68 mile N of 2100 N Int.,  SLC  MP 26.400  FC 11</t>
  </si>
  <si>
    <t>502: I 15   0.5 mile S of Nephi Int.  MP 222.158  FC 01</t>
  </si>
  <si>
    <t>503: SR 89   0.5 mile S of SR 50,  Salina  MP 226.441  FC 02</t>
  </si>
  <si>
    <t>504: SR 89   1 mile S of Circleville  MP 156.965  FC 02</t>
  </si>
  <si>
    <t>506: SR 191  1.2 miles W of SR 163,  Bluff  MP 24.666  FC 02</t>
  </si>
  <si>
    <t>507: SR 6   1 mile N of SR 55 Int.,  Price  MP 239.232  FC 02</t>
  </si>
  <si>
    <t>508: I 70   1.5 miles NE of W Richfield Int.  MP 38.732  FC 11</t>
  </si>
  <si>
    <t>509: SR 40   0.5 mile W of SR 32,  Heber  MP 12.808  FC 02</t>
  </si>
  <si>
    <t>510: SR 218   100 N 319 W,  Smithfield  MP 7.700  FC 16</t>
  </si>
  <si>
    <t>511: Route 1267   2416 N 800 E,  Logan  MP 2.145  FC 16</t>
  </si>
  <si>
    <t>512: SR 35   0.7 mile E of Summit County Line,  Woodland  MP 10.532  FC 07</t>
  </si>
  <si>
    <t>513: I 15   1 mile N of S Parowan Int.  MP 76.320  FC 01</t>
  </si>
  <si>
    <t>601: SR 92   American Fork Canyon W Toll Booth  MP 7.873  FC 17</t>
  </si>
  <si>
    <t>602: SR 92   American Fork Canyon E Toll Booth  MP 22.487  FC 07</t>
  </si>
  <si>
    <t>605: SR 224   0.1 mile N of Canyons Resort Drive,  Park City  MP 8.920  FC 02</t>
  </si>
  <si>
    <t>606: SR 248   0.5 mile W of SR 40,  Park City  MP 2.561  FC 02</t>
  </si>
  <si>
    <t>609: SR 167   1.2 miles W of Mountain Green Int.  MP 1.250  FC 07</t>
  </si>
  <si>
    <t>611: I 15   1 mile S of SR 77,  Springville Int.  MP 258.600  FC 11</t>
  </si>
  <si>
    <t>612: I 15   N of SR 126 Int.,  Layton  MP 331.071  FC 11</t>
  </si>
  <si>
    <t>613: I 15   2 miles S of S Brigham Int.  MP 360.800  FC 01</t>
  </si>
  <si>
    <t>614: I 84   3.2 miles W of Bothwell Int.  MP 36.640  FC 01</t>
  </si>
  <si>
    <t>615: I 80   0.5 mile E of SR 36 Mills Jct.,  Tooele  MP 100.000  FC 01</t>
  </si>
  <si>
    <t>616: I 15   0.7 mile N of I 215 On-Ramp,  Woods Cross  MP 314.290  FC 11</t>
  </si>
  <si>
    <t>617: I 215   5800 S Knudsen's Corner,  SLC  MP 5.300 FC 11</t>
  </si>
  <si>
    <t>619: SR 201   6174 W,  SLC  MP 10.600  FC 12</t>
  </si>
  <si>
    <t>620: SR 30   W of 600 W,  Logan  MP 109.100  FC 14</t>
  </si>
  <si>
    <t>621: I 15   0.43 mile S of Washington Int.,  St. George  MP 9.500  FC 11</t>
  </si>
  <si>
    <t>622: SR 165   2121 S,  Millville  MP 9.350  FC 16</t>
  </si>
  <si>
    <t>623: SR 18   Bluff Street,  St. George  MP 1.600  FC 14</t>
  </si>
  <si>
    <t>624: SR 67  Legacy Parkway  MP 0.944  FC 12</t>
  </si>
  <si>
    <t>625: SR 67  Legacy Parkway  MP 11.418  FC 12</t>
  </si>
  <si>
    <t>626: SR 73  W of 800 W,  Saratoga Springs   MP 35.153   FC 14</t>
  </si>
  <si>
    <t>627: SR 154  7700 S Bangerter Highway  MP 13.004  FC 14</t>
  </si>
  <si>
    <t>628: I-215 1100 West, East of Redwood Rd. MP 28.550  FC 11</t>
  </si>
  <si>
    <t>629: I-15 2900 South  MP 304.001  FC 11</t>
  </si>
  <si>
    <t>630: I 15  8550 South, Midvale  MP 296.400  FC 11</t>
  </si>
  <si>
    <t>631: SR 266  4700 S 1075 W, SLC  MP 1.923  FC 14</t>
  </si>
  <si>
    <t>632: SR 145 Pioneer Crossing VMS Sign, Lehi-American Fork  MP  5.555  FC 12</t>
  </si>
  <si>
    <t>633: SR 85  Porter Rockwell Blvd @ 2300 West  MP 3.374  FC 12</t>
  </si>
  <si>
    <t>634: SR 85  7600 South Mountainview Corridor  MP 15.840  FC 12</t>
  </si>
  <si>
    <t>703: SR 8   1313 W Sunset Blvd.,  St. George  MP 0.640  FC 16</t>
  </si>
  <si>
    <t>704: Route 3196   2250 E Redcliff Drive,  St. George  MP 7.540  FC 17</t>
  </si>
  <si>
    <t>711: SR 154   2500 S Bangerter Highway,  SLC  MP 20.229  FC 14</t>
  </si>
  <si>
    <t>712: SR 7, Southern Parkway,  St. George  MP 1.337  FC 16</t>
  </si>
  <si>
    <t>713: SR 7, Southern Parkway,  St. George    MP 4.800  FC 16</t>
  </si>
  <si>
    <t>714: SR 7, Southern Parkway, St. George  MP  6.910  FC 16</t>
  </si>
  <si>
    <t>1: Rural</t>
  </si>
  <si>
    <t>2: Transition</t>
  </si>
  <si>
    <t>3: Suburban</t>
  </si>
  <si>
    <t>4: Urban</t>
  </si>
  <si>
    <t>ATNAMEOrig</t>
  </si>
  <si>
    <t>FT_2019</t>
  </si>
  <si>
    <t>I-15 to Tremonton</t>
  </si>
  <si>
    <t>I-80 Tooele to Airport</t>
  </si>
  <si>
    <t>SR-201 West</t>
  </si>
  <si>
    <t>I-84 East Weber</t>
  </si>
  <si>
    <t>I-84 Mountain Green to I-15</t>
  </si>
  <si>
    <t>I-84 I-80 to Morgan</t>
  </si>
  <si>
    <t>I-80, Jeremy Ranch to US-40</t>
  </si>
  <si>
    <t>AADT</t>
  </si>
  <si>
    <t>Area Type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</si>
  <si>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</si>
  <si>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</si>
  <si>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</si>
  <si>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</si>
  <si>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</si>
  <si>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</si>
  <si>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</si>
  <si>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</si>
  <si>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</si>
  <si>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</si>
  <si>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</si>
  <si>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</si>
  <si>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</si>
  <si>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</si>
  <si>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</si>
  <si>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Fall</t>
  </si>
  <si>
    <t>Bin</t>
  </si>
  <si>
    <t>Moab</t>
  </si>
  <si>
    <t>Freeway US-40</t>
  </si>
  <si>
    <t>Sum of AADT_Avg</t>
  </si>
  <si>
    <t>2-Mid Volume</t>
  </si>
  <si>
    <t>1-Low Volume</t>
  </si>
  <si>
    <t>Alpine Loop</t>
  </si>
  <si>
    <t>1-Rural</t>
  </si>
  <si>
    <t>2-Transition</t>
  </si>
  <si>
    <t>3-Suburban</t>
  </si>
  <si>
    <t>4-Urban</t>
  </si>
  <si>
    <t>CountOfSiteID</t>
  </si>
  <si>
    <t># CCSs</t>
  </si>
  <si>
    <t>Washington County</t>
  </si>
  <si>
    <t>Statewide</t>
  </si>
  <si>
    <t>I-15</t>
  </si>
  <si>
    <t>Freeways</t>
  </si>
  <si>
    <t>I-215</t>
  </si>
  <si>
    <t>I-70</t>
  </si>
  <si>
    <t>I-80</t>
  </si>
  <si>
    <t>I-84</t>
  </si>
  <si>
    <t>Legacy</t>
  </si>
  <si>
    <t>SR-201</t>
  </si>
  <si>
    <t>US-40</t>
  </si>
  <si>
    <t>Exception Areas</t>
  </si>
  <si>
    <t>Arterials &amp; Expressways</t>
  </si>
  <si>
    <t>Mid</t>
  </si>
  <si>
    <t>Seasonal Factors based on 2013-2017 Continous Count Station (CCS) Data</t>
  </si>
  <si>
    <t>Entrance</t>
  </si>
  <si>
    <t>Zions South Entrance</t>
  </si>
  <si>
    <t>Bryce Canyon</t>
  </si>
  <si>
    <t>Arches</t>
  </si>
  <si>
    <t>Canyonlands Elephant Hill</t>
  </si>
  <si>
    <t>Canyonlands Horshoe Canyon</t>
  </si>
  <si>
    <t>Canyonlands Needles Proper</t>
  </si>
  <si>
    <t>Canyonlands Shafer Trail</t>
  </si>
  <si>
    <t>Canyonlands Standing Rocks</t>
  </si>
  <si>
    <t>Canyonlands White Rim East</t>
  </si>
  <si>
    <t>Canyonlands White Rim West</t>
  </si>
  <si>
    <t>Capital Reef Bullfrog</t>
  </si>
  <si>
    <t>Capital Reef Burr Trail</t>
  </si>
  <si>
    <t>Capital Reef Cedar Mesa</t>
  </si>
  <si>
    <t>Capital Reef Goosenecks</t>
  </si>
  <si>
    <t>Capital Reef North District</t>
  </si>
  <si>
    <t>Capital Reef Petroglyphs</t>
  </si>
  <si>
    <t>Capital Reef Scenic Drive</t>
  </si>
  <si>
    <t>Capital Reef US 24 E/W</t>
  </si>
  <si>
    <t>Capital Reef VC</t>
  </si>
  <si>
    <t>Natural Bridges</t>
  </si>
  <si>
    <t>Avg Daily</t>
  </si>
  <si>
    <t>Zion Kolob Canyon</t>
  </si>
  <si>
    <t>Zion East Entrance</t>
  </si>
  <si>
    <t>Canyonland Maze Overlook</t>
  </si>
  <si>
    <t>Canyonlands Island Proper</t>
  </si>
  <si>
    <t>Cedar Breaks East</t>
  </si>
  <si>
    <t>Cedar Breaks North</t>
  </si>
  <si>
    <t>Cedar Breaks South</t>
  </si>
  <si>
    <t>Max</t>
  </si>
  <si>
    <t>Combined National Parks</t>
  </si>
  <si>
    <t>SE Utah</t>
  </si>
  <si>
    <t>&lt;</t>
  </si>
  <si>
    <t>MP</t>
  </si>
  <si>
    <t>Moab area reduce to 191 through town</t>
  </si>
  <si>
    <t>AADT 2015</t>
  </si>
  <si>
    <t>&gt;</t>
  </si>
  <si>
    <t>other ATRs &gt; 1000</t>
  </si>
  <si>
    <t>Avg of NP with other ATRs &lt; 1000</t>
  </si>
  <si>
    <t>Southeast</t>
  </si>
  <si>
    <t>NP: National Parks</t>
  </si>
  <si>
    <t>WolfCreekPass</t>
  </si>
  <si>
    <t>Cedar Breaks</t>
  </si>
  <si>
    <t>CB: Cedar Breaks</t>
  </si>
  <si>
    <t>0-AllAreaTypes</t>
  </si>
  <si>
    <t>AlpineLoop</t>
  </si>
  <si>
    <t>BigCottonwood</t>
  </si>
  <si>
    <t>GardenCity</t>
  </si>
  <si>
    <t>LittleCottonwood</t>
  </si>
  <si>
    <t>ParkCity</t>
  </si>
  <si>
    <t>StatewideArterial</t>
  </si>
  <si>
    <t>0-AllVolumes</t>
  </si>
  <si>
    <t>StatewideFreewayI15</t>
  </si>
  <si>
    <t>StatewideFreewayI215</t>
  </si>
  <si>
    <t>StatewideFreewayI70</t>
  </si>
  <si>
    <t>StatewideFreewayI80</t>
  </si>
  <si>
    <t>StatewideFreewayI84</t>
  </si>
  <si>
    <t>StatewideFreewayLegacy</t>
  </si>
  <si>
    <t>StatewideFreewaySR201</t>
  </si>
  <si>
    <t>StatewideFreewayUS40</t>
  </si>
  <si>
    <t>WashingtonCountyArterial</t>
  </si>
  <si>
    <t>WashingtonCountyExpressway</t>
  </si>
  <si>
    <t>WashingtonCountyFreewayI15</t>
  </si>
  <si>
    <t>CedarBreaks</t>
  </si>
  <si>
    <t>1-LowVolume</t>
  </si>
  <si>
    <t>2-MidVolume</t>
  </si>
  <si>
    <t>3-UpperVolume</t>
  </si>
  <si>
    <t>SsnATGroup</t>
  </si>
  <si>
    <t>SsnVolClass</t>
  </si>
  <si>
    <t>SsnGroup</t>
  </si>
  <si>
    <t>Average of WDFactor_Avg</t>
  </si>
  <si>
    <t>Sum of AWDT_Avg</t>
  </si>
  <si>
    <t>(blank)</t>
  </si>
  <si>
    <t>RuralRecLowVol</t>
  </si>
  <si>
    <t>RuralRecLowVolWinterClosed</t>
  </si>
  <si>
    <t>3-HighVolume</t>
  </si>
  <si>
    <t>FreewayI15</t>
  </si>
  <si>
    <t>SsnFacGeo</t>
  </si>
  <si>
    <t>SsnFacVol</t>
  </si>
  <si>
    <t>SsnFacAT</t>
  </si>
  <si>
    <t>FreewayI80</t>
  </si>
  <si>
    <t>FreewayI84</t>
  </si>
  <si>
    <t>FreewayI215</t>
  </si>
  <si>
    <t>FreewayI70</t>
  </si>
  <si>
    <t>BearLake</t>
  </si>
  <si>
    <t>WashingtonFreeway</t>
  </si>
  <si>
    <t>WashingtonExpressway</t>
  </si>
  <si>
    <t>FreewayUS40</t>
  </si>
  <si>
    <t>FreewaySR201</t>
  </si>
  <si>
    <t>FreewayLegacy</t>
  </si>
  <si>
    <t>WashingtonArterial</t>
  </si>
  <si>
    <t>LittleCottonwoodSnowbasin</t>
  </si>
  <si>
    <t>High</t>
  </si>
  <si>
    <t>Big Cottonwood</t>
  </si>
  <si>
    <t>Bear Lake</t>
  </si>
  <si>
    <t>Little Cottonwood / Snowbasin</t>
  </si>
  <si>
    <r>
      <t>Low</t>
    </r>
    <r>
      <rPr>
        <vertAlign val="superscript"/>
        <sz val="9"/>
        <color rgb="FF000000"/>
        <rFont val="Calibri"/>
        <family val="2"/>
      </rPr>
      <t>2</t>
    </r>
  </si>
  <si>
    <r>
      <t> 1</t>
    </r>
    <r>
      <rPr>
        <vertAlign val="superscript"/>
        <sz val="9"/>
        <color rgb="FF000000"/>
        <rFont val="Calibri"/>
        <family val="2"/>
      </rPr>
      <t>3</t>
    </r>
  </si>
  <si>
    <r>
      <t>Cedar Breaks</t>
    </r>
    <r>
      <rPr>
        <b/>
        <vertAlign val="superscript"/>
        <sz val="9"/>
        <color rgb="FF000000"/>
        <rFont val="Calibri"/>
        <family val="2"/>
      </rPr>
      <t>3</t>
    </r>
  </si>
  <si>
    <t>Urban/CBD</t>
  </si>
  <si>
    <t>Rural Recreational Low Volume</t>
  </si>
  <si>
    <t>Rural Recreational Low Volume - Closed Winter</t>
  </si>
  <si>
    <r>
      <rPr>
        <i/>
        <vertAlign val="superscript"/>
        <sz val="8"/>
        <color theme="1"/>
        <rFont val="Calibri"/>
        <family val="2"/>
        <scheme val="minor"/>
      </rPr>
      <t>1</t>
    </r>
    <r>
      <rPr>
        <i/>
        <sz val="8"/>
        <color theme="1"/>
        <rFont val="Calibri"/>
        <family val="2"/>
        <scheme val="minor"/>
      </rPr>
      <t xml:space="preserve">AADT Ranges. Low: 0 to 2,500; Mid: 2,500 to 12,500; High: Above 12,500. </t>
    </r>
    <r>
      <rPr>
        <i/>
        <vertAlign val="superscript"/>
        <sz val="8"/>
        <color theme="1"/>
        <rFont val="Calibri"/>
        <family val="2"/>
        <scheme val="minor"/>
      </rPr>
      <t>2</t>
    </r>
    <r>
      <rPr>
        <i/>
        <sz val="8"/>
        <color theme="1"/>
        <rFont val="Calibri"/>
        <family val="2"/>
        <scheme val="minor"/>
      </rPr>
      <t xml:space="preserve">AADT Ranges. Low: 0 to 1,500; Mid: Above 1,500. </t>
    </r>
    <r>
      <rPr>
        <i/>
        <vertAlign val="superscript"/>
        <sz val="8"/>
        <color theme="1"/>
        <rFont val="Calibri"/>
        <family val="2"/>
        <scheme val="minor"/>
      </rPr>
      <t>3</t>
    </r>
    <r>
      <rPr>
        <i/>
        <sz val="8"/>
        <color theme="1"/>
        <rFont val="Calibri"/>
        <family val="2"/>
        <scheme val="minor"/>
      </rPr>
      <t>CCS Data supplemented with visitor data from national parks.</t>
    </r>
  </si>
  <si>
    <t>Southeast Utah</t>
  </si>
  <si>
    <r>
      <t>Low</t>
    </r>
    <r>
      <rPr>
        <vertAlign val="superscript"/>
        <sz val="9"/>
        <color rgb="FF000000"/>
        <rFont val="Calibri"/>
        <family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</si>
</sst>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mmmm\ d\,\ 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vertAlign val="superscript"/>
      <sz val="8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vertAlign val="superscript"/>
      <sz val="9"/>
      <color rgb="FF000000"/>
      <name val="Calibri"/>
      <family val="2"/>
    </font>
    <font>
      <b/>
      <vertAlign val="superscript"/>
      <sz val="9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 indent="3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0" fillId="0" borderId="6" xfId="0" applyBorder="1"/>
    <xf numFmtId="0" fontId="0" fillId="0" borderId="6" xfId="0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6" xfId="0" applyFont="1" applyBorder="1"/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0" fontId="3" fillId="0" borderId="0" xfId="3"/>
    <xf numFmtId="0" fontId="2" fillId="0" borderId="0" xfId="3" applyFont="1" applyFill="1" applyBorder="1" applyAlignment="1">
      <alignment horizontal="right" wrapText="1"/>
    </xf>
    <xf numFmtId="0" fontId="3" fillId="0" borderId="2" xfId="3" applyBorder="1"/>
    <xf numFmtId="0" fontId="1" fillId="7" borderId="14" xfId="0" applyFont="1" applyFill="1" applyBorder="1" applyAlignment="1">
      <alignment horizontal="center"/>
    </xf>
    <xf numFmtId="0" fontId="1" fillId="7" borderId="15" xfId="0" applyFont="1" applyFill="1" applyBorder="1" applyAlignment="1">
      <alignment horizontal="center"/>
    </xf>
    <xf numFmtId="3" fontId="1" fillId="7" borderId="14" xfId="0" applyNumberFormat="1" applyFont="1" applyFill="1" applyBorder="1" applyAlignment="1">
      <alignment horizontal="center"/>
    </xf>
    <xf numFmtId="0" fontId="4" fillId="0" borderId="0" xfId="4" applyFont="1" applyFill="1" applyBorder="1" applyAlignment="1">
      <alignment wrapText="1"/>
    </xf>
    <xf numFmtId="0" fontId="2" fillId="2" borderId="1" xfId="5" applyFont="1" applyFill="1" applyBorder="1" applyAlignment="1">
      <alignment horizontal="center"/>
    </xf>
    <xf numFmtId="164" fontId="4" fillId="0" borderId="0" xfId="4" applyNumberFormat="1" applyFont="1" applyFill="1" applyBorder="1" applyAlignment="1">
      <alignment horizontal="center" wrapText="1"/>
    </xf>
    <xf numFmtId="0" fontId="4" fillId="0" borderId="16" xfId="4" applyFont="1" applyFill="1" applyBorder="1" applyAlignment="1">
      <alignment wrapText="1"/>
    </xf>
    <xf numFmtId="164" fontId="4" fillId="0" borderId="17" xfId="4" applyNumberFormat="1" applyFont="1" applyFill="1" applyBorder="1" applyAlignment="1">
      <alignment horizontal="center" wrapText="1"/>
    </xf>
    <xf numFmtId="164" fontId="4" fillId="0" borderId="18" xfId="4" applyNumberFormat="1" applyFont="1" applyFill="1" applyBorder="1" applyAlignment="1">
      <alignment horizontal="center" wrapText="1"/>
    </xf>
    <xf numFmtId="164" fontId="4" fillId="0" borderId="19" xfId="4" applyNumberFormat="1" applyFont="1" applyFill="1" applyBorder="1" applyAlignment="1">
      <alignment horizontal="center" wrapText="1"/>
    </xf>
    <xf numFmtId="3" fontId="4" fillId="0" borderId="20" xfId="5" applyNumberFormat="1" applyFont="1" applyFill="1" applyBorder="1" applyAlignment="1">
      <alignment horizontal="center" wrapText="1"/>
    </xf>
    <xf numFmtId="3" fontId="4" fillId="0" borderId="0" xfId="5" applyNumberFormat="1" applyFont="1" applyFill="1" applyBorder="1" applyAlignment="1">
      <alignment horizontal="center" wrapText="1"/>
    </xf>
    <xf numFmtId="164" fontId="4" fillId="0" borderId="3" xfId="4" applyNumberFormat="1" applyFont="1" applyFill="1" applyBorder="1" applyAlignment="1">
      <alignment horizontal="center" wrapText="1"/>
    </xf>
    <xf numFmtId="164" fontId="4" fillId="0" borderId="6" xfId="4" applyNumberFormat="1" applyFont="1" applyFill="1" applyBorder="1" applyAlignment="1">
      <alignment horizontal="center" wrapText="1"/>
    </xf>
    <xf numFmtId="164" fontId="4" fillId="0" borderId="5" xfId="4" applyNumberFormat="1" applyFont="1" applyFill="1" applyBorder="1" applyAlignment="1">
      <alignment horizontal="center" wrapText="1"/>
    </xf>
    <xf numFmtId="3" fontId="4" fillId="0" borderId="6" xfId="5" applyNumberFormat="1" applyFont="1" applyFill="1" applyBorder="1" applyAlignment="1">
      <alignment horizontal="center" wrapText="1"/>
    </xf>
    <xf numFmtId="0" fontId="4" fillId="0" borderId="6" xfId="4" applyFont="1" applyFill="1" applyBorder="1" applyAlignment="1">
      <alignment wrapText="1"/>
    </xf>
    <xf numFmtId="164" fontId="4" fillId="0" borderId="12" xfId="4" applyNumberFormat="1" applyFont="1" applyFill="1" applyBorder="1" applyAlignment="1">
      <alignment horizontal="center" wrapText="1"/>
    </xf>
    <xf numFmtId="164" fontId="4" fillId="0" borderId="8" xfId="4" applyNumberFormat="1" applyFont="1" applyFill="1" applyBorder="1" applyAlignment="1">
      <alignment horizontal="center" wrapText="1"/>
    </xf>
    <xf numFmtId="3" fontId="4" fillId="0" borderId="8" xfId="5" applyNumberFormat="1" applyFont="1" applyFill="1" applyBorder="1" applyAlignment="1">
      <alignment horizontal="center" wrapText="1"/>
    </xf>
    <xf numFmtId="0" fontId="1" fillId="7" borderId="0" xfId="0" applyFont="1" applyFill="1" applyBorder="1" applyAlignment="1">
      <alignment horizontal="center"/>
    </xf>
    <xf numFmtId="164" fontId="5" fillId="0" borderId="0" xfId="4" applyNumberFormat="1" applyFont="1" applyFill="1" applyBorder="1" applyAlignment="1">
      <alignment horizontal="center" wrapText="1"/>
    </xf>
    <xf numFmtId="164" fontId="5" fillId="0" borderId="3" xfId="4" applyNumberFormat="1" applyFont="1" applyFill="1" applyBorder="1" applyAlignment="1">
      <alignment horizontal="center" wrapText="1"/>
    </xf>
    <xf numFmtId="0" fontId="2" fillId="0" borderId="21" xfId="3" applyFont="1" applyFill="1" applyBorder="1" applyAlignment="1">
      <alignment horizontal="right" wrapText="1"/>
    </xf>
    <xf numFmtId="0" fontId="2" fillId="0" borderId="21" xfId="3" applyFont="1" applyFill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10" fillId="4" borderId="0" xfId="1" applyFont="1" applyFill="1" applyBorder="1" applyAlignment="1">
      <alignment horizontal="left" vertical="center" wrapText="1"/>
    </xf>
    <xf numFmtId="0" fontId="10" fillId="6" borderId="0" xfId="1" applyFont="1" applyFill="1" applyBorder="1" applyAlignment="1">
      <alignment horizontal="center"/>
    </xf>
    <xf numFmtId="0" fontId="10" fillId="6" borderId="3" xfId="1" applyFont="1" applyFill="1" applyBorder="1" applyAlignment="1">
      <alignment horizontal="center"/>
    </xf>
    <xf numFmtId="0" fontId="10" fillId="6" borderId="4" xfId="1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 wrapText="1"/>
    </xf>
    <xf numFmtId="0" fontId="11" fillId="0" borderId="3" xfId="1" applyFont="1" applyFill="1" applyBorder="1" applyAlignment="1">
      <alignment horizontal="center" wrapText="1"/>
    </xf>
    <xf numFmtId="164" fontId="11" fillId="0" borderId="3" xfId="1" applyNumberFormat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164" fontId="11" fillId="0" borderId="4" xfId="1" applyNumberFormat="1" applyFont="1" applyFill="1" applyBorder="1" applyAlignment="1">
      <alignment horizontal="center" wrapText="1"/>
    </xf>
    <xf numFmtId="164" fontId="11" fillId="5" borderId="3" xfId="1" applyNumberFormat="1" applyFont="1" applyFill="1" applyBorder="1" applyAlignment="1">
      <alignment horizontal="center" wrapText="1"/>
    </xf>
    <xf numFmtId="164" fontId="11" fillId="5" borderId="0" xfId="1" applyNumberFormat="1" applyFont="1" applyFill="1" applyBorder="1" applyAlignment="1">
      <alignment horizontal="center" wrapText="1"/>
    </xf>
    <xf numFmtId="164" fontId="11" fillId="5" borderId="4" xfId="1" applyNumberFormat="1" applyFont="1" applyFill="1" applyBorder="1" applyAlignment="1">
      <alignment horizontal="center" wrapText="1"/>
    </xf>
    <xf numFmtId="0" fontId="11" fillId="0" borderId="6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164" fontId="11" fillId="0" borderId="5" xfId="1" applyNumberFormat="1" applyFont="1" applyFill="1" applyBorder="1" applyAlignment="1">
      <alignment horizontal="center" wrapText="1"/>
    </xf>
    <xf numFmtId="164" fontId="11" fillId="0" borderId="6" xfId="1" applyNumberFormat="1" applyFont="1" applyFill="1" applyBorder="1" applyAlignment="1">
      <alignment horizontal="center" wrapText="1"/>
    </xf>
    <xf numFmtId="164" fontId="11" fillId="0" borderId="7" xfId="1" applyNumberFormat="1" applyFont="1" applyFill="1" applyBorder="1" applyAlignment="1">
      <alignment horizontal="center" wrapText="1"/>
    </xf>
    <xf numFmtId="164" fontId="11" fillId="5" borderId="5" xfId="1" applyNumberFormat="1" applyFont="1" applyFill="1" applyBorder="1" applyAlignment="1">
      <alignment horizontal="center" wrapText="1"/>
    </xf>
    <xf numFmtId="164" fontId="11" fillId="5" borderId="6" xfId="1" applyNumberFormat="1" applyFont="1" applyFill="1" applyBorder="1" applyAlignment="1">
      <alignment horizontal="center" wrapText="1"/>
    </xf>
    <xf numFmtId="164" fontId="11" fillId="5" borderId="7" xfId="1" applyNumberFormat="1" applyFont="1" applyFill="1" applyBorder="1" applyAlignment="1">
      <alignment horizontal="center" wrapText="1"/>
    </xf>
    <xf numFmtId="0" fontId="10" fillId="4" borderId="13" xfId="1" applyFont="1" applyFill="1" applyBorder="1" applyAlignment="1">
      <alignment horizontal="center"/>
    </xf>
    <xf numFmtId="0" fontId="10" fillId="6" borderId="12" xfId="1" applyFont="1" applyFill="1" applyBorder="1" applyAlignment="1">
      <alignment horizontal="center"/>
    </xf>
    <xf numFmtId="0" fontId="10" fillId="6" borderId="8" xfId="1" applyFont="1" applyFill="1" applyBorder="1" applyAlignment="1">
      <alignment horizontal="center"/>
    </xf>
    <xf numFmtId="0" fontId="10" fillId="6" borderId="11" xfId="1" applyFont="1" applyFill="1" applyBorder="1" applyAlignment="1">
      <alignment horizontal="center"/>
    </xf>
    <xf numFmtId="0" fontId="11" fillId="0" borderId="4" xfId="1" applyFont="1" applyFill="1" applyBorder="1" applyAlignment="1">
      <alignment horizontal="center" wrapText="1"/>
    </xf>
    <xf numFmtId="0" fontId="11" fillId="0" borderId="9" xfId="1" applyFont="1" applyFill="1" applyBorder="1" applyAlignment="1">
      <alignment horizontal="center" wrapText="1"/>
    </xf>
    <xf numFmtId="0" fontId="11" fillId="0" borderId="7" xfId="1" applyFont="1" applyFill="1" applyBorder="1" applyAlignment="1">
      <alignment horizontal="center" wrapText="1"/>
    </xf>
    <xf numFmtId="0" fontId="11" fillId="0" borderId="10" xfId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wrapText="1"/>
    </xf>
    <xf numFmtId="0" fontId="11" fillId="0" borderId="13" xfId="1" applyFont="1" applyFill="1" applyBorder="1" applyAlignment="1">
      <alignment horizontal="center" wrapText="1"/>
    </xf>
    <xf numFmtId="164" fontId="11" fillId="0" borderId="12" xfId="1" applyNumberFormat="1" applyFont="1" applyFill="1" applyBorder="1" applyAlignment="1">
      <alignment horizontal="center" wrapText="1"/>
    </xf>
    <xf numFmtId="164" fontId="11" fillId="0" borderId="8" xfId="1" applyNumberFormat="1" applyFont="1" applyFill="1" applyBorder="1" applyAlignment="1">
      <alignment horizontal="center" wrapText="1"/>
    </xf>
    <xf numFmtId="164" fontId="11" fillId="0" borderId="11" xfId="1" applyNumberFormat="1" applyFont="1" applyFill="1" applyBorder="1" applyAlignment="1">
      <alignment horizontal="center" wrapText="1"/>
    </xf>
    <xf numFmtId="0" fontId="10" fillId="0" borderId="6" xfId="1" applyFont="1" applyFill="1" applyBorder="1" applyAlignment="1">
      <alignment horizontal="left" vertical="center" wrapText="1"/>
    </xf>
    <xf numFmtId="0" fontId="11" fillId="0" borderId="6" xfId="1" applyFont="1" applyFill="1" applyBorder="1" applyAlignment="1">
      <alignment wrapText="1"/>
    </xf>
    <xf numFmtId="0" fontId="11" fillId="0" borderId="4" xfId="1" applyFont="1" applyFill="1" applyBorder="1" applyAlignment="1">
      <alignment wrapText="1"/>
    </xf>
    <xf numFmtId="0" fontId="11" fillId="0" borderId="7" xfId="1" applyFont="1" applyFill="1" applyBorder="1" applyAlignment="1">
      <alignment wrapText="1"/>
    </xf>
    <xf numFmtId="0" fontId="11" fillId="0" borderId="11" xfId="1" applyFont="1" applyFill="1" applyBorder="1" applyAlignment="1">
      <alignment wrapText="1"/>
    </xf>
    <xf numFmtId="0" fontId="11" fillId="0" borderId="8" xfId="1" applyFont="1" applyFill="1" applyBorder="1" applyAlignment="1">
      <alignment horizontal="center" wrapText="1"/>
    </xf>
    <xf numFmtId="0" fontId="11" fillId="0" borderId="11" xfId="1" applyFont="1" applyFill="1" applyBorder="1" applyAlignment="1">
      <alignment horizontal="center" wrapText="1"/>
    </xf>
    <xf numFmtId="0" fontId="10" fillId="4" borderId="8" xfId="1" applyFont="1" applyFill="1" applyBorder="1" applyAlignment="1">
      <alignment vertical="center" wrapText="1"/>
    </xf>
    <xf numFmtId="0" fontId="11" fillId="0" borderId="23" xfId="1" applyFont="1" applyFill="1" applyBorder="1" applyAlignment="1">
      <alignment horizontal="center" wrapText="1"/>
    </xf>
    <xf numFmtId="164" fontId="11" fillId="5" borderId="24" xfId="1" applyNumberFormat="1" applyFont="1" applyFill="1" applyBorder="1" applyAlignment="1">
      <alignment horizontal="center" wrapText="1"/>
    </xf>
    <xf numFmtId="164" fontId="11" fillId="5" borderId="22" xfId="1" applyNumberFormat="1" applyFont="1" applyFill="1" applyBorder="1" applyAlignment="1">
      <alignment horizontal="center" wrapText="1"/>
    </xf>
    <xf numFmtId="164" fontId="11" fillId="5" borderId="25" xfId="1" applyNumberFormat="1" applyFont="1" applyFill="1" applyBorder="1" applyAlignment="1">
      <alignment horizontal="center" wrapText="1"/>
    </xf>
    <xf numFmtId="0" fontId="10" fillId="0" borderId="6" xfId="1" applyFont="1" applyFill="1" applyBorder="1" applyAlignment="1">
      <alignment horizontal="left" vertical="center" wrapText="1"/>
    </xf>
    <xf numFmtId="0" fontId="10" fillId="0" borderId="22" xfId="1" applyFont="1" applyFill="1" applyBorder="1" applyAlignment="1">
      <alignment horizontal="left" vertical="center" wrapText="1"/>
    </xf>
    <xf numFmtId="0" fontId="10" fillId="0" borderId="0" xfId="1" applyFont="1" applyFill="1" applyBorder="1" applyAlignment="1">
      <alignment horizontal="left" vertical="center" wrapText="1"/>
    </xf>
    <xf numFmtId="0" fontId="10" fillId="4" borderId="0" xfId="1" applyFont="1" applyFill="1" applyBorder="1" applyAlignment="1">
      <alignment vertical="center" wrapText="1"/>
    </xf>
    <xf numFmtId="166" fontId="6" fillId="0" borderId="6" xfId="0" applyNumberFormat="1" applyFont="1" applyBorder="1" applyAlignment="1">
      <alignment horizontal="right"/>
    </xf>
    <xf numFmtId="0" fontId="11" fillId="0" borderId="0" xfId="1" applyFont="1" applyFill="1" applyBorder="1" applyAlignment="1">
      <alignment horizontal="center" vertical="center" wrapText="1"/>
    </xf>
    <xf numFmtId="0" fontId="11" fillId="0" borderId="6" xfId="1" applyFont="1" applyFill="1" applyBorder="1" applyAlignment="1">
      <alignment horizontal="center" vertical="center" wrapText="1"/>
    </xf>
  </cellXfs>
  <cellStyles count="6">
    <cellStyle name="Normal" xfId="0" builtinId="0"/>
    <cellStyle name="Normal_Data" xfId="3" xr:uid="{2ADF11A4-5CA5-4EF2-A385-0B6F9E74C4C1}"/>
    <cellStyle name="Normal_Seasonal Factors FactorClass" xfId="5" xr:uid="{C490139E-E8E7-4B93-8EE6-3C4E7882750C}"/>
    <cellStyle name="Normal_Sheet1" xfId="4" xr:uid="{4294C75F-1574-4497-9F50-778E8E62D8FB}"/>
    <cellStyle name="Normal_Sheet7" xfId="1" xr:uid="{1AC9050D-07F1-40ED-9ED2-C7733B468319}"/>
    <cellStyle name="Normal_SummaryTableData" xfId="2" xr:uid="{35EAAEEF-8BFA-4874-A54A-C6D819E5A351}"/>
  </cellStyles>
  <dxfs count="24">
    <dxf>
      <numFmt numFmtId="3" formatCode="#,##0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  <dxf>
      <numFmt numFmtId="3" formatCode="#,##0"/>
    </dxf>
    <dxf>
      <numFmt numFmtId="3" formatCode="#,##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ll Hereth" refreshedDate="43363.826773842593" createdVersion="6" refreshedVersion="6" minRefreshableVersion="3" recordCount="112" xr:uid="{71EEBDF0-0A9A-4A24-8EE9-8682A1A8E479}">
  <cacheSource type="worksheet">
    <worksheetSource ref="A1:BY113" sheet="Data"/>
  </cacheSource>
  <cacheFields count="77">
    <cacheField name="SiteID" numFmtId="0">
      <sharedItems containsSemiMixedTypes="0" containsString="0" containsNumber="1" containsInteger="1" minValue="301" maxValue="9999"/>
    </cacheField>
    <cacheField name="FCTRCLASS" numFmtId="0">
      <sharedItems containsBlank="1" count="12">
        <s v="Freeway I-80"/>
        <s v="Freeway I-15"/>
        <s v="Arterial"/>
        <s v="Canyon"/>
        <s v="Freeway I-84"/>
        <s v="Expressway"/>
        <s v="Freeway I-215"/>
        <s v="Freeway I-70"/>
        <s v="Freeway US-40"/>
        <s v="Freeway SR-201"/>
        <s v="Freeway Legacy"/>
        <m/>
      </sharedItems>
    </cacheField>
    <cacheField name="FT_2019" numFmtId="0">
      <sharedItems containsString="0" containsBlank="1" containsNumber="1" containsInteger="1" minValue="2" maxValue="41"/>
    </cacheField>
    <cacheField name="GroupFC" numFmtId="0">
      <sharedItems containsBlank="1"/>
    </cacheField>
    <cacheField name="GroupInterstate" numFmtId="0">
      <sharedItems containsBlank="1"/>
    </cacheField>
    <cacheField name="GroupUDOT" numFmtId="0">
      <sharedItems containsBlank="1"/>
    </cacheField>
    <cacheField name="ATR_NUMBER" numFmtId="0">
      <sharedItems containsBlank="1"/>
    </cacheField>
    <cacheField name="SiteGroupCode" numFmtId="0">
      <sharedItems containsBlank="1"/>
    </cacheField>
    <cacheField name="ROUTE_NUMB" numFmtId="0">
      <sharedItems containsBlank="1"/>
    </cacheField>
    <cacheField name="ROUTE_DIR_" numFmtId="0">
      <sharedItems containsString="0" containsBlank="1" containsNumber="1" containsInteger="1" minValue="253" maxValue="6660"/>
    </cacheField>
    <cacheField name="START_ACCU" numFmtId="0">
      <sharedItems containsString="0" containsBlank="1" containsNumber="1" minValue="0.01" maxValue="499.81"/>
    </cacheField>
    <cacheField name="LOCTEXT" numFmtId="0">
      <sharedItems count="112">
        <s v="301: I 80   1 mile E of I 215 Int.,  Parleys Canyon,  SLC  MP 129.000  FC 11"/>
        <s v="302: I 15  12900 South  M.P.  290.600  FC 11"/>
        <s v="303: SR 91   1.5 miles N of SR 61,  Webster Jct  MP 45.240  FC 06"/>
        <s v="304: SR 89   0.6 mile N of SR 30,  Garden City  MP 499.810  FC 02"/>
        <s v="305: SR 24   0.1 mile N of SR 118,  Sigurd  MP 8.064  FC 07"/>
        <s v="306: I 15   2 miles N of Center Street,  Provo  MP 267.841  FC 11"/>
        <s v="307: I 84   0.5 mile E of Mountain Green Int.  MP 92.593  FC 07"/>
        <s v="308: SR 40   1 mile E of POE Daniels Canyon, SLC  MP 21.579  FC 02"/>
        <s v="309: I 80   1 mile East of Echo Jct.  MP 168.350  FC 01"/>
        <s v="310: I 15   3 miles S of Plymouth Int.  MP 389.341  FC 01"/>
        <s v="312: SR 6   4.5 miles SE of SR 89,  Moark Jct.  MP 182.390  FC 02"/>
        <s v="313: I 15   1 mile S of Scipio Int.  MP 187.083  FC 01"/>
        <s v="314: SR 6   2 miles W of SR 191,  Helper  MP 226.966  FC 02"/>
        <s v="315: I 15   1.8 miles S of Lagoon Drive Int.  MP 321.960  FC 11"/>
        <s v="316: SR 89   2 miles S of SR 193, Hillfield Road, Layton  MP 402.695  FC 14"/>
        <s v="317: SR 210   Mouth of Little Cottonwood Canyon, SLC  MP 4.166  FC 06"/>
        <s v="318: I 80   1 mile W of Coalville Int.  MP 161.501  FC 01"/>
        <s v="319: SR 189   1 mile W of SR 92, Provo Cyn.  MP 13.342 FC 02"/>
        <s v="320: SR 39   0.5 mile W of SR 158, Ogden Cyn.  MP 13.243  FC 06"/>
        <s v="321: SR 6   0.25 mile W of SR 68,  Elberta Jct.  MP 149.650  FC 06"/>
        <s v="322: SR 190   Mouth of Big Cottonwood Cyn.  MP 2.460  FC 16"/>
        <s v="323: I 80   1 mile W of Delle Int.  MP 68.690  FC 01"/>
        <s v="324: SR 491   9 miles E of SR 191,  Monticello  MP 9.000  FC 02"/>
        <s v="325: SR 89   1087 S State Street,  SLC  MP 377.450  FC 16"/>
        <s v="327: SR 6   0.2 mile W of Center Street,  Spanish Fork  MP 174.652  FC 14"/>
        <s v="329: SR 89   3450 S Washington Blvd.,  Ogden  MP 412.398  FC 14"/>
        <s v="332: SR 186   950 S Foothill Blvd.,  SLC  MP 6.186  FC 14"/>
        <s v="333: SR 71   1190 S 700 E,  SLC  MP 21.260  FC 14"/>
        <s v="335: SR 173   1075 W 5400 S,  SLC  MP 8.260  FC 16"/>
        <s v="340: I 80   1325  W,  SLC  MP 118.420  FC 11"/>
        <s v="341: I 80   1 mile E of 300 E Overpass,  SLC  MP 123.540  FC 11"/>
        <s v="348: I 15   0.5 mile S of 31st Street,  Ogden  MP 341.250  FC 11"/>
        <s v="349: I 15   2 miles N of Santaquin Int.  MP 246.920  FC 01"/>
        <s v="350: SR 189   3200 N University Avenue,  Provo  MP 4.831  FC 14"/>
        <s v="351: I 215   1050 W,  SLC  MP 12.381  FC 11"/>
        <s v="353: I 215   2500 S,  SLC  MP 18.732  FC 11"/>
        <s v="354: SR 171   1200 W 3300 S,  SLC  MP 8.800  FC 14"/>
        <s v="355: SR 171   7658 W 3500 S,  Magna  MP 0.900  FC 16"/>
        <s v="362: SR 89   0.2 mile W of SR 30,  Garden City  MP 498.231  FC 02"/>
        <s v="363: SR 91  0.8 mile N of SR 101,  Wellsville  MP 19.899  FC 02"/>
        <s v="382: SR 14   1.7 miles E of SR 130,  Cedar City  MP 1.700  FC 16"/>
        <s v="400: I 15   1 mile S of Bloomington Int.  MP 3.060  FC 11"/>
        <s v="401: I 15   1 mile S of Leeds Int.  MP 22.581  FC 01"/>
        <s v="402: SR 9   1.3 miles W of SR 318,  Hurricane  MP 1.415  FC 02"/>
        <s v="403: I 15   0.5 mile N of N Beaver Int.  MP 112.432  FC 01"/>
        <s v="404: I 70   1 mile W of SR 6 Int.,  Green River  MP 156.869  FC 01"/>
        <s v="405: SR 21   3 miles W of Main Street,  Beaver  MP 104.310  FC 06"/>
        <s v="406: SR 71   4550 S 700 E,  SLC  MP 16.337  FC 14"/>
        <s v="407: SR 68   2 miles N of Utah County Line,  Bluffdale  MP 38.593  FC 16"/>
        <s v="408: SR 68   1200 S Redwood Road,  SLC  MP 57.436  FC 16"/>
        <s v="409: Route 2330   1200 W North Temple,  SLC  MP 1.690  FC 16"/>
        <s v="411: SR 89   7 miles E of Kanab  MP 51.370  FC 02"/>
        <s v="412: SR 89A  2 miles S of Kanab  MP 0.010  FC 06"/>
        <s v="414: SR 95   0.2 mile S of SR 24,  Hanksville  MP 0.225  FC 06"/>
        <s v="415: SR 89   1 mile N of Marysvale  MP 180.244  FC 02"/>
        <s v="416: SR 89   5.5 miles S of SR 6,  Birdseye  MP 306.479  FC 06"/>
        <s v="418: SR 6   0.7 mile N of I 70,  Green River  MP 299.194  FC 02"/>
        <s v="420: SR 191   6 miles N of SR 491,  Monticello  MP 77.531  FC 02"/>
        <s v="421: SR 191   0.2 mile N of SR 279,  Moab  MP 129.989  FC 02"/>
        <s v="424: SR 191   3.5 miles N of SR 40,  Vernal  MP 355.610  FC 06"/>
        <s v="425: SR 40   3 miles W of SR 121,  Roosevelt  MP 111.561  FC 14"/>
        <s v="427: SR 10   1 mile N of SR 155,  Huntington  MP 50.294  FC 06"/>
        <s v="430: SR 30   6.01 miles E of SR 42,  Curlew Jct.  MP 80.704  FC 07"/>
        <s v="431: SR 28   1.5 miles S of SR 78,  Levan  MP 28.668  FC 02"/>
        <s v="501: I 215   0.68 mile N of 2100 N Int.,  SLC  MP 26.400  FC 11"/>
        <s v="502: I 15   0.5 mile S of Nephi Int.  MP 222.158  FC 01"/>
        <s v="503: SR 89   0.5 mile S of SR 50,  Salina  MP 226.441  FC 02"/>
        <s v="504: SR 89   1 mile S of Circleville  MP 156.965  FC 02"/>
        <s v="506: SR 191  1.2 miles W of SR 163,  Bluff  MP 24.666  FC 02"/>
        <s v="507: SR 6   1 mile N of SR 55 Int.,  Price  MP 239.232  FC 02"/>
        <s v="508: I 70   1.5 miles NE of W Richfield Int.  MP 38.732  FC 11"/>
        <s v="509: SR 40   0.5 mile W of SR 32,  Heber  MP 12.808  FC 02"/>
        <s v="510: SR 218   100 N 319 W,  Smithfield  MP 7.700  FC 16"/>
        <s v="511: Route 1267   2416 N 800 E,  Logan  MP 2.145  FC 16"/>
        <s v="512: SR 35   0.7 mile E of Summit County Line,  Woodland  MP 10.532  FC 07"/>
        <s v="513: I 15   1 mile N of S Parowan Int.  MP 76.320  FC 01"/>
        <s v="601: SR 92   American Fork Canyon W Toll Booth  MP 7.873  FC 17"/>
        <s v="602: SR 92   American Fork Canyon E Toll Booth  MP 22.487  FC 07"/>
        <s v="605: SR 224   0.1 mile N of Canyons Resort Drive,  Park City  MP 8.920  FC 02"/>
        <s v="606: SR 248   0.5 mile W of SR 40,  Park City  MP 2.561  FC 02"/>
        <s v="609: SR 167   1.2 miles W of Mountain Green Int.  MP 1.250  FC 07"/>
        <s v="611: I 15   1 mile S of SR 77,  Springville Int.  MP 258.600  FC 11"/>
        <s v="612: I 15   N of SR 126 Int.,  Layton  MP 331.071  FC 11"/>
        <s v="613: I 15   2 miles S of S Brigham Int.  MP 360.800  FC 01"/>
        <s v="614: I 84   3.2 miles W of Bothwell Int.  MP 36.640  FC 01"/>
        <s v="615: I 80   0.5 mile E of SR 36 Mills Jct.,  Tooele  MP 100.000  FC 01"/>
        <s v="616: I 15   0.7 mile N of I 215 On-Ramp,  Woods Cross  MP 314.290  FC 11"/>
        <s v="617: I 215   5800 S Knudsen's Corner,  SLC  MP 5.300 FC 11"/>
        <s v="619: SR 201   6174 W,  SLC  MP 10.600  FC 12"/>
        <s v="620: SR 30   W of 600 W,  Logan  MP 109.100  FC 14"/>
        <s v="621: I 15   0.43 mile S of Washington Int.,  St. George  MP 9.500  FC 11"/>
        <s v="622: SR 165   2121 S,  Millville  MP 9.350  FC 16"/>
        <s v="623: SR 18   Bluff Street,  St. George  MP 1.600  FC 14"/>
        <s v="624: SR 67  Legacy Parkway  MP 0.944  FC 12"/>
        <s v="625: SR 67  Legacy Parkway  MP 11.418  FC 12"/>
        <s v="626: SR 73  W of 800 W,  Saratoga Springs   MP 35.153   FC 14"/>
        <s v="627: SR 154  7700 S Bangerter Highway  MP 13.004  FC 14"/>
        <s v="628: I-215 1100 West, East of Redwood Rd. MP 28.550  FC 11"/>
        <s v="629: I-15 2900 South  MP 304.001  FC 11"/>
        <s v="630: I 15  8550 South, Midvale  MP 296.400  FC 11"/>
        <s v="631: SR 266  4700 S 1075 W, SLC  MP 1.923  FC 14"/>
        <s v="632: SR 145 Pioneer Crossing VMS Sign, Lehi-American Fork  MP  5.555  FC 12"/>
        <s v="633: SR 85  Porter Rockwell Blvd @ 2300 West  MP 3.374  FC 12"/>
        <s v="634: SR 85  7600 South Mountainview Corridor  MP 15.840  FC 12"/>
        <s v="703: SR 8   1313 W Sunset Blvd.,  St. George  MP 0.640  FC 16"/>
        <s v="704: Route 3196   2250 E Redcliff Drive,  St. George  MP 7.540  FC 17"/>
        <s v="711: SR 154   2500 S Bangerter Highway,  SLC  MP 20.229  FC 14"/>
        <s v="712: SR 7, Southern Parkway,  St. George  MP 1.337  FC 16"/>
        <s v="713: SR 7, Southern Parkway,  St. George    MP 4.800  FC 16"/>
        <s v="714: SR 7, Southern Parkway, St. George  MP  6.910  FC 16"/>
        <s v="NP: National Parks"/>
        <s v="CB: Cedar Breaks"/>
      </sharedItems>
    </cacheField>
    <cacheField name="CNTY_NAME" numFmtId="0">
      <sharedItems containsBlank="1"/>
    </cacheField>
    <cacheField name="LATITUDE" numFmtId="0">
      <sharedItems containsString="0" containsBlank="1" containsNumber="1" minValue="0" maxValue="41.998420000000003"/>
    </cacheField>
    <cacheField name="LONGITUDE" numFmtId="0">
      <sharedItems containsString="0" containsBlank="1" containsNumber="1" minValue="-113.60979" maxValue="0"/>
    </cacheField>
    <cacheField name="SENSOR1" numFmtId="0">
      <sharedItems containsBlank="1"/>
    </cacheField>
    <cacheField name="YEAR_EST" numFmtId="0">
      <sharedItems containsString="0" containsBlank="1" containsNumber="1" containsInteger="1" minValue="1937" maxValue="2014"/>
    </cacheField>
    <cacheField name="YEAR_DSC" numFmtId="0">
      <sharedItems containsNonDate="0" containsString="0" containsBlank="1"/>
    </cacheField>
    <cacheField name="NAME" numFmtId="0">
      <sharedItems containsBlank="1"/>
    </cacheField>
    <cacheField name="FIPS" numFmtId="0">
      <sharedItems containsString="0" containsBlank="1" containsNumber="1" containsInteger="1" minValue="1" maxValue="57"/>
    </cacheField>
    <cacheField name="ModelArea" numFmtId="0">
      <sharedItems containsBlank="1"/>
    </cacheField>
    <cacheField name="ATNAME" numFmtId="0">
      <sharedItems containsBlank="1" count="5">
        <s v="3: Suburban"/>
        <s v="2: Transition"/>
        <s v="1: Rural"/>
        <s v="4: Urban"/>
        <m/>
      </sharedItems>
    </cacheField>
    <cacheField name="ATNAMEOrig" numFmtId="0">
      <sharedItems containsBlank="1"/>
    </cacheField>
    <cacheField name="AADT_2013" numFmtId="0">
      <sharedItems containsString="0" containsBlank="1" containsNumber="1" containsInteger="1" minValue="411" maxValue="170618"/>
    </cacheField>
    <cacheField name="AADT_2014" numFmtId="0">
      <sharedItems containsString="0" containsBlank="1" containsNumber="1" containsInteger="1" minValue="418" maxValue="236471"/>
    </cacheField>
    <cacheField name="AADT_2015" numFmtId="0">
      <sharedItems containsString="0" containsBlank="1" containsNumber="1" containsInteger="1" minValue="464" maxValue="239666"/>
    </cacheField>
    <cacheField name="AADT_2016" numFmtId="0">
      <sharedItems containsString="0" containsBlank="1" containsNumber="1" containsInteger="1" minValue="500" maxValue="261051"/>
    </cacheField>
    <cacheField name="AADT_2017" numFmtId="0">
      <sharedItems containsString="0" containsBlank="1" containsNumber="1" containsInteger="1" minValue="477" maxValue="262596"/>
    </cacheField>
    <cacheField name="AADT_Avg" numFmtId="0">
      <sharedItems containsString="0" containsBlank="1" containsNumber="1" minValue="454" maxValue="249946"/>
    </cacheField>
    <cacheField name="AADT_Min" numFmtId="0">
      <sharedItems containsString="0" containsBlank="1" containsNumber="1" containsInteger="1" minValue="411" maxValue="236471"/>
    </cacheField>
    <cacheField name="AADT_Max" numFmtId="0">
      <sharedItems containsString="0" containsBlank="1" containsNumber="1" containsInteger="1" minValue="500" maxValue="262596"/>
    </cacheField>
    <cacheField name="AWDT_2013" numFmtId="0">
      <sharedItems containsString="0" containsBlank="1" containsNumber="1" containsInteger="1" minValue="337" maxValue="181437"/>
    </cacheField>
    <cacheField name="AWDT_2014" numFmtId="0">
      <sharedItems containsString="0" containsBlank="1" containsNumber="1" containsInteger="1" minValue="333" maxValue="254609"/>
    </cacheField>
    <cacheField name="AWDT_2015" numFmtId="0">
      <sharedItems containsString="0" containsBlank="1" containsNumber="1" containsInteger="1" minValue="361" maxValue="257016"/>
    </cacheField>
    <cacheField name="AWDT_2016" numFmtId="0">
      <sharedItems containsString="0" containsBlank="1" containsNumber="1" containsInteger="1" minValue="357" maxValue="279469"/>
    </cacheField>
    <cacheField name="AWDT_2017" numFmtId="0">
      <sharedItems containsString="0" containsBlank="1" containsNumber="1" containsInteger="1" minValue="369" maxValue="278938"/>
    </cacheField>
    <cacheField name="AWDT_Avg" numFmtId="0">
      <sharedItems containsString="0" containsBlank="1" containsNumber="1" minValue="351.4" maxValue="267508"/>
    </cacheField>
    <cacheField name="AWDT_Min" numFmtId="0">
      <sharedItems containsString="0" containsBlank="1" containsNumber="1" containsInteger="1" minValue="333" maxValue="254609"/>
    </cacheField>
    <cacheField name="AWDT_Max" numFmtId="0">
      <sharedItems containsString="0" containsBlank="1" containsNumber="1" containsInteger="1" minValue="369" maxValue="279469"/>
    </cacheField>
    <cacheField name="WDFactor_2013" numFmtId="0">
      <sharedItems containsString="0" containsBlank="1" containsNumber="1" minValue="0.68940000000000001" maxValue="1.2355"/>
    </cacheField>
    <cacheField name="WDFactor_2014" numFmtId="0">
      <sharedItems containsString="0" containsBlank="1" containsNumber="1" minValue="0.6804" maxValue="1.2228000000000001"/>
    </cacheField>
    <cacheField name="WDFactor_2015" numFmtId="0">
      <sharedItems containsString="0" containsBlank="1" containsNumber="1" minValue="0.69720000000000004" maxValue="1.2071000000000001"/>
    </cacheField>
    <cacheField name="WDFactor_2016" numFmtId="0">
      <sharedItems containsString="0" containsBlank="1" containsNumber="1" minValue="0.64400000000000002" maxValue="1.2243999999999999"/>
    </cacheField>
    <cacheField name="WDFactor_2017" numFmtId="0">
      <sharedItems containsString="0" containsBlank="1" containsNumber="1" minValue="0.69750000000000001" maxValue="1.2237"/>
    </cacheField>
    <cacheField name="WDFactor_Avg" numFmtId="0">
      <sharedItems containsString="0" containsBlank="1" containsNumber="1" minValue="0.69680000000000009" maxValue="1.2227000000000001"/>
    </cacheField>
    <cacheField name="WDFactor_Min" numFmtId="0">
      <sharedItems containsString="0" containsBlank="1" containsNumber="1" minValue="0.64400000000000002" maxValue="1.2071000000000001"/>
    </cacheField>
    <cacheField name="WDFactor_Max" numFmtId="0">
      <sharedItems containsString="0" containsBlank="1" containsNumber="1" minValue="0.71060000000000001" maxValue="1.2355"/>
    </cacheField>
    <cacheField name="M01-Jan_Factor" numFmtId="0">
      <sharedItems containsSemiMixedTypes="0" containsString="0" containsNumber="1" minValue="0.1957412832723652" maxValue="1.3153999999999999"/>
    </cacheField>
    <cacheField name="M02-Feb_Factor" numFmtId="0">
      <sharedItems containsSemiMixedTypes="0" containsString="0" containsNumber="1" minValue="0.17266214044580411" maxValue="1.4010400000000001"/>
    </cacheField>
    <cacheField name="M03-Mar_Factor" numFmtId="0">
      <sharedItems containsSemiMixedTypes="0" containsString="0" containsNumber="1" minValue="0.19065816693262291" maxValue="1.3587399999999998"/>
    </cacheField>
    <cacheField name="M04-Apr_Factor" numFmtId="0">
      <sharedItems containsSemiMixedTypes="0" containsString="0" containsNumber="1" minValue="0.26901999999999998" maxValue="1.2494494157552543"/>
    </cacheField>
    <cacheField name="M05-May_Factor" numFmtId="0">
      <sharedItems containsSemiMixedTypes="0" containsString="0" containsNumber="1" minValue="0.60486000000000006" maxValue="1.6698118241469839"/>
    </cacheField>
    <cacheField name="M06-Jun_Factor" numFmtId="0">
      <sharedItems containsSemiMixedTypes="0" containsString="0" containsNumber="1" minValue="0.77829999999999999" maxValue="1.9598399999999998"/>
    </cacheField>
    <cacheField name="M07-Jul_Factor" numFmtId="0">
      <sharedItems containsSemiMixedTypes="0" containsString="0" containsNumber="1" minValue="0.92964000000000002" maxValue="2.6566999999999998"/>
    </cacheField>
    <cacheField name="M08-Aug_Factor" numFmtId="0">
      <sharedItems containsSemiMixedTypes="0" containsString="0" containsNumber="1" minValue="0.96777999999999997" maxValue="2.2570600000000001"/>
    </cacheField>
    <cacheField name="M09-Sep_Factor" numFmtId="0">
      <sharedItems containsSemiMixedTypes="0" containsString="0" containsNumber="1" minValue="0.93003999999999998" maxValue="1.8414233817215291"/>
    </cacheField>
    <cacheField name="M10-Oct_Factor" numFmtId="0">
      <sharedItems containsSemiMixedTypes="0" containsString="0" containsNumber="1" minValue="0.66976000000000002" maxValue="1.7250399999999999"/>
    </cacheField>
    <cacheField name="M11-Nov_Factor" numFmtId="0">
      <sharedItems containsSemiMixedTypes="0" containsString="0" containsNumber="1" minValue="0.41521999999999998" maxValue="1.1228666666666667"/>
    </cacheField>
    <cacheField name="M12-Dec_Factor" numFmtId="0">
      <sharedItems containsSemiMixedTypes="0" containsString="0" containsNumber="1" minValue="0.25203999999999999" maxValue="1.2126600000000001"/>
    </cacheField>
    <cacheField name="S01-Winter_Factor" numFmtId="0">
      <sharedItems containsSemiMixedTypes="0" containsString="0" containsNumber="1" minValue="0.26749999999999996" maxValue="1.3096999999999999"/>
    </cacheField>
    <cacheField name="S02-Spring_Factor" numFmtId="0">
      <sharedItems containsSemiMixedTypes="0" containsString="0" containsNumber="1" minValue="0.41514593303175701" maxValue="1.2467146321133584"/>
    </cacheField>
    <cacheField name="S03-Summer_Factor" numFmtId="0">
      <sharedItems containsSemiMixedTypes="0" containsString="0" containsNumber="1" minValue="0.92554000000000003" maxValue="2.1799800000000005"/>
    </cacheField>
    <cacheField name="S04-Fall_Factor" numFmtId="0">
      <sharedItems containsSemiMixedTypes="0" containsString="0" containsNumber="1" minValue="0.73608000000000007" maxValue="1.33382"/>
    </cacheField>
    <cacheField name="DOWFactor_1" numFmtId="0">
      <sharedItems containsString="0" containsBlank="1" containsNumber="1" minValue="0.40182000000000001" maxValue="1.5695399999999999"/>
    </cacheField>
    <cacheField name="DOWFactor_2" numFmtId="0">
      <sharedItems containsString="0" containsBlank="1" containsNumber="1" minValue="0.65047999999999995" maxValue="1.1900600000000001"/>
    </cacheField>
    <cacheField name="DOWFactor_3" numFmtId="0">
      <sharedItems containsString="0" containsBlank="1" containsNumber="1" minValue="0.64657999999999993" maxValue="1.2261199999999999"/>
    </cacheField>
    <cacheField name="DOWFactor_4" numFmtId="0">
      <sharedItems containsString="0" containsBlank="1" containsNumber="1" minValue="0.69019999999999992" maxValue="1.2371399999999999"/>
    </cacheField>
    <cacheField name="DOWFactor_5" numFmtId="0">
      <sharedItems containsString="0" containsBlank="1" containsNumber="1" minValue="0.72394000000000003" maxValue="1.2367599999999999"/>
    </cacheField>
    <cacheField name="DOWFactor_6" numFmtId="0">
      <sharedItems containsString="0" containsBlank="1" containsNumber="1" minValue="0.92924000000000007" maxValue="1.25238"/>
    </cacheField>
    <cacheField name="DOWFactor_7" numFmtId="0">
      <sharedItems containsString="0" containsBlank="1" containsNumber="1" minValue="0.54920000000000002" maxValue="1.6931"/>
    </cacheField>
    <cacheField name="WDTOD_1-AM" numFmtId="0">
      <sharedItems containsString="0" containsBlank="1" containsNumber="1" minValue="6.7466696184241864E-2" maxValue="0.28783496921601415"/>
    </cacheField>
    <cacheField name="WDTOD_2-MD" numFmtId="0">
      <sharedItems containsString="0" containsBlank="1" containsNumber="1" minValue="0.20733167644050199" maxValue="0.45841931753694187"/>
    </cacheField>
    <cacheField name="WDTOD_3-PM" numFmtId="0">
      <sharedItems containsString="0" containsBlank="1" containsNumber="1" minValue="0.19820588380930876" maxValue="0.31278917351017388"/>
    </cacheField>
    <cacheField name="WDTOD_4-EV" numFmtId="0">
      <sharedItems containsString="0" containsBlank="1" containsNumber="1" minValue="0.17708920671613781" maxValue="0.3334465269024518"/>
    </cacheField>
    <cacheField name="SsnFacAT" numFmtId="0">
      <sharedItems count="5">
        <s v="1-Rural"/>
        <s v="4-Urban"/>
        <s v="0-AllAreaTypes"/>
        <s v="3-Suburban"/>
        <s v="2-Transition"/>
      </sharedItems>
    </cacheField>
    <cacheField name="SsnFacVol" numFmtId="0">
      <sharedItems count="4">
        <s v="0-AllVolumes"/>
        <s v="2-MidVolume"/>
        <s v="3-HighVolume"/>
        <s v="1-LowVolume"/>
      </sharedItems>
    </cacheField>
    <cacheField name="SsnFacGeo" numFmtId="0">
      <sharedItems count="22">
        <s v="FreewayI80"/>
        <s v="FreewayI15"/>
        <s v="StatewideArterial"/>
        <s v="BearLake"/>
        <s v="FreewayI84"/>
        <s v="LittleCottonwoodSnowbasin"/>
        <s v="BigCottonwood"/>
        <s v="Southeast"/>
        <s v="FreewayI215"/>
        <s v="CedarBreaks"/>
        <s v="WashingtonFreeway"/>
        <s v="WashingtonExpressway"/>
        <s v="FreewayI70"/>
        <s v="Moab"/>
        <s v="RuralRecLowVol"/>
        <s v="FreewayUS40"/>
        <s v="RuralRecLowVolWinterClosed"/>
        <s v="AlpineLoop"/>
        <s v="ParkCity"/>
        <s v="FreewaySR201"/>
        <s v="WashingtonArterial"/>
        <s v="FreewayLegac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301"/>
    <x v="0"/>
    <n v="41"/>
    <s v="FC1: Urban Principal Arterial - Interstate"/>
    <s v="I8R: I-80 Rural"/>
    <s v="U50: UDOT RuralInterstate"/>
    <s v="-0301"/>
    <s v="301"/>
    <s v="0080"/>
    <n v="321"/>
    <n v="129"/>
    <x v="0"/>
    <s v="Salt Lake"/>
    <n v="40.724400000000003"/>
    <n v="-111.77294000000001"/>
    <s v="Radar"/>
    <n v="1937"/>
    <m/>
    <s v="SALT LAKE"/>
    <n v="35"/>
    <s v="USTM"/>
    <x v="0"/>
    <s v="Rural"/>
    <n v="49557"/>
    <n v="51960"/>
    <n v="54657"/>
    <n v="59346"/>
    <n v="58697"/>
    <n v="54843.4"/>
    <n v="49557"/>
    <n v="59346"/>
    <n v="49493"/>
    <n v="52029"/>
    <n v="54798"/>
    <n v="59650"/>
    <n v="59140"/>
    <n v="55022"/>
    <n v="49493"/>
    <n v="59650"/>
    <n v="0.99870000000000003"/>
    <n v="1.0013000000000001"/>
    <n v="1.0025999999999999"/>
    <n v="1.0051000000000001"/>
    <n v="1.0075000000000001"/>
    <n v="1.0030399999999999"/>
    <n v="0.99870000000000003"/>
    <n v="1.0075000000000001"/>
    <n v="0.95188000000000006"/>
    <n v="0.93836000000000008"/>
    <n v="0.96"/>
    <n v="0.87542000000000009"/>
    <n v="0.93265999999999993"/>
    <n v="1.0847599999999999"/>
    <n v="1.18492"/>
    <n v="1.1726400000000001"/>
    <n v="1.0537199999999998"/>
    <n v="0.99097999999999986"/>
    <n v="0.89681999999999995"/>
    <n v="0.94100000000000006"/>
    <n v="0.94375999999999993"/>
    <n v="0.92267999999999994"/>
    <n v="1.14744"/>
    <n v="0.98050000000000015"/>
    <n v="0.82630000000000003"/>
    <n v="0.9559200000000001"/>
    <n v="0.98360000000000003"/>
    <n v="1.0183400000000002"/>
    <n v="1.04956"/>
    <n v="1.13612"/>
    <n v="1.02196"/>
    <n v="0.18576329943846875"/>
    <n v="0.34044861862064191"/>
    <n v="0.23761716033682526"/>
    <n v="0.23617092160406408"/>
    <x v="0"/>
    <x v="0"/>
    <x v="0"/>
  </r>
  <r>
    <n v="302"/>
    <x v="1"/>
    <n v="4"/>
    <s v="FC1: Urban Principal Arterial - Interstate"/>
    <s v="I1U: I-15 Urban"/>
    <s v="U00: UDOT Stand Alone"/>
    <s v="-0302"/>
    <s v="302"/>
    <s v="0015"/>
    <n v="1333"/>
    <n v="290.60000000000002"/>
    <x v="1"/>
    <s v="Salt Lake"/>
    <n v="40.516500000000001"/>
    <n v="-111.89152"/>
    <s v="Radar"/>
    <n v="2011"/>
    <m/>
    <s v="SALT LAKE"/>
    <n v="35"/>
    <s v="WFRC/MAG"/>
    <x v="0"/>
    <s v="Urban"/>
    <n v="170618"/>
    <n v="177807"/>
    <n v="157577"/>
    <n v="190373"/>
    <n v="205538"/>
    <n v="180382.6"/>
    <n v="157577"/>
    <n v="205538"/>
    <n v="181437"/>
    <n v="188656"/>
    <n v="164721"/>
    <n v="201171"/>
    <n v="216268"/>
    <n v="190450.6"/>
    <n v="164721"/>
    <n v="216268"/>
    <n v="1.0633999999999999"/>
    <n v="1.0609999999999999"/>
    <n v="1.0452999999999999"/>
    <n v="1.0567"/>
    <n v="1.0522"/>
    <n v="1.05572"/>
    <n v="1.0452999999999999"/>
    <n v="1.0633999999999999"/>
    <n v="0.90883999999999998"/>
    <n v="0.96988000000000008"/>
    <n v="1.03064"/>
    <n v="1.0471799999999998"/>
    <n v="1.04095"/>
    <n v="1.007725"/>
    <n v="0.96609999999999996"/>
    <n v="0.97836000000000001"/>
    <n v="1.008"/>
    <n v="1.01776"/>
    <n v="1.01312"/>
    <n v="1.0059200000000001"/>
    <n v="0.96153999999999995"/>
    <n v="1.0381799999999999"/>
    <n v="0.98704000000000003"/>
    <n v="1.0129600000000001"/>
    <n v="0.66105999999999998"/>
    <n v="1.0198"/>
    <n v="1.04454"/>
    <n v="1.0654600000000003"/>
    <n v="1.0887600000000002"/>
    <n v="1.1446000000000001"/>
    <n v="0.97441999999999995"/>
    <n v="0.18692016405511927"/>
    <n v="0.33133172597211846"/>
    <n v="0.22125421261326492"/>
    <n v="0.26049389735949741"/>
    <x v="1"/>
    <x v="0"/>
    <x v="1"/>
  </r>
  <r>
    <n v="303"/>
    <x v="2"/>
    <n v="2"/>
    <s v="FC8: Rural Minor Arterial"/>
    <s v=""/>
    <s v="U53: UDOT RuralMinArtMajColMinColLoc"/>
    <s v="-0303"/>
    <s v="303"/>
    <s v="0091"/>
    <n v="324"/>
    <n v="45.24"/>
    <x v="2"/>
    <s v="Cache"/>
    <n v="41.998420000000003"/>
    <n v="-111.8129"/>
    <s v="Radar"/>
    <n v="1959"/>
    <m/>
    <s v="CACHE"/>
    <n v="5"/>
    <s v="USTM"/>
    <x v="1"/>
    <s v="Rural"/>
    <n v="6966"/>
    <n v="7106"/>
    <n v="7770"/>
    <n v="8136"/>
    <n v="8372"/>
    <n v="7670"/>
    <n v="6966"/>
    <n v="8372"/>
    <n v="6958"/>
    <n v="7111"/>
    <n v="7717"/>
    <n v="8089"/>
    <n v="8303"/>
    <n v="7635.6"/>
    <n v="6958"/>
    <n v="8303"/>
    <n v="0.99890000000000001"/>
    <n v="1.0006999999999999"/>
    <n v="0.99319999999999997"/>
    <n v="0.99419999999999997"/>
    <n v="0.99180000000000001"/>
    <n v="0.99575999999999998"/>
    <n v="0.99180000000000001"/>
    <n v="1.0006999999999999"/>
    <n v="0.84638000000000013"/>
    <n v="0.88762000000000008"/>
    <n v="0.9393800000000001"/>
    <n v="0.96792"/>
    <n v="1.03748"/>
    <n v="1.0855999999999999"/>
    <n v="1.1471800000000001"/>
    <n v="1.0994600000000001"/>
    <n v="1.0232599999999998"/>
    <n v="0.99953999999999998"/>
    <n v="0.95486000000000004"/>
    <n v="0.97122000000000008"/>
    <n v="0.90173999999999999"/>
    <n v="0.98154000000000008"/>
    <n v="1.1138399999999999"/>
    <n v="0.99255999999999989"/>
    <n v="0.69498000000000004"/>
    <n v="0.95917999999999992"/>
    <n v="0.98336000000000001"/>
    <n v="1.0023"/>
    <n v="1.0358399999999999"/>
    <n v="1.2010400000000001"/>
    <n v="1.1196000000000002"/>
    <n v="0.16198465291922021"/>
    <n v="0.33207957468960397"/>
    <n v="0.24798884669319371"/>
    <n v="0.25794692569798211"/>
    <x v="0"/>
    <x v="1"/>
    <x v="2"/>
  </r>
  <r>
    <n v="304"/>
    <x v="3"/>
    <n v="2"/>
    <s v="FC7: Rural Principal Arterial - Other"/>
    <s v=""/>
    <s v="U63: UDOT GardenCityArea"/>
    <s v="-0304"/>
    <s v="304"/>
    <s v="0089"/>
    <n v="1384"/>
    <n v="499.81"/>
    <x v="3"/>
    <s v="Rich"/>
    <n v="41.954569999999997"/>
    <n v="-111.39559"/>
    <s v="Loop"/>
    <n v="1959"/>
    <m/>
    <s v="RICH"/>
    <n v="33"/>
    <s v="USTM"/>
    <x v="2"/>
    <s v="Rural"/>
    <n v="2498"/>
    <n v="2492"/>
    <n v="2713"/>
    <n v="2842"/>
    <n v="2585"/>
    <n v="2626"/>
    <n v="2492"/>
    <n v="2842"/>
    <n v="1961"/>
    <n v="2013"/>
    <n v="2199"/>
    <n v="2236"/>
    <n v="2108"/>
    <n v="2103.4"/>
    <n v="1961"/>
    <n v="2236"/>
    <n v="0.78500000000000003"/>
    <n v="0.80779999999999996"/>
    <n v="0.8105"/>
    <n v="0.78680000000000005"/>
    <n v="0.8155"/>
    <n v="0.80111999999999983"/>
    <n v="0.78500000000000003"/>
    <n v="0.8155"/>
    <n v="0.39097999999999999"/>
    <n v="0.41658000000000001"/>
    <n v="0.44131999999999999"/>
    <n v="0.51885999999999988"/>
    <n v="0.86208000000000007"/>
    <n v="1.62622"/>
    <n v="2.6566999999999998"/>
    <n v="2.2570600000000001"/>
    <n v="1.1011199999999999"/>
    <n v="0.66976000000000002"/>
    <n v="0.43728000000000006"/>
    <n v="0.43331999999999998"/>
    <n v="0.41364000000000001"/>
    <n v="0.60742000000000007"/>
    <n v="2.1799800000000005"/>
    <n v="0.73608000000000007"/>
    <n v="1.02284"/>
    <n v="0.76336000000000004"/>
    <n v="0.74975999999999987"/>
    <n v="0.77600000000000002"/>
    <n v="0.8974399999999999"/>
    <n v="1.2334999999999998"/>
    <n v="1.5435399999999999"/>
    <n v="8.8315893790295252E-2"/>
    <n v="0.44384469261617088"/>
    <n v="0.24610196841992385"/>
    <n v="0.22173744517360996"/>
    <x v="2"/>
    <x v="0"/>
    <x v="3"/>
  </r>
  <r>
    <n v="305"/>
    <x v="2"/>
    <n v="3"/>
    <s v="FC8: Rural Minor Arterial"/>
    <s v=""/>
    <s v="U53: UDOT RuralMinArtMajColMinColLoc"/>
    <s v="-0305"/>
    <s v="305"/>
    <s v="0024"/>
    <n v="1340"/>
    <n v="8.0640000000000001"/>
    <x v="4"/>
    <s v="Sevier"/>
    <n v="38.86665"/>
    <n v="-111.96513"/>
    <s v="Loop"/>
    <n v="1939"/>
    <m/>
    <s v="SEVIER"/>
    <n v="41"/>
    <s v="USTM"/>
    <x v="1"/>
    <s v="Rural"/>
    <n v="2707"/>
    <n v="2702"/>
    <n v="2867"/>
    <n v="2991"/>
    <n v="3406"/>
    <n v="2934.6"/>
    <n v="2702"/>
    <n v="3406"/>
    <n v="2850"/>
    <n v="2829"/>
    <n v="3005"/>
    <n v="3100"/>
    <n v="3538"/>
    <n v="3064.4"/>
    <n v="2829"/>
    <n v="3538"/>
    <n v="1.0528"/>
    <n v="1.0469999999999999"/>
    <n v="1.0481"/>
    <n v="1.0364"/>
    <n v="1.0387999999999999"/>
    <n v="1.0446200000000001"/>
    <n v="1.0364"/>
    <n v="1.0528"/>
    <n v="0.79986000000000002"/>
    <n v="0.85287999999999986"/>
    <n v="0.92374000000000012"/>
    <n v="0.98222000000000009"/>
    <n v="1.0567199999999999"/>
    <n v="1.1215800000000002"/>
    <n v="1.1363399999999999"/>
    <n v="1.1271"/>
    <n v="1.0792600000000001"/>
    <n v="1.0893799999999998"/>
    <n v="0.92613999999999996"/>
    <n v="0.87176000000000009"/>
    <n v="0.84149999999999991"/>
    <n v="0.98755999999999999"/>
    <n v="1.1283399999999999"/>
    <n v="1.0315799999999999"/>
    <n v="0.72584000000000004"/>
    <n v="1.0138000000000003"/>
    <n v="1.0376799999999999"/>
    <n v="1.03962"/>
    <n v="1.0810200000000001"/>
    <n v="1.1914399999999998"/>
    <n v="0.90689999999999993"/>
    <n v="0.1316015077094512"/>
    <n v="0.37831276811532594"/>
    <n v="0.23776160314876185"/>
    <n v="0.25232412102646096"/>
    <x v="0"/>
    <x v="1"/>
    <x v="2"/>
  </r>
  <r>
    <n v="306"/>
    <x v="1"/>
    <n v="34"/>
    <s v="FC1: Urban Principal Arterial - Interstate"/>
    <s v="I1U: I-15 Urban"/>
    <s v="U40: UDOT UrbanInterstate"/>
    <s v="-0306"/>
    <s v="306"/>
    <s v="0015"/>
    <n v="1333"/>
    <n v="267.84100000000001"/>
    <x v="5"/>
    <s v="Utah"/>
    <n v="40.260480000000001"/>
    <n v="-111.70535"/>
    <s v="Radar"/>
    <n v="1950"/>
    <m/>
    <s v="UTAH"/>
    <n v="49"/>
    <s v="WFRC/MAG"/>
    <x v="0"/>
    <s v="Suburban"/>
    <n v="111560"/>
    <n v="116537"/>
    <n v="125990"/>
    <n v="143902"/>
    <n v="147053"/>
    <n v="129008.4"/>
    <n v="111560"/>
    <n v="147053"/>
    <n v="119082"/>
    <n v="124307"/>
    <n v="133860"/>
    <n v="152877"/>
    <n v="155353"/>
    <n v="137095.79999999999"/>
    <n v="119082"/>
    <n v="155353"/>
    <n v="1.0673999999999999"/>
    <n v="1.0667"/>
    <n v="1.0625"/>
    <n v="1.0624"/>
    <n v="1.0564"/>
    <n v="1.06308"/>
    <n v="1.0564"/>
    <n v="1.0673999999999999"/>
    <n v="0.87072000000000005"/>
    <n v="0.93967999999999985"/>
    <n v="1.0036200000000002"/>
    <n v="1.0268599999999999"/>
    <n v="1.0198800000000001"/>
    <n v="1.0371000000000001"/>
    <n v="1.0316199999999998"/>
    <n v="1.02858"/>
    <n v="1.0145599999999999"/>
    <n v="1.0332399999999999"/>
    <n v="0.99695999999999996"/>
    <n v="0.98386000000000018"/>
    <n v="0.93141999999999991"/>
    <n v="1.01678"/>
    <n v="1.0324399999999998"/>
    <n v="1.01492"/>
    <n v="0.65834000000000004"/>
    <n v="1.0307400000000002"/>
    <n v="1.0483799999999999"/>
    <n v="1.0672200000000001"/>
    <n v="1.10134"/>
    <n v="1.1700000000000002"/>
    <n v="0.93293999999999999"/>
    <n v="0.17941999162986086"/>
    <n v="0.31768825796602984"/>
    <n v="0.23818656828720791"/>
    <n v="0.26470518211690142"/>
    <x v="3"/>
    <x v="0"/>
    <x v="1"/>
  </r>
  <r>
    <n v="307"/>
    <x v="4"/>
    <n v="41"/>
    <s v="FC6: Rural Principal Arterial - Interstate"/>
    <s v="I4R: I-84"/>
    <s v="U50: UDOT RuralInterstate"/>
    <s v="-0307"/>
    <s v="307"/>
    <s v="0084"/>
    <n v="1381"/>
    <n v="92.593000000000004"/>
    <x v="6"/>
    <s v="Morgan"/>
    <n v="41.139110000000002"/>
    <n v="-111.82416000000001"/>
    <s v="Radar"/>
    <n v="1950"/>
    <m/>
    <s v="MORGAN"/>
    <n v="29"/>
    <s v="USTM"/>
    <x v="2"/>
    <s v="Rural"/>
    <n v="11781"/>
    <n v="12269"/>
    <n v="12826"/>
    <n v="13355"/>
    <n v="14030"/>
    <n v="12852.2"/>
    <n v="11781"/>
    <n v="14030"/>
    <n v="11601"/>
    <n v="12151"/>
    <n v="12652"/>
    <n v="13183"/>
    <n v="13774"/>
    <n v="12672.2"/>
    <n v="11601"/>
    <n v="13774"/>
    <n v="0.98470000000000002"/>
    <n v="0.99039999999999995"/>
    <n v="0.98640000000000005"/>
    <n v="0.98709999999999998"/>
    <n v="0.98180000000000001"/>
    <n v="0.98607999999999996"/>
    <n v="0.98180000000000001"/>
    <n v="0.99039999999999995"/>
    <n v="0.77951999999999999"/>
    <n v="0.81628000000000012"/>
    <n v="0.88868000000000014"/>
    <n v="0.92247999999999997"/>
    <n v="1.0182200000000001"/>
    <n v="1.1671999999999998"/>
    <n v="1.2312000000000001"/>
    <n v="1.2031000000000001"/>
    <n v="1.0563199999999999"/>
    <n v="1.02118"/>
    <n v="0.91890000000000005"/>
    <n v="0.86899999999999999"/>
    <n v="0.82162000000000002"/>
    <n v="0.94313999999999998"/>
    <n v="1.20048"/>
    <n v="0.99881999999999993"/>
    <n v="0.82542000000000004"/>
    <n v="0.94344000000000006"/>
    <n v="0.95823999999999998"/>
    <n v="1.00196"/>
    <n v="1.0408999999999999"/>
    <n v="1.1450800000000001"/>
    <n v="1.07636"/>
    <n v="0.16852821521201894"/>
    <n v="0.34473348609193832"/>
    <n v="0.23773375877564146"/>
    <n v="0.24900453992040134"/>
    <x v="2"/>
    <x v="0"/>
    <x v="4"/>
  </r>
  <r>
    <n v="308"/>
    <x v="2"/>
    <n v="2"/>
    <s v="FC7: Rural Principal Arterial - Other"/>
    <s v=""/>
    <s v="U60: UDOT NorthRec"/>
    <s v="-0308"/>
    <s v="308"/>
    <s v="0040"/>
    <n v="310"/>
    <n v="21.579000000000001"/>
    <x v="7"/>
    <s v="Wasatch"/>
    <n v="40.451169999999998"/>
    <n v="-111.37076"/>
    <s v="Loop"/>
    <n v="1940"/>
    <m/>
    <s v="WASATCH"/>
    <n v="51"/>
    <s v="USTM"/>
    <x v="2"/>
    <s v="Rural"/>
    <n v="5510"/>
    <n v="5818"/>
    <n v="5741"/>
    <n v="5631"/>
    <n v="5736"/>
    <n v="5687.2"/>
    <n v="5510"/>
    <n v="5818"/>
    <n v="4752"/>
    <n v="5081"/>
    <n v="4907"/>
    <n v="4735"/>
    <n v="4891"/>
    <n v="4873.2"/>
    <n v="4735"/>
    <n v="5081"/>
    <n v="0.86240000000000006"/>
    <n v="0.87329999999999997"/>
    <n v="0.85470000000000002"/>
    <n v="0.84089999999999998"/>
    <n v="0.85270000000000001"/>
    <n v="0.85680000000000001"/>
    <n v="0.84089999999999998"/>
    <n v="0.87329999999999997"/>
    <n v="0.75469999999999993"/>
    <n v="0.79027999999999998"/>
    <n v="0.83069999999999999"/>
    <n v="0.86453999999999986"/>
    <n v="1.0279799999999999"/>
    <n v="1.2372799999999999"/>
    <n v="1.3380800000000002"/>
    <n v="1.2407400000000002"/>
    <n v="1.10192"/>
    <n v="1.0873599999999999"/>
    <n v="0.86142000000000007"/>
    <n v="0.80164000000000013"/>
    <n v="0.78217999999999999"/>
    <n v="0.90773999999999988"/>
    <n v="1.2720199999999999"/>
    <n v="1.01688"/>
    <n v="1.0948199999999999"/>
    <n v="0.82664000000000004"/>
    <n v="0.81720000000000004"/>
    <n v="0.85082000000000002"/>
    <n v="0.92633999999999994"/>
    <n v="1.2280799999999998"/>
    <n v="1.2362600000000001"/>
    <n v="0.13770244863423553"/>
    <n v="0.39139581146934205"/>
    <n v="0.210660552477477"/>
    <n v="0.26024118741894542"/>
    <x v="0"/>
    <x v="1"/>
    <x v="2"/>
  </r>
  <r>
    <n v="309"/>
    <x v="0"/>
    <n v="35"/>
    <s v="FC6: Rural Principal Arterial - Interstate"/>
    <s v="I8R: I-80 Rural"/>
    <s v="U60: UDOT NorthRec"/>
    <s v="-0309"/>
    <s v="309"/>
    <s v="0080"/>
    <n v="321"/>
    <n v="168.35"/>
    <x v="8"/>
    <s v="Summit"/>
    <n v="40.98001"/>
    <n v="-111.42327"/>
    <s v="Radar"/>
    <n v="1967"/>
    <m/>
    <s v="SUMMIT"/>
    <n v="43"/>
    <s v="USTM"/>
    <x v="2"/>
    <s v="Rural"/>
    <n v="14426"/>
    <n v="14809"/>
    <n v="15909"/>
    <n v="16336"/>
    <n v="16406"/>
    <n v="15577.2"/>
    <n v="14426"/>
    <n v="16406"/>
    <n v="13523"/>
    <n v="13968"/>
    <n v="14879"/>
    <n v="15180"/>
    <n v="15278"/>
    <n v="14565.6"/>
    <n v="13523"/>
    <n v="15278"/>
    <n v="0.93740000000000001"/>
    <n v="0.94320000000000004"/>
    <n v="0.93530000000000002"/>
    <n v="0.92920000000000003"/>
    <n v="0.93120000000000003"/>
    <n v="0.93525999999999987"/>
    <n v="0.92920000000000003"/>
    <n v="0.94320000000000004"/>
    <n v="0.74036000000000002"/>
    <n v="0.74668000000000001"/>
    <n v="0.85875999999999997"/>
    <n v="0.88662000000000007"/>
    <n v="1.014"/>
    <n v="1.21092"/>
    <n v="1.34548"/>
    <n v="1.2910999999999999"/>
    <n v="1.0952199999999999"/>
    <n v="1.0106599999999999"/>
    <n v="0.88501999999999992"/>
    <n v="0.8133800000000001"/>
    <n v="0.76678000000000002"/>
    <n v="0.91980000000000006"/>
    <n v="1.2824800000000001"/>
    <n v="0.99697999999999998"/>
    <n v="1.05718"/>
    <n v="0.86837999999999993"/>
    <n v="0.88122000000000011"/>
    <n v="0.97615999999999992"/>
    <n v="1.0037400000000001"/>
    <n v="1.0978599999999998"/>
    <n v="1.0956800000000002"/>
    <n v="0.1207585920207724"/>
    <n v="0.37866779408432788"/>
    <n v="0.19917024627464533"/>
    <n v="0.30140336762025438"/>
    <x v="0"/>
    <x v="0"/>
    <x v="0"/>
  </r>
  <r>
    <n v="310"/>
    <x v="1"/>
    <n v="35"/>
    <s v="FC6: Rural Principal Arterial - Interstate"/>
    <s v="I1R: I-15 Rural"/>
    <s v="U50: UDOT RuralInterstate"/>
    <s v="-0310"/>
    <s v="310"/>
    <s v="0015"/>
    <n v="1333"/>
    <n v="389.34100000000001"/>
    <x v="9"/>
    <s v="Box Elder"/>
    <n v="41.842509999999997"/>
    <n v="-112.17495"/>
    <s v="Radar"/>
    <n v="1944"/>
    <m/>
    <s v="BOX ELDER"/>
    <n v="3"/>
    <s v="USTM"/>
    <x v="2"/>
    <s v="Rural"/>
    <n v="10305"/>
    <n v="10922"/>
    <n v="11765"/>
    <n v="12292"/>
    <n v="12964"/>
    <n v="11649.6"/>
    <n v="10305"/>
    <n v="12964"/>
    <n v="9300"/>
    <n v="9969"/>
    <n v="10553"/>
    <n v="10934"/>
    <n v="11661"/>
    <n v="10483.4"/>
    <n v="9300"/>
    <n v="11661"/>
    <n v="0.90249999999999997"/>
    <n v="0.91269999999999996"/>
    <n v="0.89700000000000002"/>
    <n v="0.88949999999999996"/>
    <n v="0.89949999999999997"/>
    <n v="0.90023999999999993"/>
    <n v="0.88949999999999996"/>
    <n v="0.91269999999999996"/>
    <n v="0.75997999999999999"/>
    <n v="0.78598000000000012"/>
    <n v="0.92608000000000001"/>
    <n v="0.96974000000000005"/>
    <n v="1.0150600000000001"/>
    <n v="1.14988"/>
    <n v="1.3090199999999999"/>
    <n v="1.23326"/>
    <n v="1.03694"/>
    <n v="0.98117999999999994"/>
    <n v="0.91081999999999996"/>
    <n v="0.87169999999999992"/>
    <n v="0.80588000000000015"/>
    <n v="0.97029999999999994"/>
    <n v="1.2307200000000003"/>
    <n v="0.97631999999999997"/>
    <n v="1.05342"/>
    <n v="0.87444000000000011"/>
    <n v="0.85416000000000003"/>
    <n v="0.89368000000000003"/>
    <n v="0.96972000000000003"/>
    <n v="1.2302999999999999"/>
    <n v="1.1045000000000003"/>
    <n v="0.11575303390962347"/>
    <n v="0.39676309332784687"/>
    <n v="0.21720651651706371"/>
    <n v="0.27027735624546601"/>
    <x v="0"/>
    <x v="0"/>
    <x v="1"/>
  </r>
  <r>
    <n v="312"/>
    <x v="2"/>
    <n v="2"/>
    <s v="FC7: Rural Principal Arterial - Other"/>
    <s v=""/>
    <s v="U51: UDOT RuralOthPrinArt"/>
    <s v="-0312"/>
    <s v="312"/>
    <s v="0006"/>
    <n v="1332"/>
    <n v="182.39"/>
    <x v="10"/>
    <s v="Utah"/>
    <n v="40.03828"/>
    <n v="-111.53462"/>
    <s v="Radar"/>
    <n v="1942"/>
    <m/>
    <s v="UTAH"/>
    <n v="49"/>
    <s v="USTM"/>
    <x v="2"/>
    <s v="Rural"/>
    <n v="9442"/>
    <n v="9843"/>
    <n v="10630"/>
    <n v="11419"/>
    <n v="11969"/>
    <n v="10660.6"/>
    <n v="9442"/>
    <n v="11969"/>
    <n v="8389"/>
    <n v="8724"/>
    <n v="9316"/>
    <n v="9974"/>
    <n v="10515"/>
    <n v="9383.6"/>
    <n v="8389"/>
    <n v="10515"/>
    <n v="0.88849999999999996"/>
    <n v="0.88629999999999998"/>
    <n v="0.87639999999999996"/>
    <n v="0.87350000000000005"/>
    <n v="0.87849999999999995"/>
    <n v="0.88063999999999998"/>
    <n v="0.87350000000000005"/>
    <n v="0.88849999999999996"/>
    <n v="0.63171999999999995"/>
    <n v="0.71631999999999996"/>
    <n v="0.89095999999999997"/>
    <n v="1.0092200000000002"/>
    <n v="1.11782"/>
    <n v="1.2381799999999998"/>
    <n v="1.2532999999999999"/>
    <n v="1.1766199999999998"/>
    <n v="1.0923"/>
    <n v="1.10494"/>
    <n v="0.87317999999999996"/>
    <n v="0.78058000000000005"/>
    <n v="0.70955999999999997"/>
    <n v="1.006"/>
    <n v="1.22272"/>
    <n v="1.0234799999999999"/>
    <n v="1.0611599999999999"/>
    <n v="0.84953999999999996"/>
    <n v="0.82733999999999985"/>
    <n v="0.87936000000000014"/>
    <n v="0.95978000000000008"/>
    <n v="1.2148400000000001"/>
    <n v="1.1941999999999999"/>
    <n v="0.12645011001246392"/>
    <n v="0.38797544600639727"/>
    <n v="0.22198940759185182"/>
    <n v="0.26358503638928693"/>
    <x v="0"/>
    <x v="1"/>
    <x v="2"/>
  </r>
  <r>
    <n v="313"/>
    <x v="1"/>
    <n v="35"/>
    <s v="FC6: Rural Principal Arterial - Interstate"/>
    <s v="I1R: I-15 Rural"/>
    <s v="U50: UDOT RuralInterstate"/>
    <s v="-0313"/>
    <s v="313"/>
    <s v="0015"/>
    <n v="1333"/>
    <n v="187.083"/>
    <x v="11"/>
    <s v="Millard"/>
    <n v="39.236370000000001"/>
    <n v="-112.13379"/>
    <s v="Radar"/>
    <n v="1941"/>
    <m/>
    <s v="MILLARD"/>
    <n v="27"/>
    <s v="USTM"/>
    <x v="2"/>
    <s v="Rural"/>
    <n v="13855"/>
    <n v="14283"/>
    <n v="15319"/>
    <n v="16339"/>
    <n v="16951"/>
    <n v="15349.4"/>
    <n v="13855"/>
    <n v="16951"/>
    <n v="12393"/>
    <n v="12733"/>
    <n v="13536"/>
    <n v="14422"/>
    <n v="15017"/>
    <n v="13620.2"/>
    <n v="12393"/>
    <n v="15017"/>
    <n v="0.89449999999999996"/>
    <n v="0.89149999999999996"/>
    <n v="0.88360000000000005"/>
    <n v="0.88270000000000004"/>
    <n v="0.88590000000000002"/>
    <n v="0.88763999999999998"/>
    <n v="0.88270000000000004"/>
    <n v="0.89449999999999996"/>
    <n v="0.76581999999999995"/>
    <n v="0.86556"/>
    <n v="1.05942"/>
    <n v="1.08246"/>
    <n v="1.0024799999999998"/>
    <n v="1.10348"/>
    <n v="1.1590000000000003"/>
    <n v="1.06124"/>
    <n v="0.94402000000000008"/>
    <n v="1.0298400000000001"/>
    <n v="0.99504000000000004"/>
    <n v="0.90786"/>
    <n v="0.84641999999999995"/>
    <n v="1.0481199999999999"/>
    <n v="1.10788"/>
    <n v="0.98962000000000006"/>
    <n v="1.22316"/>
    <n v="0.82891999999999988"/>
    <n v="0.79969999999999997"/>
    <n v="0.88249999999999995"/>
    <n v="1.02244"/>
    <n v="1.23004"/>
    <n v="0.99346000000000001"/>
    <n v="8.916489059814306E-2"/>
    <n v="0.40268390171708351"/>
    <n v="0.2197373528601485"/>
    <n v="0.28841385482462489"/>
    <x v="0"/>
    <x v="0"/>
    <x v="1"/>
  </r>
  <r>
    <n v="314"/>
    <x v="2"/>
    <n v="2"/>
    <s v="FC7: Rural Principal Arterial - Other"/>
    <s v=""/>
    <s v="U51: UDOT RuralOthPrinArt"/>
    <s v="-0314"/>
    <s v="314"/>
    <s v="0006"/>
    <n v="1332"/>
    <n v="226.96600000000001"/>
    <x v="12"/>
    <s v="Carbon"/>
    <n v="39.746450000000003"/>
    <n v="-110.88352999999999"/>
    <s v="Radar"/>
    <n v="1950"/>
    <m/>
    <s v="CARBON"/>
    <n v="7"/>
    <s v="USTM"/>
    <x v="2"/>
    <s v="Rural"/>
    <n v="6288"/>
    <n v="6105"/>
    <n v="6876"/>
    <n v="7339"/>
    <n v="7667"/>
    <n v="6855"/>
    <n v="6105"/>
    <n v="7667"/>
    <n v="5763"/>
    <n v="5616"/>
    <n v="6322"/>
    <n v="6719"/>
    <n v="6940"/>
    <n v="6272"/>
    <n v="5616"/>
    <n v="6940"/>
    <n v="0.91649999999999998"/>
    <n v="0.91990000000000005"/>
    <n v="0.9194"/>
    <n v="0.91549999999999998"/>
    <n v="0.9052"/>
    <n v="0.91529999999999989"/>
    <n v="0.9052"/>
    <n v="0.91990000000000005"/>
    <n v="0.67613999999999996"/>
    <n v="0.76125999999999994"/>
    <n v="0.98712"/>
    <n v="1.09958"/>
    <n v="1.13714"/>
    <n v="1.08202"/>
    <n v="1.11782"/>
    <n v="1.1307799999999999"/>
    <n v="1.0672199999999998"/>
    <n v="1.1088"/>
    <n v="0.94428000000000001"/>
    <n v="0.82788000000000006"/>
    <n v="0.75509999999999999"/>
    <n v="1.0746199999999999"/>
    <n v="1.1102400000000003"/>
    <n v="1.0401200000000002"/>
    <n v="1.0458000000000001"/>
    <n v="0.876"/>
    <n v="0.85993999999999993"/>
    <n v="0.92080000000000006"/>
    <n v="0.9998800000000001"/>
    <n v="1.2101200000000003"/>
    <n v="1.0735199999999998"/>
    <n v="0.11606085917191825"/>
    <n v="0.40963833447057291"/>
    <n v="0.21252263900266649"/>
    <n v="0.26177816735484238"/>
    <x v="0"/>
    <x v="1"/>
    <x v="2"/>
  </r>
  <r>
    <n v="315"/>
    <x v="1"/>
    <n v="37"/>
    <s v="FC1: Urban Principal Arterial - Interstate"/>
    <s v="I1U: I-15 Urban"/>
    <s v="U40: UDOT UrbanInterstate"/>
    <s v="-0315"/>
    <s v="315"/>
    <s v="0015"/>
    <n v="1333"/>
    <n v="321.95999999999998"/>
    <x v="13"/>
    <s v="Davis"/>
    <n v="40.951059999999998"/>
    <n v="-111.89077"/>
    <s v="Radar"/>
    <n v="1944"/>
    <m/>
    <s v="DAVIS"/>
    <n v="11"/>
    <s v="WFRC/MAG"/>
    <x v="0"/>
    <s v="Transition"/>
    <n v="133614"/>
    <n v="137300"/>
    <n v="146281"/>
    <n v="160053"/>
    <n v="162108"/>
    <n v="147871.20000000001"/>
    <n v="133614"/>
    <n v="162108"/>
    <n v="139871"/>
    <n v="143791"/>
    <n v="152078"/>
    <n v="167644"/>
    <n v="168983"/>
    <n v="154473.4"/>
    <n v="139871"/>
    <n v="168983"/>
    <n v="1.0468"/>
    <n v="1.0472999999999999"/>
    <n v="1.0396000000000001"/>
    <n v="1.0474000000000001"/>
    <n v="1.0424"/>
    <n v="1.0447000000000002"/>
    <n v="1.0396000000000001"/>
    <n v="1.0474000000000001"/>
    <n v="0.86506000000000005"/>
    <n v="0.9259400000000001"/>
    <n v="0.99165999999999987"/>
    <n v="1.00064"/>
    <n v="1.0249999999999999"/>
    <n v="1.06094"/>
    <n v="1.05694"/>
    <n v="1.06084"/>
    <n v="1.02264"/>
    <n v="1.0232800000000002"/>
    <n v="0.97545999999999999"/>
    <n v="0.97492000000000001"/>
    <n v="0.92197999999999991"/>
    <n v="1.00576"/>
    <n v="1.05958"/>
    <n v="1.0071400000000001"/>
    <n v="0.67273999999999989"/>
    <n v="1.0035000000000001"/>
    <n v="1.03722"/>
    <n v="1.0553999999999999"/>
    <n v="1.07934"/>
    <n v="1.1566399999999999"/>
    <n v="0.99500000000000011"/>
    <n v="0.18486941950633415"/>
    <n v="0.325014401395194"/>
    <n v="0.22815724718906286"/>
    <n v="0.261958931909409"/>
    <x v="4"/>
    <x v="0"/>
    <x v="1"/>
  </r>
  <r>
    <n v="316"/>
    <x v="5"/>
    <n v="11"/>
    <s v="FC3: Urban Principal Arterial - Other"/>
    <s v=""/>
    <s v="U43: UDOT UrbanOtherFwyExpPrinArt"/>
    <s v="-0316"/>
    <s v="316"/>
    <s v="0089"/>
    <n v="1384"/>
    <n v="402.69499999999999"/>
    <x v="14"/>
    <s v="Davis"/>
    <n v="41.084670000000003"/>
    <n v="-111.91104"/>
    <s v="Loop"/>
    <n v="1979"/>
    <m/>
    <s v="DAVIS"/>
    <n v="11"/>
    <s v="WFRC/MAG"/>
    <x v="0"/>
    <s v="Suburban"/>
    <n v="31990"/>
    <n v="33598"/>
    <n v="35425"/>
    <n v="37577"/>
    <n v="38464"/>
    <n v="35410.800000000003"/>
    <n v="31990"/>
    <n v="38464"/>
    <n v="34739"/>
    <n v="36399"/>
    <n v="38175"/>
    <n v="40716"/>
    <n v="41259"/>
    <n v="38257.599999999999"/>
    <n v="34739"/>
    <n v="41259"/>
    <n v="1.0859000000000001"/>
    <n v="1.0833999999999999"/>
    <n v="1.0775999999999999"/>
    <n v="1.0834999999999999"/>
    <n v="1.0727"/>
    <n v="1.0806199999999999"/>
    <n v="1.0727"/>
    <n v="1.0859000000000001"/>
    <n v="0.86192000000000013"/>
    <n v="0.93694000000000011"/>
    <n v="0.96831999999999996"/>
    <n v="0.99738000000000004"/>
    <n v="1.0191399999999999"/>
    <n v="1.0787800000000001"/>
    <n v="1.05724"/>
    <n v="1.06748"/>
    <n v="1.05338"/>
    <n v="1.0383800000000001"/>
    <n v="0.96817999999999993"/>
    <n v="0.93567999999999996"/>
    <n v="0.91149999999999998"/>
    <n v="0.99496000000000007"/>
    <n v="1.06786"/>
    <n v="1.0199400000000001"/>
    <n v="0.64737999999999996"/>
    <n v="1.03572"/>
    <n v="1.0754800000000002"/>
    <n v="1.0946400000000003"/>
    <n v="1.1128800000000001"/>
    <n v="1.13812"/>
    <n v="0.90636000000000005"/>
    <n v="0.19845099117045731"/>
    <n v="0.29955935500130826"/>
    <n v="0.25177636702316369"/>
    <n v="0.25021328680507071"/>
    <x v="3"/>
    <x v="0"/>
    <x v="2"/>
  </r>
  <r>
    <n v="317"/>
    <x v="3"/>
    <n v="3"/>
    <s v="FC8: Rural Minor Arterial"/>
    <s v=""/>
    <s v="U62: UDOT CottonwoodCanyons"/>
    <s v="-0317"/>
    <s v="317"/>
    <s v="0210"/>
    <n v="415"/>
    <n v="4.1660000000000004"/>
    <x v="15"/>
    <s v="Salt Lake"/>
    <n v="40.57179"/>
    <n v="-111.77087"/>
    <s v="Loop"/>
    <n v="1948"/>
    <m/>
    <s v="SALT LAKE"/>
    <n v="35"/>
    <s v="USTM"/>
    <x v="2"/>
    <s v="Rural"/>
    <n v="5491"/>
    <n v="5855"/>
    <n v="6483"/>
    <n v="6544"/>
    <n v="6527"/>
    <n v="6180"/>
    <n v="5491"/>
    <n v="6544"/>
    <n v="4487"/>
    <n v="4756"/>
    <n v="5283"/>
    <n v="5218"/>
    <n v="5304"/>
    <n v="5009.6000000000004"/>
    <n v="4487"/>
    <n v="5304"/>
    <n v="0.81720000000000004"/>
    <n v="0.81230000000000002"/>
    <n v="0.81489999999999996"/>
    <n v="0.7974"/>
    <n v="0.81259999999999999"/>
    <n v="0.81088000000000005"/>
    <n v="0.7974"/>
    <n v="0.81720000000000004"/>
    <n v="1.3153999999999999"/>
    <n v="1.4010400000000001"/>
    <n v="1.3587399999999998"/>
    <n v="0.98330000000000006"/>
    <n v="0.62378"/>
    <n v="0.77829999999999999"/>
    <n v="1.0066999999999999"/>
    <n v="0.99156000000000011"/>
    <n v="0.93003999999999998"/>
    <n v="0.77459999999999996"/>
    <n v="0.6702999999999999"/>
    <n v="1.2126600000000001"/>
    <n v="1.3096999999999999"/>
    <n v="0.98859999999999992"/>
    <n v="0.92554000000000003"/>
    <n v="0.7916399999999999"/>
    <n v="1.3228199999999997"/>
    <n v="0.76088"/>
    <n v="0.79198000000000002"/>
    <n v="0.83151999999999993"/>
    <n v="0.85179999999999989"/>
    <n v="1.02874"/>
    <n v="1.3697199999999998"/>
    <n v="0.15154150830699586"/>
    <n v="0.40024620648681869"/>
    <n v="0.25844729422375251"/>
    <n v="0.18976499098243291"/>
    <x v="2"/>
    <x v="0"/>
    <x v="5"/>
  </r>
  <r>
    <n v="318"/>
    <x v="0"/>
    <n v="41"/>
    <s v="FC6: Rural Principal Arterial - Interstate"/>
    <s v="I8R: I-80 Rural"/>
    <s v="U60: UDOT NorthRec"/>
    <s v="-0318"/>
    <s v="318"/>
    <s v="0080"/>
    <n v="321"/>
    <n v="161.501"/>
    <x v="16"/>
    <s v="Summit"/>
    <n v="40.897579999999998"/>
    <n v="-111.39569"/>
    <s v="Radar"/>
    <n v="1950"/>
    <m/>
    <s v="SUMMIT"/>
    <n v="43"/>
    <s v="USTM"/>
    <x v="2"/>
    <s v="Rural"/>
    <n v="13149"/>
    <n v="13251"/>
    <n v="14241"/>
    <n v="14905"/>
    <n v="15150"/>
    <n v="14139.2"/>
    <n v="13149"/>
    <n v="15150"/>
    <n v="12506"/>
    <n v="12729"/>
    <n v="13548"/>
    <n v="14191"/>
    <n v="14510"/>
    <n v="13496.8"/>
    <n v="12506"/>
    <n v="14510"/>
    <n v="0.95109999999999995"/>
    <n v="0.96060000000000001"/>
    <n v="0.95130000000000003"/>
    <n v="0.95209999999999995"/>
    <n v="0.95779999999999998"/>
    <n v="0.95457999999999998"/>
    <n v="0.95109999999999995"/>
    <n v="0.96060000000000001"/>
    <n v="0.74426000000000003"/>
    <n v="0.75427999999999995"/>
    <n v="0.84852000000000005"/>
    <n v="0.87929999999999997"/>
    <n v="1.0166799999999998"/>
    <n v="1.2258800000000001"/>
    <n v="1.3445400000000001"/>
    <n v="1.2983799999999999"/>
    <n v="1.08826"/>
    <n v="1.0035000000000001"/>
    <n v="0.86882000000000004"/>
    <n v="0.80806"/>
    <n v="0.76885999999999999"/>
    <n v="0.91481999999999997"/>
    <n v="1.2895800000000002"/>
    <n v="0.98684000000000016"/>
    <n v="0.96601999999999999"/>
    <n v="0.89783999999999986"/>
    <n v="0.91335999999999995"/>
    <n v="0.98297999999999985"/>
    <n v="1.01634"/>
    <n v="1.13398"/>
    <n v="1.0705399999999998"/>
    <n v="0.14660534244685167"/>
    <n v="0.36120709432095094"/>
    <n v="0.21925624005118377"/>
    <n v="0.2729313231810136"/>
    <x v="0"/>
    <x v="0"/>
    <x v="0"/>
  </r>
  <r>
    <n v="319"/>
    <x v="2"/>
    <n v="2"/>
    <s v="FC7: Rural Principal Arterial - Other"/>
    <s v=""/>
    <s v="U60: UDOT NorthRec"/>
    <s v="-0319"/>
    <s v="319"/>
    <s v="0189"/>
    <n v="403"/>
    <n v="13.342000000000001"/>
    <x v="17"/>
    <s v="Utah"/>
    <n v="40.356279999999998"/>
    <n v="-111.57337"/>
    <s v="Radar"/>
    <n v="1988"/>
    <m/>
    <s v="UTAH"/>
    <n v="49"/>
    <s v="USTM"/>
    <x v="2"/>
    <s v="Rural"/>
    <n v="13489"/>
    <n v="14537"/>
    <n v="15954"/>
    <n v="16930"/>
    <n v="17745"/>
    <n v="15731"/>
    <n v="13489"/>
    <n v="17745"/>
    <n v="12426"/>
    <n v="13479"/>
    <n v="14766"/>
    <n v="15887"/>
    <n v="16478"/>
    <n v="14607.2"/>
    <n v="12426"/>
    <n v="16478"/>
    <n v="0.92120000000000002"/>
    <n v="0.92720000000000002"/>
    <n v="0.92549999999999999"/>
    <n v="0.93840000000000001"/>
    <n v="0.92859999999999998"/>
    <n v="0.92818000000000001"/>
    <n v="0.92120000000000002"/>
    <n v="0.93840000000000001"/>
    <n v="0.83401999999999998"/>
    <n v="0.8372400000000001"/>
    <n v="0.86173999999999995"/>
    <n v="0.84188000000000007"/>
    <n v="0.96394000000000002"/>
    <n v="1.18692"/>
    <n v="1.3206599999999999"/>
    <n v="1.26888"/>
    <n v="1.0983799999999999"/>
    <n v="1.07182"/>
    <n v="0.8345800000000001"/>
    <n v="0.88092000000000004"/>
    <n v="0.85072000000000014"/>
    <n v="0.88919999999999999"/>
    <n v="1.2587999999999999"/>
    <n v="1.0016"/>
    <n v="0.84611999999999998"/>
    <n v="0.88361999999999996"/>
    <n v="0.89858000000000016"/>
    <n v="0.93976000000000004"/>
    <n v="0.98227999999999993"/>
    <n v="1.18998"/>
    <n v="1.2494400000000001"/>
    <n v="0.15753664632532458"/>
    <n v="0.34617624899250254"/>
    <n v="0.25451845879667812"/>
    <n v="0.24176864588549477"/>
    <x v="0"/>
    <x v="2"/>
    <x v="2"/>
  </r>
  <r>
    <n v="320"/>
    <x v="2"/>
    <n v="3"/>
    <s v="FC8: Rural Minor Arterial"/>
    <s v=""/>
    <s v="U60: UDOT NorthRec"/>
    <s v="-0320"/>
    <s v="320"/>
    <s v="0039"/>
    <n v="1349"/>
    <n v="13.243"/>
    <x v="18"/>
    <s v="Weber"/>
    <n v="41.253950000000003"/>
    <n v="-111.85204"/>
    <s v="Loop"/>
    <n v="1950"/>
    <m/>
    <s v="WEBER"/>
    <n v="57"/>
    <s v="USTM"/>
    <x v="2"/>
    <s v="Rural"/>
    <n v="6101"/>
    <n v="7578"/>
    <n v="8011"/>
    <n v="8407"/>
    <n v="8658"/>
    <n v="7751"/>
    <n v="6101"/>
    <n v="8658"/>
    <n v="5871"/>
    <n v="7321"/>
    <n v="7709"/>
    <n v="8060"/>
    <n v="8373"/>
    <n v="7466.8"/>
    <n v="5871"/>
    <n v="8373"/>
    <n v="0.96230000000000004"/>
    <n v="0.96609999999999996"/>
    <n v="0.96230000000000004"/>
    <n v="0.9587"/>
    <n v="0.96709999999999996"/>
    <n v="0.96329999999999993"/>
    <n v="0.9587"/>
    <n v="0.96709999999999996"/>
    <n v="0.8936400000000001"/>
    <n v="0.91493999999999998"/>
    <n v="0.90310000000000001"/>
    <n v="0.85161999999999993"/>
    <n v="0.96934000000000009"/>
    <n v="1.2180599999999999"/>
    <n v="1.2551999999999999"/>
    <n v="1.1713600000000002"/>
    <n v="1.0699999999999998"/>
    <n v="0.95964000000000005"/>
    <n v="0.83718000000000004"/>
    <n v="0.93819999999999992"/>
    <n v="0.91560000000000008"/>
    <n v="0.90803999999999996"/>
    <n v="1.21488"/>
    <n v="0.95557999999999998"/>
    <n v="0.90771999999999997"/>
    <n v="0.92586000000000013"/>
    <n v="0.9585800000000001"/>
    <n v="0.97061999999999993"/>
    <n v="0.9927999999999999"/>
    <n v="1.1072"/>
    <n v="1.1266400000000001"/>
    <n v="0.16540767724560587"/>
    <n v="0.34339735381195186"/>
    <n v="0.24791014417183307"/>
    <n v="0.2432848247706092"/>
    <x v="0"/>
    <x v="1"/>
    <x v="2"/>
  </r>
  <r>
    <n v="321"/>
    <x v="2"/>
    <n v="22"/>
    <s v="FC4: Urban Minor Arterial"/>
    <s v=""/>
    <s v="U00: UDOT Stand Alone"/>
    <s v="-0321"/>
    <s v="321"/>
    <s v="0006"/>
    <n v="1332"/>
    <n v="149.65"/>
    <x v="19"/>
    <s v="Utah"/>
    <n v="39.95214"/>
    <n v="-111.95774"/>
    <s v="Loop"/>
    <n v="1961"/>
    <m/>
    <s v="UTAH"/>
    <n v="49"/>
    <s v="USTM"/>
    <x v="2"/>
    <s v="Rural"/>
    <n v="1259"/>
    <n v="1301"/>
    <n v="1388"/>
    <n v="1453"/>
    <n v="1460"/>
    <n v="1372.2"/>
    <n v="1259"/>
    <n v="1460"/>
    <n v="1130"/>
    <n v="1177"/>
    <n v="1267"/>
    <n v="1327"/>
    <n v="1314"/>
    <n v="1243"/>
    <n v="1130"/>
    <n v="1327"/>
    <n v="0.89749999999999996"/>
    <n v="0.90469999999999995"/>
    <n v="0.91279999999999994"/>
    <n v="0.9133"/>
    <n v="0.9"/>
    <n v="0.90565999999999991"/>
    <n v="0.89749999999999996"/>
    <n v="0.9133"/>
    <n v="0.75860000000000005"/>
    <n v="0.84795999999999994"/>
    <n v="1.0497000000000001"/>
    <n v="1.1741000000000001"/>
    <n v="1.1842999999999999"/>
    <n v="1.0352000000000001"/>
    <n v="0.94288000000000005"/>
    <n v="1.0027200000000001"/>
    <n v="1.05908"/>
    <n v="1.10808"/>
    <n v="0.97857999999999978"/>
    <n v="0.82623999999999997"/>
    <n v="0.81093999999999988"/>
    <n v="1.1360199999999998"/>
    <n v="0.99360000000000004"/>
    <n v="1.0486"/>
    <n v="1.0088200000000001"/>
    <n v="0.87777999999999989"/>
    <n v="0.88369999999999993"/>
    <n v="0.90689999999999993"/>
    <n v="0.95028000000000001"/>
    <n v="1.14086"/>
    <n v="1.2155799999999999"/>
    <n v="0.16252545423206385"/>
    <n v="0.32912443343860553"/>
    <n v="0.24410427702813134"/>
    <n v="0.26424583530119927"/>
    <x v="0"/>
    <x v="3"/>
    <x v="2"/>
  </r>
  <r>
    <n v="322"/>
    <x v="3"/>
    <n v="3"/>
    <s v="FC4: Urban Minor Arterial"/>
    <s v=""/>
    <s v="U62: UDOT CottonwoodCanyons"/>
    <s v="-0322"/>
    <s v="322"/>
    <s v="0190"/>
    <n v="404"/>
    <n v="2.46"/>
    <x v="20"/>
    <s v="Salt Lake"/>
    <n v="40.618600000000001"/>
    <n v="-111.78184"/>
    <s v="Loop"/>
    <n v="1955"/>
    <m/>
    <s v="SALT LAKE"/>
    <n v="35"/>
    <s v="USTM"/>
    <x v="2"/>
    <s v="Urban"/>
    <n v="4105"/>
    <n v="4438"/>
    <n v="5101"/>
    <n v="5568"/>
    <n v="5669"/>
    <n v="4976.2"/>
    <n v="4105"/>
    <n v="5669"/>
    <n v="3199"/>
    <n v="3399"/>
    <n v="3941"/>
    <n v="4290"/>
    <n v="4393"/>
    <n v="3844.4"/>
    <n v="3199"/>
    <n v="4393"/>
    <n v="0.77929999999999999"/>
    <n v="0.76590000000000003"/>
    <n v="0.77259999999999995"/>
    <n v="0.77049999999999996"/>
    <n v="0.77490000000000003"/>
    <n v="0.7726400000000001"/>
    <n v="0.76590000000000003"/>
    <n v="0.77929999999999999"/>
    <n v="1.1378599999999999"/>
    <n v="1.1499199999999998"/>
    <n v="1.0742800000000001"/>
    <n v="0.6727200000000001"/>
    <n v="0.60486000000000006"/>
    <n v="1.1770400000000001"/>
    <n v="1.3329"/>
    <n v="1.2041799999999998"/>
    <n v="1.0121799999999999"/>
    <n v="0.86431999999999998"/>
    <n v="0.66549999999999998"/>
    <n v="1.07728"/>
    <n v="1.12168"/>
    <n v="0.78393999999999997"/>
    <n v="1.2380199999999999"/>
    <n v="0.84733999999999998"/>
    <n v="1.4109"/>
    <n v="0.72758"/>
    <n v="0.73980000000000001"/>
    <n v="0.81447999999999998"/>
    <n v="0.79676000000000002"/>
    <n v="1.01702"/>
    <n v="1.4476599999999999"/>
    <n v="0.11083015758904069"/>
    <n v="0.39481311603869723"/>
    <n v="0.25871918794285814"/>
    <n v="0.23563753842940399"/>
    <x v="2"/>
    <x v="0"/>
    <x v="6"/>
  </r>
  <r>
    <n v="323"/>
    <x v="0"/>
    <n v="35"/>
    <s v="FC6: Rural Principal Arterial - Interstate"/>
    <s v="I8R: I-80 Rural"/>
    <s v="U50: UDOT RuralInterstate"/>
    <s v="-0323"/>
    <s v="323"/>
    <s v="0080"/>
    <n v="321"/>
    <n v="68.69"/>
    <x v="21"/>
    <s v="Tooele"/>
    <n v="40.774709999999999"/>
    <n v="-112.80219"/>
    <s v="Loop"/>
    <n v="1950"/>
    <m/>
    <s v="TOOELE"/>
    <n v="45"/>
    <s v="USTM"/>
    <x v="2"/>
    <s v="Rural"/>
    <n v="7911"/>
    <n v="7895"/>
    <n v="8125"/>
    <n v="8336"/>
    <n v="8829"/>
    <n v="8219.2000000000007"/>
    <n v="7895"/>
    <n v="8829"/>
    <n v="7013"/>
    <n v="6961"/>
    <n v="7028"/>
    <n v="7217"/>
    <n v="7690"/>
    <n v="7181.8"/>
    <n v="6961"/>
    <n v="7690"/>
    <n v="0.88649999999999995"/>
    <n v="0.88170000000000004"/>
    <n v="0.86499999999999999"/>
    <n v="0.86580000000000001"/>
    <n v="0.871"/>
    <n v="0.874"/>
    <n v="0.86499999999999999"/>
    <n v="0.88649999999999995"/>
    <n v="0.77117999999999998"/>
    <n v="0.84792000000000001"/>
    <n v="0.93255999999999994"/>
    <n v="0.96348"/>
    <n v="1.0408399999999998"/>
    <n v="1.15646"/>
    <n v="1.1937200000000001"/>
    <n v="1.1719599999999999"/>
    <n v="1.0826600000000002"/>
    <n v="1.0156000000000001"/>
    <n v="0.91989999999999994"/>
    <n v="0.81401999999999997"/>
    <n v="0.81101999999999985"/>
    <n v="0.97896000000000005"/>
    <n v="1.1740400000000002"/>
    <n v="1.00606"/>
    <n v="1.1682999999999999"/>
    <n v="0.82286000000000004"/>
    <n v="0.83574000000000004"/>
    <n v="0.88271999999999995"/>
    <n v="0.93790000000000018"/>
    <n v="1.1095999999999999"/>
    <n v="1.2153200000000002"/>
    <n v="0.10974219303522474"/>
    <n v="0.3654787089939503"/>
    <n v="0.19820588380930876"/>
    <n v="0.32657321416151619"/>
    <x v="0"/>
    <x v="0"/>
    <x v="0"/>
  </r>
  <r>
    <n v="324"/>
    <x v="2"/>
    <n v="2"/>
    <s v="FC7: Rural Principal Arterial - Other"/>
    <s v=""/>
    <s v="U51: UDOT RuralOthPrinArt"/>
    <s v="-0324"/>
    <s v="324"/>
    <s v="0491"/>
    <n v="1291"/>
    <n v="9"/>
    <x v="22"/>
    <s v="San Juan"/>
    <n v="37.855220000000003"/>
    <n v="-109.18682"/>
    <s v="Loop"/>
    <n v="1963"/>
    <m/>
    <s v="SAN JUAN"/>
    <n v="37"/>
    <s v="USTM"/>
    <x v="2"/>
    <s v="Rural"/>
    <n v="2406"/>
    <n v="2555"/>
    <n v="2710"/>
    <n v="2838"/>
    <n v="2928"/>
    <n v="2687.4"/>
    <n v="2406"/>
    <n v="2928"/>
    <n v="2293"/>
    <n v="2434"/>
    <n v="2558"/>
    <n v="2668"/>
    <n v="2757"/>
    <n v="2542"/>
    <n v="2293"/>
    <n v="2757"/>
    <n v="0.95299999999999996"/>
    <n v="0.9526"/>
    <n v="0.94389999999999996"/>
    <n v="0.94010000000000005"/>
    <n v="0.94159999999999999"/>
    <n v="0.94624000000000008"/>
    <n v="0.94010000000000005"/>
    <n v="0.95299999999999996"/>
    <n v="0.73377999999999999"/>
    <n v="0.76491999999999993"/>
    <n v="0.94687999999999994"/>
    <n v="1.0109199999999998"/>
    <n v="1.0780400000000001"/>
    <n v="1.1567599999999998"/>
    <n v="1.1914799999999999"/>
    <n v="1.1226399999999999"/>
    <n v="1.06714"/>
    <n v="1.0430199999999998"/>
    <n v="0.94198000000000004"/>
    <n v="0.89860000000000007"/>
    <n v="0.79912000000000005"/>
    <n v="1.01196"/>
    <n v="1.15696"/>
    <n v="1.01738"/>
    <n v="1.0269999999999999"/>
    <n v="0.87229999999999985"/>
    <n v="0.9065200000000001"/>
    <n v="0.98176000000000008"/>
    <n v="1.0097999999999998"/>
    <n v="1.11616"/>
    <n v="1.07016"/>
    <n v="0.11036238887708802"/>
    <n v="0.42140076454387987"/>
    <n v="0.21769910921383526"/>
    <n v="0.25053773736519686"/>
    <x v="2"/>
    <x v="1"/>
    <x v="7"/>
  </r>
  <r>
    <n v="325"/>
    <x v="2"/>
    <n v="3"/>
    <s v="FC4: Urban Minor Arterial"/>
    <s v=""/>
    <s v="U45: UDOT UrbanMinArtMjrColMinColLoc"/>
    <s v="-0325"/>
    <s v="325"/>
    <s v="0089"/>
    <n v="1384"/>
    <n v="377.45"/>
    <x v="23"/>
    <s v="Salt Lake"/>
    <n v="40.745620000000002"/>
    <n v="-111.88807"/>
    <s v="Radar"/>
    <n v="1985"/>
    <m/>
    <s v="SALT LAKE"/>
    <n v="35"/>
    <s v="WFRC/MAG"/>
    <x v="3"/>
    <s v="Urban"/>
    <n v="22045"/>
    <n v="22030"/>
    <n v="22544"/>
    <n v="23971"/>
    <n v="24154"/>
    <n v="22948.799999999999"/>
    <n v="22030"/>
    <n v="24154"/>
    <n v="23574"/>
    <n v="23462"/>
    <n v="23958"/>
    <n v="25638"/>
    <n v="25746"/>
    <n v="24475.599999999999"/>
    <n v="23462"/>
    <n v="25746"/>
    <n v="1.0693999999999999"/>
    <n v="1.0649999999999999"/>
    <n v="1.0627"/>
    <n v="1.0694999999999999"/>
    <n v="1.0659000000000001"/>
    <n v="1.0665"/>
    <n v="1.0627"/>
    <n v="1.0694999999999999"/>
    <n v="0.93995999999999991"/>
    <n v="0.97514000000000001"/>
    <n v="0.99708000000000008"/>
    <n v="0.97742000000000007"/>
    <n v="0.98202"/>
    <n v="0.97471999999999992"/>
    <n v="0.99761999999999984"/>
    <n v="1.0759399999999999"/>
    <n v="1.0386"/>
    <n v="1.0184799999999998"/>
    <n v="1.0001799999999998"/>
    <n v="1.0112000000000001"/>
    <n v="0.97544000000000008"/>
    <n v="0.98551999999999995"/>
    <n v="1.0161"/>
    <n v="1.0190999999999999"/>
    <n v="0.61443999999999999"/>
    <n v="1.0314599999999998"/>
    <n v="1.05854"/>
    <n v="1.0722999999999998"/>
    <n v="1.0960000000000001"/>
    <n v="1.1802800000000002"/>
    <n v="0.95202000000000009"/>
    <n v="0.12458177235395455"/>
    <n v="0.39291694958000195"/>
    <n v="0.24804466355136162"/>
    <n v="0.23445661451468186"/>
    <x v="1"/>
    <x v="0"/>
    <x v="2"/>
  </r>
  <r>
    <n v="327"/>
    <x v="2"/>
    <n v="33"/>
    <s v="FC3: Urban Principal Arterial - Other"/>
    <s v=""/>
    <s v="U43: UDOT UrbanOtherFwyExpPrinArt"/>
    <s v="-0327"/>
    <s v="327"/>
    <s v="0006"/>
    <n v="1332"/>
    <n v="174.65199999999999"/>
    <x v="24"/>
    <s v="Utah"/>
    <n v="40.113340000000001"/>
    <n v="-111.63424000000001"/>
    <s v="Radar"/>
    <n v="1950"/>
    <m/>
    <s v="UTAH"/>
    <n v="49"/>
    <s v="WFRC/MAG"/>
    <x v="1"/>
    <s v="Suburban"/>
    <n v="23828"/>
    <n v="25397"/>
    <n v="27320"/>
    <n v="28330"/>
    <n v="29809"/>
    <n v="26936.799999999999"/>
    <n v="23828"/>
    <n v="29809"/>
    <n v="24269"/>
    <n v="25914"/>
    <n v="27615"/>
    <n v="28455"/>
    <n v="29921"/>
    <n v="27234.799999999999"/>
    <n v="24269"/>
    <n v="29921"/>
    <n v="1.0185"/>
    <n v="1.0204"/>
    <n v="1.0107999999999999"/>
    <n v="1.0044"/>
    <n v="1.0038"/>
    <n v="1.0115799999999999"/>
    <n v="1.0038"/>
    <n v="1.0204"/>
    <n v="0.8138200000000001"/>
    <n v="0.86506000000000005"/>
    <n v="0.96801999999999988"/>
    <n v="0.99738000000000004"/>
    <n v="1.0474999999999999"/>
    <n v="1.09476"/>
    <n v="1.0982000000000001"/>
    <n v="1.0784800000000001"/>
    <n v="1.0374400000000001"/>
    <n v="1.0434800000000002"/>
    <n v="0.96792"/>
    <n v="0.95475999999999994"/>
    <n v="0.87786000000000008"/>
    <n v="1.0043"/>
    <n v="1.0904799999999999"/>
    <n v="1.0162800000000001"/>
    <n v="0.71021999999999996"/>
    <n v="0.99225999999999992"/>
    <n v="0.9914400000000001"/>
    <n v="1.01416"/>
    <n v="1.04548"/>
    <n v="1.1661600000000001"/>
    <n v="1.07192"/>
    <n v="0.15717931831889623"/>
    <n v="0.32195429333339315"/>
    <n v="0.23556578028981154"/>
    <n v="0.28530060805789914"/>
    <x v="3"/>
    <x v="0"/>
    <x v="2"/>
  </r>
  <r>
    <n v="329"/>
    <x v="2"/>
    <n v="2"/>
    <s v="FC3: Urban Principal Arterial - Other"/>
    <s v=""/>
    <s v="U43: UDOT UrbanOtherFwyExpPrinArt"/>
    <s v="-0329"/>
    <s v="329"/>
    <s v="0089"/>
    <n v="1384"/>
    <n v="412.39800000000002"/>
    <x v="25"/>
    <s v="Weber"/>
    <n v="41.201340000000002"/>
    <n v="-111.97112"/>
    <s v="Radar"/>
    <n v="1965"/>
    <m/>
    <s v="WEBER"/>
    <n v="57"/>
    <s v="WFRC/MAG"/>
    <x v="3"/>
    <s v="Urban"/>
    <n v="23765"/>
    <n v="25117"/>
    <n v="26661"/>
    <n v="27743"/>
    <n v="28754"/>
    <n v="26408"/>
    <n v="23765"/>
    <n v="28754"/>
    <n v="25104"/>
    <n v="26337"/>
    <n v="27894"/>
    <n v="29044"/>
    <n v="29931"/>
    <n v="27662"/>
    <n v="25104"/>
    <n v="29931"/>
    <n v="1.0563"/>
    <n v="1.0486"/>
    <n v="1.0462"/>
    <n v="1.0468999999999999"/>
    <n v="1.0408999999999999"/>
    <n v="1.0477799999999999"/>
    <n v="1.0408999999999999"/>
    <n v="1.0563"/>
    <n v="0.89990000000000003"/>
    <n v="0.97416000000000003"/>
    <n v="1.00756"/>
    <n v="1.0043399999999998"/>
    <n v="1.0304000000000002"/>
    <n v="1.0140999999999998"/>
    <n v="0.99613999999999991"/>
    <n v="1.0282"/>
    <n v="1.02206"/>
    <n v="1.0054799999999999"/>
    <n v="0.98284000000000005"/>
    <n v="1.0162599999999999"/>
    <n v="0.96343999999999996"/>
    <n v="1.0141"/>
    <n v="1.0127999999999999"/>
    <n v="1.00346"/>
    <n v="0.64067999999999992"/>
    <n v="1.02976"/>
    <n v="1.04514"/>
    <n v="1.0516400000000001"/>
    <n v="1.0644199999999999"/>
    <n v="1.1712000000000002"/>
    <n v="0.99468000000000001"/>
    <n v="0.11361231185919447"/>
    <n v="0.39767423804705671"/>
    <n v="0.24568914998565128"/>
    <n v="0.24302430010809753"/>
    <x v="1"/>
    <x v="0"/>
    <x v="2"/>
  </r>
  <r>
    <n v="332"/>
    <x v="2"/>
    <n v="2"/>
    <s v="FC3: Urban Principal Arterial - Other"/>
    <s v=""/>
    <s v="U43: UDOT UrbanOtherFwyExpPrinArt"/>
    <s v="-0332"/>
    <s v="332"/>
    <s v="0186"/>
    <n v="402"/>
    <n v="6.1859999999999999"/>
    <x v="26"/>
    <s v="Salt Lake"/>
    <n v="40.74821"/>
    <n v="-111.83033"/>
    <s v="Radar"/>
    <n v="1984"/>
    <m/>
    <s v="SALT LAKE"/>
    <n v="35"/>
    <s v="WFRC/MAG"/>
    <x v="0"/>
    <s v="Suburban"/>
    <n v="44843"/>
    <n v="45001"/>
    <n v="43979"/>
    <n v="42290"/>
    <n v="44212"/>
    <n v="44065"/>
    <n v="42290"/>
    <n v="45001"/>
    <n v="52456"/>
    <n v="51277"/>
    <n v="50397"/>
    <n v="48509"/>
    <n v="50727"/>
    <n v="50673.2"/>
    <n v="48509"/>
    <n v="52456"/>
    <n v="1.1698"/>
    <n v="1.1395"/>
    <n v="1.1458999999999999"/>
    <n v="1.1471"/>
    <n v="1.1474"/>
    <n v="1.14994"/>
    <n v="1.1395"/>
    <n v="1.1698"/>
    <n v="0.97070000000000012"/>
    <n v="1.0516799999999999"/>
    <n v="1.0563800000000001"/>
    <n v="1.07318"/>
    <n v="1.0165200000000001"/>
    <n v="0.9920399999999997"/>
    <n v="0.93868000000000007"/>
    <n v="0.97153999999999985"/>
    <n v="1.02386"/>
    <n v="1.0255800000000002"/>
    <n v="0.93657999999999997"/>
    <n v="0.9133"/>
    <n v="0.98628000000000005"/>
    <n v="1.0487000000000002"/>
    <n v="0.96742000000000006"/>
    <n v="0.99536000000000013"/>
    <n v="0.54864000000000002"/>
    <n v="1.10348"/>
    <n v="1.15158"/>
    <n v="1.16408"/>
    <n v="1.1710800000000001"/>
    <n v="1.12958"/>
    <n v="0.73033999999999999"/>
    <n v="0.18905104889292021"/>
    <n v="0.34915958617512455"/>
    <n v="0.23550428185584033"/>
    <n v="0.22628508307611489"/>
    <x v="3"/>
    <x v="0"/>
    <x v="2"/>
  </r>
  <r>
    <n v="333"/>
    <x v="2"/>
    <n v="2"/>
    <s v="FC3: Urban Principal Arterial - Other"/>
    <s v=""/>
    <s v="U43: UDOT UrbanOtherFwyExpPrinArt"/>
    <s v="-0333"/>
    <s v="333"/>
    <s v="0071"/>
    <n v="318"/>
    <n v="21.26"/>
    <x v="27"/>
    <s v="Salt Lake"/>
    <n v="40.743040000000001"/>
    <n v="-111.871"/>
    <s v="Loop"/>
    <n v="1984"/>
    <m/>
    <s v="SALT LAKE"/>
    <n v="35"/>
    <s v="WFRC/MAG"/>
    <x v="3"/>
    <s v="Urban"/>
    <n v="38333"/>
    <n v="39694"/>
    <n v="39952"/>
    <n v="42202"/>
    <n v="44469"/>
    <n v="40930"/>
    <n v="38333"/>
    <n v="44469"/>
    <n v="42028"/>
    <n v="43398"/>
    <n v="43347"/>
    <n v="45574"/>
    <n v="47730"/>
    <n v="44415.4"/>
    <n v="42028"/>
    <n v="47730"/>
    <n v="1.0964"/>
    <n v="1.0932999999999999"/>
    <n v="1.085"/>
    <n v="1.0799000000000001"/>
    <n v="1.0732999999999999"/>
    <n v="1.08558"/>
    <n v="1.0732999999999999"/>
    <n v="1.0964"/>
    <n v="0.94406000000000001"/>
    <n v="0.9774400000000002"/>
    <n v="0.99631999999999987"/>
    <n v="1.0122399999999998"/>
    <n v="1.0188599999999999"/>
    <n v="1.0188200000000003"/>
    <n v="0.98781999999999992"/>
    <n v="1.0095399999999999"/>
    <n v="1.02074"/>
    <n v="1.0089799999999998"/>
    <n v="0.99192000000000002"/>
    <n v="1.0114399999999999"/>
    <n v="0.97764000000000006"/>
    <n v="1.0091600000000001"/>
    <n v="1.0053799999999999"/>
    <n v="1.0072399999999999"/>
    <n v="0.65055999999999992"/>
    <n v="1.0415399999999999"/>
    <n v="1.0877000000000001"/>
    <n v="1.1005800000000001"/>
    <n v="1.1059000000000001"/>
    <n v="1.1271200000000001"/>
    <n v="0.88941999999999999"/>
    <n v="0.16741456037882338"/>
    <n v="0.34271985071560057"/>
    <n v="0.23695633205819638"/>
    <n v="0.25290925684737964"/>
    <x v="1"/>
    <x v="0"/>
    <x v="2"/>
  </r>
  <r>
    <n v="335"/>
    <x v="2"/>
    <n v="3"/>
    <s v="FC4: Urban Minor Arterial"/>
    <s v=""/>
    <s v="U45: UDOT UrbanMinArtMjrColMinColLoc"/>
    <s v="-0335"/>
    <s v="335"/>
    <s v="0173"/>
    <n v="1437"/>
    <n v="8.26"/>
    <x v="28"/>
    <s v="Salt Lake"/>
    <n v="40.653179999999999"/>
    <n v="-111.91835"/>
    <s v="Radar"/>
    <n v="1950"/>
    <m/>
    <s v="SALT LAKE"/>
    <n v="35"/>
    <s v="WFRC/MAG"/>
    <x v="3"/>
    <s v="Urban"/>
    <n v="26121"/>
    <n v="27917"/>
    <n v="26470"/>
    <n v="29028"/>
    <n v="29971"/>
    <n v="27901.4"/>
    <n v="26121"/>
    <n v="29971"/>
    <n v="28207"/>
    <n v="30516"/>
    <n v="28599"/>
    <n v="31603"/>
    <n v="32561"/>
    <n v="30297.200000000001"/>
    <n v="28207"/>
    <n v="32561"/>
    <n v="1.0799000000000001"/>
    <n v="1.0931"/>
    <n v="1.0804"/>
    <n v="1.0887"/>
    <n v="1.0864"/>
    <n v="1.0857000000000001"/>
    <n v="1.0799000000000001"/>
    <n v="1.0931"/>
    <n v="0.93312000000000006"/>
    <n v="0.99232000000000009"/>
    <n v="1.0114799999999999"/>
    <n v="1.0256599999999998"/>
    <n v="1.0514399999999999"/>
    <n v="1.0307200000000001"/>
    <n v="0.97954000000000008"/>
    <n v="0.98100000000000009"/>
    <n v="1.0019199999999999"/>
    <n v="0.99171999999999993"/>
    <n v="0.99195999999999995"/>
    <n v="1.0013200000000002"/>
    <n v="0.97560000000000002"/>
    <n v="1.0295000000000001"/>
    <n v="0.99708000000000008"/>
    <n v="0.99519999999999997"/>
    <n v="0.61372000000000004"/>
    <n v="1.0622200000000002"/>
    <n v="1.0807199999999999"/>
    <n v="1.0990800000000001"/>
    <n v="1.1008800000000001"/>
    <n v="1.1370200000000001"/>
    <n v="0.92026000000000008"/>
    <n v="0.16516863144637037"/>
    <n v="0.32431548290676238"/>
    <n v="0.24771307052406505"/>
    <n v="0.26280281512280207"/>
    <x v="1"/>
    <x v="0"/>
    <x v="2"/>
  </r>
  <r>
    <n v="340"/>
    <x v="0"/>
    <n v="32"/>
    <s v="FC1: Urban Principal Arterial - Interstate"/>
    <s v="I8U: I-80 Urban"/>
    <s v="U40: UDOT UrbanInterstate"/>
    <s v="-0340"/>
    <s v="340"/>
    <s v="0080"/>
    <n v="321"/>
    <n v="118.42"/>
    <x v="29"/>
    <s v="Salt Lake"/>
    <n v="40.764609999999998"/>
    <n v="-111.92887"/>
    <s v="Radar"/>
    <n v="1967"/>
    <m/>
    <s v="SALT LAKE"/>
    <n v="35"/>
    <s v="WFRC/MAG"/>
    <x v="3"/>
    <s v="Urban"/>
    <n v="61046"/>
    <n v="62283"/>
    <n v="66072"/>
    <n v="72065"/>
    <n v="76414"/>
    <n v="67576"/>
    <n v="61046"/>
    <n v="76414"/>
    <n v="68933"/>
    <n v="70249"/>
    <n v="74003"/>
    <n v="80657"/>
    <n v="84689"/>
    <n v="75706.2"/>
    <n v="68933"/>
    <n v="84689"/>
    <n v="1.1292"/>
    <n v="1.1278999999999999"/>
    <n v="1.1200000000000001"/>
    <n v="1.1192"/>
    <n v="1.1083000000000001"/>
    <n v="1.1209199999999999"/>
    <n v="1.1083000000000001"/>
    <n v="1.1292"/>
    <n v="0.93471999999999988"/>
    <n v="0.97950000000000004"/>
    <n v="1.0202199999999999"/>
    <n v="0.97606000000000004"/>
    <n v="0.99992000000000003"/>
    <n v="1.03616"/>
    <n v="1.01936"/>
    <n v="1.04298"/>
    <n v="1.02732"/>
    <n v="1.0140800000000001"/>
    <n v="0.97352000000000005"/>
    <n v="0.9635999999999999"/>
    <n v="0.95928000000000002"/>
    <n v="0.99876000000000009"/>
    <n v="1.03284"/>
    <n v="1.0049599999999999"/>
    <n v="0.65179999999999993"/>
    <n v="1.0897999999999999"/>
    <n v="1.1080400000000001"/>
    <n v="1.13314"/>
    <n v="1.15246"/>
    <n v="1.1329799999999999"/>
    <n v="0.74473999999999996"/>
    <n v="0.19226518670699172"/>
    <n v="0.3197349460922867"/>
    <n v="0.22857955108011901"/>
    <n v="0.25942031612060257"/>
    <x v="1"/>
    <x v="0"/>
    <x v="0"/>
  </r>
  <r>
    <n v="341"/>
    <x v="0"/>
    <n v="31"/>
    <s v="FC1: Urban Principal Arterial - Interstate"/>
    <s v="I8U: I-80 Urban"/>
    <s v="U40: UDOT UrbanInterstate"/>
    <s v="-0341"/>
    <s v="341"/>
    <s v="0080"/>
    <n v="321"/>
    <n v="123.54"/>
    <x v="30"/>
    <s v="Salt Lake"/>
    <n v="40.718029999999999"/>
    <n v="-111.88019"/>
    <s v="Radar"/>
    <n v="1967"/>
    <m/>
    <s v="SALT LAKE"/>
    <n v="35"/>
    <s v="WFRC/MAG"/>
    <x v="3"/>
    <s v="Urban"/>
    <n v="121932"/>
    <n v="124910"/>
    <n v="131005"/>
    <n v="132186"/>
    <n v="137463"/>
    <n v="129499.2"/>
    <n v="121932"/>
    <n v="137463"/>
    <n v="133513"/>
    <n v="136968"/>
    <n v="142625"/>
    <n v="143497"/>
    <n v="149005"/>
    <n v="141121.60000000001"/>
    <n v="133513"/>
    <n v="149005"/>
    <n v="1.095"/>
    <n v="1.0965"/>
    <n v="1.0887"/>
    <n v="1.0855999999999999"/>
    <n v="1.0840000000000001"/>
    <n v="1.08996"/>
    <n v="1.0840000000000001"/>
    <n v="1.0965"/>
    <n v="0.91352000000000011"/>
    <n v="0.9519399999999999"/>
    <n v="0.98607999999999996"/>
    <n v="0.97994000000000003"/>
    <n v="1.01336"/>
    <n v="1.0434600000000001"/>
    <n v="1.0277400000000001"/>
    <n v="1.0527200000000001"/>
    <n v="1.03582"/>
    <n v="1.0295799999999999"/>
    <n v="0.98198000000000008"/>
    <n v="0.98004000000000013"/>
    <n v="0.94847999999999999"/>
    <n v="0.99314000000000002"/>
    <n v="1.04132"/>
    <n v="1.0158"/>
    <n v="0.63353999999999999"/>
    <n v="1.04782"/>
    <n v="1.0855599999999999"/>
    <n v="1.1045199999999999"/>
    <n v="1.1188600000000002"/>
    <n v="1.1372800000000001"/>
    <n v="0.86747999999999992"/>
    <n v="0.19253199992892675"/>
    <n v="0.3236736995341859"/>
    <n v="0.23795688215846775"/>
    <n v="0.24583741837841955"/>
    <x v="1"/>
    <x v="0"/>
    <x v="0"/>
  </r>
  <r>
    <n v="348"/>
    <x v="1"/>
    <n v="32"/>
    <s v="FC1: Urban Principal Arterial - Interstate"/>
    <s v="I1U: I-15 Urban"/>
    <s v="U40: UDOT UrbanInterstate"/>
    <s v="-0348"/>
    <s v="348"/>
    <s v="0015"/>
    <n v="1333"/>
    <n v="341.25"/>
    <x v="31"/>
    <s v="Weber"/>
    <n v="41.193199999999997"/>
    <n v="-112.00292"/>
    <s v="Radar"/>
    <n v="1950"/>
    <m/>
    <s v="WEBER"/>
    <n v="57"/>
    <s v="WFRC/MAG"/>
    <x v="0"/>
    <s v="Suburban"/>
    <n v="97522"/>
    <n v="102312"/>
    <n v="112675"/>
    <n v="122052"/>
    <n v="119558"/>
    <n v="110823.8"/>
    <n v="97522"/>
    <n v="122052"/>
    <n v="103420"/>
    <n v="108563"/>
    <n v="118819"/>
    <n v="129175"/>
    <n v="125531"/>
    <n v="117101.6"/>
    <n v="103420"/>
    <n v="129175"/>
    <n v="1.0605"/>
    <n v="1.0610999999999999"/>
    <n v="1.0545"/>
    <n v="1.0584"/>
    <n v="1.05"/>
    <n v="1.0569"/>
    <n v="1.05"/>
    <n v="1.0610999999999999"/>
    <n v="0.86151999999999995"/>
    <n v="0.92254000000000003"/>
    <n v="0.97714000000000001"/>
    <n v="0.99461999999999995"/>
    <n v="1.0252399999999999"/>
    <n v="1.0525000000000002"/>
    <n v="1.0591200000000001"/>
    <n v="1.0811600000000001"/>
    <n v="1.0337399999999999"/>
    <n v="1.0278"/>
    <n v="0.97373999999999994"/>
    <n v="0.96833999999999987"/>
    <n v="0.91745999999999994"/>
    <n v="0.99902000000000013"/>
    <n v="1.06426"/>
    <n v="1.0094400000000001"/>
    <n v="0.67902000000000007"/>
    <n v="1.01614"/>
    <n v="1.0489200000000001"/>
    <n v="1.0665399999999998"/>
    <n v="1.0913999999999999"/>
    <n v="1.1594800000000001"/>
    <n v="0.9447000000000001"/>
    <n v="0.17473889636354606"/>
    <n v="0.32046241383233298"/>
    <n v="0.24042984654164751"/>
    <n v="0.26436884326247351"/>
    <x v="3"/>
    <x v="0"/>
    <x v="1"/>
  </r>
  <r>
    <n v="349"/>
    <x v="1"/>
    <n v="36"/>
    <s v="FC1: Urban Principal Arterial - Interstate"/>
    <s v="I1R: I-15 Rural"/>
    <s v="U50: UDOT RuralInterstate"/>
    <s v="-0349"/>
    <s v="349"/>
    <s v="0015"/>
    <n v="1333"/>
    <n v="246.92"/>
    <x v="32"/>
    <s v="Utah"/>
    <n v="40.00488"/>
    <n v="-111.76220000000001"/>
    <s v="Radar"/>
    <n v="1950"/>
    <m/>
    <s v="UTAH"/>
    <n v="49"/>
    <s v="WFRC/MAG"/>
    <x v="1"/>
    <s v="Rural"/>
    <n v="32000"/>
    <n v="33758"/>
    <n v="36673"/>
    <n v="39254"/>
    <n v="41291"/>
    <n v="36595.199999999997"/>
    <n v="32000"/>
    <n v="41291"/>
    <n v="31033"/>
    <n v="32738"/>
    <n v="35510"/>
    <n v="38031"/>
    <n v="40068"/>
    <n v="35476"/>
    <n v="31033"/>
    <n v="40068"/>
    <n v="0.9698"/>
    <n v="0.9698"/>
    <n v="0.96830000000000005"/>
    <n v="0.96879999999999999"/>
    <n v="0.97040000000000004"/>
    <n v="0.96942000000000006"/>
    <n v="0.96830000000000005"/>
    <n v="0.97040000000000004"/>
    <n v="0.80866000000000005"/>
    <n v="0.88751999999999998"/>
    <n v="1.00668"/>
    <n v="1.02626"/>
    <n v="1.0263"/>
    <n v="1.0811199999999999"/>
    <n v="1.09212"/>
    <n v="1.05816"/>
    <n v="0.99161999999999995"/>
    <n v="1.0375000000000001"/>
    <n v="0.9951000000000001"/>
    <n v="0.95310000000000006"/>
    <n v="0.8831"/>
    <n v="1.0197800000000001"/>
    <n v="1.07714"/>
    <n v="1.0080800000000001"/>
    <n v="0.90295999999999987"/>
    <n v="0.93390000000000006"/>
    <n v="0.92365999999999993"/>
    <n v="0.97127999999999992"/>
    <n v="1.0395399999999999"/>
    <n v="1.19512"/>
    <n v="1.0201"/>
    <n v="0.14178644749584909"/>
    <n v="0.34461333020314383"/>
    <n v="0.22881340012936721"/>
    <n v="0.28478682217163986"/>
    <x v="0"/>
    <x v="0"/>
    <x v="1"/>
  </r>
  <r>
    <n v="350"/>
    <x v="5"/>
    <n v="11"/>
    <s v="FC3: Urban Principal Arterial - Other"/>
    <s v=""/>
    <s v="U00: UDOT Stand Alone"/>
    <s v="-0350"/>
    <s v="350"/>
    <s v="0189"/>
    <n v="403"/>
    <n v="4.8310000000000004"/>
    <x v="33"/>
    <s v="Utah"/>
    <n v="40.275910000000003"/>
    <n v="-111.65736"/>
    <s v="Radar"/>
    <n v="1950"/>
    <m/>
    <s v="UTAH"/>
    <n v="49"/>
    <s v="WFRC/MAG"/>
    <x v="0"/>
    <s v="Suburban"/>
    <n v="28711"/>
    <n v="30268"/>
    <n v="31836"/>
    <n v="32981"/>
    <n v="33161"/>
    <n v="31391.4"/>
    <n v="28711"/>
    <n v="33161"/>
    <n v="31480"/>
    <n v="33196"/>
    <n v="34719"/>
    <n v="35913"/>
    <n v="35926"/>
    <n v="34246.800000000003"/>
    <n v="31480"/>
    <n v="35926"/>
    <n v="1.0964"/>
    <n v="1.0967"/>
    <n v="1.0906"/>
    <n v="1.0889"/>
    <n v="1.0833999999999999"/>
    <n v="1.0912000000000002"/>
    <n v="1.0833999999999999"/>
    <n v="1.0967"/>
    <n v="0.91548000000000018"/>
    <n v="0.96877999999999997"/>
    <n v="1.02068"/>
    <n v="1.00586"/>
    <n v="0.99303999999999992"/>
    <n v="1.0254400000000001"/>
    <n v="1.01756"/>
    <n v="1.0507399999999998"/>
    <n v="1.06948"/>
    <n v="1.0331800000000002"/>
    <n v="0.96655999999999997"/>
    <n v="0.91688000000000014"/>
    <n v="0.93369999999999997"/>
    <n v="1.0065199999999999"/>
    <n v="1.0312600000000001"/>
    <n v="1.0230599999999999"/>
    <n v="0.54774000000000012"/>
    <n v="1.0498600000000002"/>
    <n v="1.0954200000000001"/>
    <n v="1.09782"/>
    <n v="1.1175599999999999"/>
    <n v="1.1690200000000002"/>
    <n v="0.92667999999999995"/>
    <n v="0.15325435235963916"/>
    <n v="0.34798095729622308"/>
    <n v="0.24210659178627808"/>
    <n v="0.25665809855785965"/>
    <x v="3"/>
    <x v="0"/>
    <x v="2"/>
  </r>
  <r>
    <n v="351"/>
    <x v="6"/>
    <n v="32"/>
    <s v="FC1: Urban Principal Arterial - Interstate"/>
    <s v="I2U: I-215"/>
    <s v="U40: UDOT UrbanInterstate"/>
    <s v="-0351"/>
    <s v="351"/>
    <s v="0215"/>
    <n v="418"/>
    <n v="12.381"/>
    <x v="34"/>
    <s v="Salt Lake"/>
    <n v="40.63635"/>
    <n v="-111.91068"/>
    <s v="Radar"/>
    <n v="1950"/>
    <m/>
    <s v="SALT LAKE"/>
    <n v="35"/>
    <s v="WFRC/MAG"/>
    <x v="0"/>
    <s v="Suburban"/>
    <n v="101571"/>
    <n v="103285"/>
    <n v="109061"/>
    <n v="104699"/>
    <n v="108148"/>
    <n v="105352.8"/>
    <n v="101571"/>
    <n v="109061"/>
    <n v="113327"/>
    <n v="115695"/>
    <n v="121025"/>
    <n v="116198"/>
    <n v="119652"/>
    <n v="117179.4"/>
    <n v="113327"/>
    <n v="121025"/>
    <n v="1.1156999999999999"/>
    <n v="1.1202000000000001"/>
    <n v="1.1096999999999999"/>
    <n v="1.1097999999999999"/>
    <n v="1.1064000000000001"/>
    <n v="1.11236"/>
    <n v="1.1064000000000001"/>
    <n v="1.1202000000000001"/>
    <n v="0.94713999999999987"/>
    <n v="0.99293999999999993"/>
    <n v="1.01668"/>
    <n v="1.0355599999999998"/>
    <n v="1.02705"/>
    <n v="0.99558000000000002"/>
    <n v="0.97362000000000004"/>
    <n v="1.00824"/>
    <n v="1.0142"/>
    <n v="1.0162199999999999"/>
    <n v="0.98277999999999999"/>
    <n v="0.99694000000000005"/>
    <n v="0.97899999999999987"/>
    <n v="1.0243200000000001"/>
    <n v="0.99249999999999994"/>
    <n v="1.0044"/>
    <n v="0.58045999999999998"/>
    <n v="1.0775200000000003"/>
    <n v="1.1114999999999999"/>
    <n v="1.1270199999999999"/>
    <n v="1.1327799999999999"/>
    <n v="1.1436999999999999"/>
    <n v="0.82796000000000003"/>
    <n v="0.21224422724500941"/>
    <n v="0.29368102553567021"/>
    <n v="0.23943153105984294"/>
    <n v="0.25464321615947749"/>
    <x v="2"/>
    <x v="0"/>
    <x v="8"/>
  </r>
  <r>
    <n v="353"/>
    <x v="6"/>
    <n v="32"/>
    <s v="FC1: Urban Principal Arterial - Interstate"/>
    <s v="I2U: I-215"/>
    <s v="U40: UDOT UrbanInterstate"/>
    <s v="-0353"/>
    <s v="353"/>
    <s v="0215"/>
    <n v="418"/>
    <n v="18.731999999999999"/>
    <x v="35"/>
    <s v="Salt Lake"/>
    <n v="40.706769999999999"/>
    <n v="-111.953"/>
    <s v="Radar"/>
    <n v="1950"/>
    <m/>
    <s v="SALT LAKE"/>
    <n v="35"/>
    <s v="WFRC/MAG"/>
    <x v="0"/>
    <s v="Urban"/>
    <n v="96821"/>
    <n v="97657"/>
    <n v="102962"/>
    <n v="97183"/>
    <n v="92603"/>
    <n v="97445.2"/>
    <n v="92603"/>
    <n v="102962"/>
    <n v="111620"/>
    <n v="112194"/>
    <n v="117007"/>
    <n v="110462"/>
    <n v="105448"/>
    <n v="111346.2"/>
    <n v="105448"/>
    <n v="117007"/>
    <n v="1.1528"/>
    <n v="1.1489"/>
    <n v="1.1364000000000001"/>
    <n v="1.1366000000000001"/>
    <n v="1.1387"/>
    <n v="1.1426799999999999"/>
    <n v="1.1364000000000001"/>
    <n v="1.1528"/>
    <n v="0.93825999999999998"/>
    <n v="0.98529999999999995"/>
    <n v="1.0090599999999998"/>
    <n v="1.0353600000000001"/>
    <n v="1.0178600000000002"/>
    <n v="1.0260799999999999"/>
    <n v="0.98880000000000001"/>
    <n v="0.99660000000000015"/>
    <n v="1.0122199999999999"/>
    <n v="1.01406"/>
    <n v="0.96531999999999984"/>
    <n v="0.98117999999999994"/>
    <n v="0.96826000000000012"/>
    <n v="1.0207400000000002"/>
    <n v="1.00386"/>
    <n v="0.99719999999999998"/>
    <n v="0.53309999999999991"/>
    <n v="1.1045799999999999"/>
    <n v="1.1431200000000001"/>
    <n v="1.1578000000000002"/>
    <n v="1.16432"/>
    <n v="1.16882"/>
    <n v="0.73855999999999999"/>
    <n v="0.21920818954651197"/>
    <n v="0.27719172240848056"/>
    <n v="0.25890705356367227"/>
    <n v="0.24469303448133525"/>
    <x v="2"/>
    <x v="0"/>
    <x v="8"/>
  </r>
  <r>
    <n v="354"/>
    <x v="2"/>
    <n v="2"/>
    <s v="FC3: Urban Principal Arterial - Other"/>
    <s v=""/>
    <s v="U43: UDOT UrbanOtherFwyExpPrinArt"/>
    <s v="-0354"/>
    <s v="354"/>
    <s v="0171"/>
    <n v="346"/>
    <n v="8.8000000000000007"/>
    <x v="36"/>
    <s v="Salt Lake"/>
    <n v="40.699219999999997"/>
    <n v="-111.92228"/>
    <s v="Radar"/>
    <n v="1950"/>
    <m/>
    <s v="SALT LAKE"/>
    <n v="35"/>
    <s v="WFRC/MAG"/>
    <x v="3"/>
    <s v="Urban"/>
    <n v="28244"/>
    <n v="29322"/>
    <n v="30730"/>
    <n v="32335"/>
    <n v="33070"/>
    <n v="30740.2"/>
    <n v="28244"/>
    <n v="33070"/>
    <n v="29830"/>
    <n v="30981"/>
    <n v="32381"/>
    <n v="34162"/>
    <n v="34629"/>
    <n v="32396.6"/>
    <n v="29830"/>
    <n v="34629"/>
    <n v="1.0562"/>
    <n v="1.0566"/>
    <n v="1.0537000000000001"/>
    <n v="1.0565"/>
    <n v="1.0470999999999999"/>
    <n v="1.05402"/>
    <n v="1.0470999999999999"/>
    <n v="1.0566"/>
    <n v="0.92556000000000016"/>
    <n v="0.98462000000000016"/>
    <n v="1.0254799999999999"/>
    <n v="1.02502"/>
    <n v="1.04386"/>
    <n v="1.0382400000000001"/>
    <n v="1.00176"/>
    <n v="1.0109400000000002"/>
    <n v="0.99941999999999998"/>
    <n v="0.99038000000000004"/>
    <n v="0.97836000000000001"/>
    <n v="0.97196000000000016"/>
    <n v="0.96072000000000002"/>
    <n v="1.0314600000000003"/>
    <n v="1.01698"/>
    <n v="0.98937999999999993"/>
    <n v="0.68655999999999995"/>
    <n v="1.032"/>
    <n v="1.04766"/>
    <n v="1.0614800000000002"/>
    <n v="1.0731199999999999"/>
    <n v="1.1486999999999998"/>
    <n v="0.94889999999999985"/>
    <n v="0.14868140069636843"/>
    <n v="0.35428517677655813"/>
    <n v="0.24295681076155518"/>
    <n v="0.25407661176551827"/>
    <x v="1"/>
    <x v="0"/>
    <x v="2"/>
  </r>
  <r>
    <n v="355"/>
    <x v="2"/>
    <n v="2"/>
    <s v="FC4: Urban Minor Arterial"/>
    <s v=""/>
    <s v="U45: UDOT UrbanMinArtMjrColMinColLoc"/>
    <s v="-0355"/>
    <s v="355"/>
    <s v="0171"/>
    <n v="346"/>
    <n v="0.9"/>
    <x v="37"/>
    <s v="Salt Lake"/>
    <n v="40.696530000000003"/>
    <n v="-112.07420999999999"/>
    <s v="Radar"/>
    <n v="1985"/>
    <m/>
    <s v="SALT LAKE"/>
    <n v="35"/>
    <s v="WFRC/MAG"/>
    <x v="1"/>
    <s v="Suburban"/>
    <n v="13976"/>
    <n v="14708"/>
    <n v="16241"/>
    <n v="16885"/>
    <n v="17082"/>
    <n v="15778.4"/>
    <n v="13976"/>
    <n v="17082"/>
    <n v="14105"/>
    <n v="14827"/>
    <n v="16309"/>
    <n v="16930"/>
    <n v="17118"/>
    <n v="15857.8"/>
    <n v="14105"/>
    <n v="17118"/>
    <n v="1.0092000000000001"/>
    <n v="1.0081"/>
    <n v="1.0042"/>
    <n v="1.0026999999999999"/>
    <n v="1.0021"/>
    <n v="1.0052600000000003"/>
    <n v="1.0021"/>
    <n v="1.0092000000000001"/>
    <n v="0.90622000000000003"/>
    <n v="1.0112200000000002"/>
    <n v="0.98421999999999998"/>
    <n v="1.0252400000000002"/>
    <n v="1.0610599999999999"/>
    <n v="1.0127400000000002"/>
    <n v="0.9944599999999999"/>
    <n v="1.0084"/>
    <n v="1.0088599999999999"/>
    <n v="1.0200400000000003"/>
    <n v="0.99224000000000001"/>
    <n v="0.98535999999999979"/>
    <n v="0.96760000000000002"/>
    <n v="1.02352"/>
    <n v="1.0051999999999999"/>
    <n v="1.0070400000000002"/>
    <n v="0.78869999999999996"/>
    <n v="0.99785999999999997"/>
    <n v="0.99002000000000001"/>
    <n v="1.0078399999999998"/>
    <n v="1.0241799999999999"/>
    <n v="1.11002"/>
    <n v="1.07646"/>
    <n v="0.13688253523211255"/>
    <n v="0.31781408088451302"/>
    <n v="0.24261320766284261"/>
    <n v="0.30269017622053179"/>
    <x v="3"/>
    <x v="0"/>
    <x v="2"/>
  </r>
  <r>
    <n v="362"/>
    <x v="3"/>
    <n v="2"/>
    <s v="FC7: Rural Principal Arterial - Other"/>
    <s v=""/>
    <s v="U63: UDOT GardenCityArea"/>
    <s v="-0362"/>
    <s v="362"/>
    <s v="0089"/>
    <n v="1384"/>
    <n v="498.23099999999999"/>
    <x v="38"/>
    <s v="Rich"/>
    <n v="41.946620000000003"/>
    <n v="-111.39887"/>
    <s v="Radar"/>
    <n v="1950"/>
    <m/>
    <s v="RICH"/>
    <n v="33"/>
    <s v="USTM"/>
    <x v="2"/>
    <s v="Rural"/>
    <n v="2279"/>
    <m/>
    <n v="2335"/>
    <n v="2529"/>
    <n v="2482"/>
    <n v="2406.25"/>
    <n v="2279"/>
    <n v="2529"/>
    <n v="1830"/>
    <m/>
    <n v="1890"/>
    <n v="2016"/>
    <n v="2018"/>
    <n v="1938.5"/>
    <n v="1830"/>
    <n v="2018"/>
    <n v="0.80300000000000005"/>
    <m/>
    <n v="0.80940000000000001"/>
    <n v="0.79720000000000002"/>
    <n v="0.81310000000000004"/>
    <n v="0.80567500000000003"/>
    <n v="0.79720000000000002"/>
    <n v="0.81310000000000004"/>
    <n v="0.45204999999999995"/>
    <n v="0.50702500000000006"/>
    <n v="0.53800000000000003"/>
    <n v="0.61547499999999999"/>
    <n v="0.89149999999999996"/>
    <n v="1.5549000000000002"/>
    <n v="2.3795999999999999"/>
    <n v="1.9636"/>
    <n v="1.1074999999999999"/>
    <n v="0.74760000000000004"/>
    <n v="0.52072499999999999"/>
    <n v="0.50537500000000002"/>
    <n v="0.48815000000000003"/>
    <n v="0.68164999999999998"/>
    <n v="1.9660249999999999"/>
    <n v="0.79194999999999993"/>
    <n v="1.08405"/>
    <n v="0.79654999999999998"/>
    <n v="0.75677499999999998"/>
    <n v="0.78744999999999998"/>
    <n v="0.88455000000000006"/>
    <n v="1.24"/>
    <n v="1.4190749999999999"/>
    <n v="0.10811440858682288"/>
    <n v="0.44823606679816907"/>
    <n v="0.23938948726825357"/>
    <n v="0.20426003734675457"/>
    <x v="2"/>
    <x v="0"/>
    <x v="3"/>
  </r>
  <r>
    <n v="363"/>
    <x v="2"/>
    <n v="2"/>
    <s v="FC3: Urban Principal Arterial - Other"/>
    <s v=""/>
    <s v="U51: UDOT RuralOthPrinArt"/>
    <s v="-0363"/>
    <s v="363"/>
    <s v="0091"/>
    <n v="324"/>
    <n v="19.899000000000001"/>
    <x v="39"/>
    <s v="Cache"/>
    <n v="41.653219999999997"/>
    <n v="-111.9057"/>
    <s v="Loop"/>
    <n v="1950"/>
    <m/>
    <s v="CACHE"/>
    <n v="5"/>
    <s v="Cache"/>
    <x v="2"/>
    <s v="Rural"/>
    <n v="20633"/>
    <n v="21465"/>
    <n v="22967"/>
    <n v="24237"/>
    <n v="24700"/>
    <n v="22800.400000000001"/>
    <n v="20633"/>
    <n v="24700"/>
    <n v="20410"/>
    <n v="21169"/>
    <n v="22580"/>
    <n v="23866"/>
    <n v="24370"/>
    <n v="22479"/>
    <n v="20410"/>
    <n v="24370"/>
    <n v="0.98919999999999997"/>
    <n v="0.98619999999999997"/>
    <n v="0.98309999999999997"/>
    <n v="0.98470000000000002"/>
    <n v="0.98660000000000003"/>
    <n v="0.98596000000000006"/>
    <n v="0.98309999999999997"/>
    <n v="0.98919999999999997"/>
    <n v="0.80497999999999992"/>
    <n v="0.87864000000000009"/>
    <n v="0.94552000000000014"/>
    <n v="0.99394000000000005"/>
    <n v="1.0374000000000001"/>
    <n v="1.0743800000000001"/>
    <n v="1.1201600000000003"/>
    <n v="1.13764"/>
    <n v="1.0662400000000001"/>
    <n v="1.0466200000000001"/>
    <n v="0.95012000000000008"/>
    <n v="0.92462"/>
    <n v="0.86939999999999995"/>
    <n v="0.99227999999999983"/>
    <n v="1.1107400000000001"/>
    <n v="1.0210000000000001"/>
    <n v="0.74158000000000002"/>
    <n v="0.95008000000000004"/>
    <n v="0.96671999999999991"/>
    <n v="0.98753999999999986"/>
    <n v="1.0328599999999999"/>
    <n v="1.1950400000000001"/>
    <n v="1.1244799999999999"/>
    <n v="0.15814159054016871"/>
    <n v="0.34277034471734302"/>
    <n v="0.24355530906693459"/>
    <n v="0.25553275567555367"/>
    <x v="0"/>
    <x v="2"/>
    <x v="2"/>
  </r>
  <r>
    <n v="382"/>
    <x v="2"/>
    <n v="3"/>
    <s v="FC4: Urban Minor Arterial"/>
    <s v=""/>
    <s v="U60: UDOT NorthRec"/>
    <s v="-0382"/>
    <s v="382"/>
    <s v="0014"/>
    <n v="1330"/>
    <n v="1.7"/>
    <x v="40"/>
    <s v="Iron"/>
    <n v="37.67351"/>
    <n v="-113.03364999999999"/>
    <s v="Loop"/>
    <n v="1950"/>
    <m/>
    <s v="IRON"/>
    <n v="21"/>
    <s v="USTM"/>
    <x v="2"/>
    <s v="Rural"/>
    <n v="1903"/>
    <n v="2157"/>
    <n v="2264"/>
    <n v="2472"/>
    <n v="2478"/>
    <n v="2254.8000000000002"/>
    <n v="1903"/>
    <n v="2478"/>
    <n v="1626"/>
    <n v="1858"/>
    <n v="1937"/>
    <n v="2091"/>
    <n v="2118"/>
    <n v="1926"/>
    <n v="1626"/>
    <n v="2118"/>
    <n v="0.85440000000000005"/>
    <n v="0.86140000000000005"/>
    <n v="0.85560000000000003"/>
    <n v="0.84589999999999999"/>
    <n v="0.85470000000000002"/>
    <n v="0.85440000000000005"/>
    <n v="0.84589999999999999"/>
    <n v="0.86140000000000005"/>
    <n v="0.35736000000000001"/>
    <n v="0.41474"/>
    <n v="0.48580000000000007"/>
    <n v="0.62656000000000001"/>
    <n v="0.97056000000000009"/>
    <n v="1.5848"/>
    <n v="1.8622000000000001"/>
    <n v="1.6442400000000004"/>
    <n v="1.51024"/>
    <n v="1.2476799999999999"/>
    <n v="0.63022000000000011"/>
    <n v="0.49829999999999997"/>
    <n v="0.42346000000000006"/>
    <n v="0.69432000000000005"/>
    <n v="1.6971000000000001"/>
    <n v="1.1293599999999999"/>
    <n v="1.0857199999999998"/>
    <n v="0.81747999999999998"/>
    <n v="0.80714000000000008"/>
    <n v="0.84257999999999988"/>
    <n v="0.92566000000000004"/>
    <n v="1.20076"/>
    <n v="1.3069000000000002"/>
    <n v="8.781924903185015E-2"/>
    <n v="0.41010643419035209"/>
    <n v="0.24790019154707316"/>
    <n v="0.25417412523072458"/>
    <x v="2"/>
    <x v="0"/>
    <x v="9"/>
  </r>
  <r>
    <n v="400"/>
    <x v="1"/>
    <n v="35"/>
    <s v="FC1: Urban Principal Arterial - Interstate"/>
    <s v="I1R: I-15 Rural"/>
    <s v="U50: UDOT RuralInterstate"/>
    <s v="-0400"/>
    <s v="400"/>
    <s v="0015"/>
    <n v="1333"/>
    <n v="3.06"/>
    <x v="41"/>
    <s v="Washington"/>
    <n v="37.043660000000003"/>
    <n v="-113.59256999999999"/>
    <s v="Radar"/>
    <n v="1959"/>
    <m/>
    <s v="WASHINGTON"/>
    <n v="53"/>
    <s v="Dixie"/>
    <x v="1"/>
    <s v="Transition"/>
    <n v="24695"/>
    <n v="25014"/>
    <n v="26905"/>
    <n v="29106"/>
    <n v="30680"/>
    <n v="27280"/>
    <n v="24695"/>
    <n v="30680"/>
    <n v="23455"/>
    <n v="23786"/>
    <n v="25686"/>
    <n v="27735"/>
    <n v="29475"/>
    <n v="26027.4"/>
    <n v="23455"/>
    <n v="29475"/>
    <n v="0.94979999999999998"/>
    <n v="0.95089999999999997"/>
    <n v="0.95469999999999999"/>
    <n v="0.95289999999999997"/>
    <n v="0.9607"/>
    <n v="0.95379999999999998"/>
    <n v="0.94979999999999998"/>
    <n v="0.9607"/>
    <n v="0.83539999999999992"/>
    <n v="0.8833399999999999"/>
    <n v="1.0340400000000001"/>
    <n v="1.0311400000000002"/>
    <n v="1.0051999999999999"/>
    <n v="1.0669599999999999"/>
    <n v="1.1269"/>
    <n v="1.0623799999999999"/>
    <n v="0.98327999999999993"/>
    <n v="1.0329999999999999"/>
    <n v="0.97617999999999994"/>
    <n v="0.91842000000000001"/>
    <n v="0.87904000000000004"/>
    <n v="1.0234799999999999"/>
    <n v="1.0854000000000001"/>
    <n v="0.9974599999999999"/>
    <n v="0.9970199999999998"/>
    <n v="0.91942000000000002"/>
    <n v="0.91446000000000005"/>
    <n v="0.95313999999999999"/>
    <n v="1.0211999999999999"/>
    <n v="1.1327"/>
    <n v="1.0458799999999999"/>
    <n v="0.10015009125274302"/>
    <n v="0.42185382441164904"/>
    <n v="0.21313109012220594"/>
    <n v="0.26486499421340209"/>
    <x v="2"/>
    <x v="0"/>
    <x v="10"/>
  </r>
  <r>
    <n v="401"/>
    <x v="1"/>
    <n v="35"/>
    <s v="FC6: Rural Principal Arterial - Interstate"/>
    <s v="I1R: I-15 Rural"/>
    <s v="U50: UDOT RuralInterstate"/>
    <s v="-0401"/>
    <s v="401"/>
    <s v="0015"/>
    <n v="1333"/>
    <n v="22.581"/>
    <x v="42"/>
    <s v="Washington"/>
    <n v="37.234310000000001"/>
    <n v="-113.36924"/>
    <s v="Radar"/>
    <n v="1950"/>
    <m/>
    <s v="WASHINGTON"/>
    <n v="53"/>
    <s v="Dixie"/>
    <x v="2"/>
    <s v="Rural"/>
    <n v="20556"/>
    <n v="21591"/>
    <n v="23091"/>
    <n v="24617"/>
    <n v="25869"/>
    <n v="23144.799999999999"/>
    <n v="20556"/>
    <n v="25869"/>
    <n v="19192"/>
    <n v="20082"/>
    <n v="21475"/>
    <n v="22837"/>
    <n v="24211"/>
    <n v="21559.4"/>
    <n v="19192"/>
    <n v="24211"/>
    <n v="0.93359999999999999"/>
    <n v="0.93010000000000004"/>
    <n v="0.93"/>
    <n v="0.92769999999999997"/>
    <n v="0.93589999999999995"/>
    <n v="0.93146000000000007"/>
    <n v="0.92769999999999997"/>
    <n v="0.93589999999999995"/>
    <n v="0.80871999999999988"/>
    <n v="0.86899999999999999"/>
    <n v="1.03166"/>
    <n v="1.0170000000000001"/>
    <n v="0.99350000000000005"/>
    <n v="1.10338"/>
    <n v="1.1486399999999999"/>
    <n v="1.0786000000000002"/>
    <n v="0.96921999999999997"/>
    <n v="1.0183199999999999"/>
    <n v="0.97697999999999996"/>
    <n v="0.93227999999999989"/>
    <n v="0.86997999999999998"/>
    <n v="1.01406"/>
    <n v="1.1101999999999999"/>
    <n v="0.98818000000000006"/>
    <n v="1.0525999999999998"/>
    <n v="0.86818000000000006"/>
    <n v="0.87457999999999991"/>
    <n v="0.9277200000000001"/>
    <n v="1.03626"/>
    <n v="1.1831399999999999"/>
    <n v="1.0343200000000001"/>
    <n v="0.10567887439806958"/>
    <n v="0.37898672549025536"/>
    <n v="0.2229128183747569"/>
    <n v="0.29242158173691812"/>
    <x v="2"/>
    <x v="0"/>
    <x v="10"/>
  </r>
  <r>
    <n v="402"/>
    <x v="5"/>
    <n v="14"/>
    <s v="FC3: Urban Principal Arterial - Other"/>
    <s v=""/>
    <s v="U00: UDOT Stand Alone"/>
    <s v="-0402"/>
    <s v="402"/>
    <s v="0009"/>
    <n v="1326"/>
    <n v="1.415"/>
    <x v="43"/>
    <s v="Washington"/>
    <n v="37.161659999999998"/>
    <n v="-113.43028"/>
    <s v="Radar"/>
    <n v="1960"/>
    <m/>
    <s v="WASHINGTON"/>
    <n v="53"/>
    <s v="Dixie"/>
    <x v="1"/>
    <s v="Transition"/>
    <n v="21581"/>
    <n v="21727"/>
    <n v="23167"/>
    <n v="24766"/>
    <n v="26221"/>
    <n v="23492.400000000001"/>
    <n v="21581"/>
    <n v="26221"/>
    <n v="22982"/>
    <n v="23150"/>
    <n v="24617"/>
    <n v="26207"/>
    <n v="27771"/>
    <n v="24945.4"/>
    <n v="22982"/>
    <n v="27771"/>
    <n v="1.0649"/>
    <n v="1.0654999999999999"/>
    <n v="1.0626"/>
    <n v="1.0582"/>
    <n v="1.0590999999999999"/>
    <n v="1.06206"/>
    <n v="1.0582"/>
    <n v="1.0654999999999999"/>
    <n v="0.84876000000000007"/>
    <n v="0.94754000000000005"/>
    <n v="1.0361400000000001"/>
    <n v="1.0628600000000001"/>
    <n v="1.0408200000000001"/>
    <n v="1.0218399999999999"/>
    <n v="1.0013799999999999"/>
    <n v="1.0470200000000003"/>
    <n v="1.0375000000000001"/>
    <n v="1.02928"/>
    <n v="0.98361999999999994"/>
    <n v="0.92680000000000007"/>
    <n v="0.90769999999999995"/>
    <n v="1.0466"/>
    <n v="1.0234199999999998"/>
    <n v="1.0168199999999998"/>
    <n v="0.63046000000000002"/>
    <n v="1.0410600000000001"/>
    <n v="1.0482400000000001"/>
    <n v="1.0688800000000001"/>
    <n v="1.08928"/>
    <n v="1.1545200000000002"/>
    <n v="0.96848000000000012"/>
    <n v="0.15283193586772656"/>
    <n v="0.38867985563203733"/>
    <n v="0.2449662544000013"/>
    <n v="0.21352195410023475"/>
    <x v="2"/>
    <x v="0"/>
    <x v="11"/>
  </r>
  <r>
    <n v="403"/>
    <x v="1"/>
    <n v="35"/>
    <s v="FC6: Rural Principal Arterial - Interstate"/>
    <s v="I1R: I-15 Rural"/>
    <s v="U50: UDOT RuralInterstate"/>
    <s v="-0403"/>
    <s v="403"/>
    <s v="0015"/>
    <n v="1333"/>
    <n v="112.432"/>
    <x v="44"/>
    <s v="Beaver"/>
    <n v="38.302840000000003"/>
    <n v="-112.65213"/>
    <s v="Radar"/>
    <n v="1956"/>
    <m/>
    <s v="BEAVER"/>
    <n v="1"/>
    <s v="USTM"/>
    <x v="2"/>
    <s v="Transition"/>
    <n v="17564"/>
    <n v="17941"/>
    <n v="19001"/>
    <n v="20086"/>
    <n v="20837"/>
    <n v="19085.8"/>
    <n v="17564"/>
    <n v="20837"/>
    <n v="15876"/>
    <n v="16150"/>
    <n v="17013"/>
    <n v="17824"/>
    <n v="18596"/>
    <n v="17091.8"/>
    <n v="15876"/>
    <n v="18596"/>
    <n v="0.90390000000000004"/>
    <n v="0.9002"/>
    <n v="0.89539999999999997"/>
    <n v="0.88739999999999997"/>
    <n v="0.89249999999999996"/>
    <n v="0.89588000000000001"/>
    <n v="0.88739999999999997"/>
    <n v="0.90390000000000004"/>
    <n v="0.74397999999999997"/>
    <n v="0.82717999999999992"/>
    <n v="1.05162"/>
    <n v="1.04888"/>
    <n v="1.0115200000000002"/>
    <n v="1.1564399999999999"/>
    <n v="1.20278"/>
    <n v="1.0916600000000003"/>
    <n v="0.95832000000000017"/>
    <n v="1.0203200000000001"/>
    <n v="0.98496000000000006"/>
    <n v="0.88938000000000006"/>
    <n v="0.82015999999999989"/>
    <n v="1.0373399999999999"/>
    <n v="1.1503200000000002"/>
    <n v="0.98786000000000007"/>
    <n v="1.1972"/>
    <n v="0.83201999999999998"/>
    <n v="0.81484000000000001"/>
    <n v="0.89673999999999998"/>
    <n v="1.0199200000000002"/>
    <n v="1.19824"/>
    <n v="1.0029600000000001"/>
    <n v="8.2555379281458494E-2"/>
    <n v="0.40188426797065757"/>
    <n v="0.220127610919337"/>
    <n v="0.2954327418285469"/>
    <x v="4"/>
    <x v="0"/>
    <x v="1"/>
  </r>
  <r>
    <n v="404"/>
    <x v="7"/>
    <n v="35"/>
    <s v="FC6: Rural Principal Arterial - Interstate"/>
    <s v="I7R: I-215"/>
    <s v="U60: UDOT NorthRec"/>
    <s v="-0404"/>
    <s v="404"/>
    <s v="0070"/>
    <n v="1370"/>
    <n v="156.869"/>
    <x v="45"/>
    <s v="Emery"/>
    <n v="38.975520000000003"/>
    <n v="-110.25118000000001"/>
    <s v="Loop"/>
    <n v="1950"/>
    <m/>
    <s v="EMERY"/>
    <n v="15"/>
    <s v="USTM"/>
    <x v="2"/>
    <s v="Rural"/>
    <n v="4109"/>
    <n v="4337"/>
    <n v="4738"/>
    <n v="5025"/>
    <n v="5321"/>
    <n v="4706"/>
    <n v="4109"/>
    <n v="5321"/>
    <n v="3863"/>
    <n v="4099"/>
    <n v="4504"/>
    <n v="4709"/>
    <n v="5006"/>
    <n v="4436.2"/>
    <n v="3863"/>
    <n v="5006"/>
    <n v="0.94010000000000005"/>
    <n v="0.94510000000000005"/>
    <n v="0.9506"/>
    <n v="0.93710000000000004"/>
    <n v="0.94079999999999997"/>
    <n v="0.94274000000000002"/>
    <n v="0.93710000000000004"/>
    <n v="0.9506"/>
    <n v="0.53683999999999998"/>
    <n v="0.53735999999999995"/>
    <n v="0.8948799999999999"/>
    <n v="0.97621999999999998"/>
    <n v="1.1758600000000001"/>
    <n v="1.3934599999999999"/>
    <n v="1.4285399999999999"/>
    <n v="1.2773799999999997"/>
    <n v="1.1339999999999999"/>
    <n v="1.0272200000000002"/>
    <n v="0.78627999999999998"/>
    <n v="0.67279999999999995"/>
    <n v="0.58234000000000008"/>
    <n v="1.01566"/>
    <n v="1.36646"/>
    <n v="0.98250000000000015"/>
    <n v="1.08632"/>
    <n v="0.88622000000000001"/>
    <n v="0.88960000000000006"/>
    <n v="0.95175999999999994"/>
    <n v="1.02458"/>
    <n v="1.0653600000000001"/>
    <n v="1.0773600000000001"/>
    <n v="8.7208210660715282E-2"/>
    <n v="0.42549228665747796"/>
    <n v="0.21847484812160772"/>
    <n v="0.26882465456019905"/>
    <x v="2"/>
    <x v="0"/>
    <x v="12"/>
  </r>
  <r>
    <n v="405"/>
    <x v="2"/>
    <n v="3"/>
    <s v="FC8: Rural Minor Arterial"/>
    <s v=""/>
    <s v="U53: UDOT RuralMinArtMajColMinColLoc"/>
    <s v="-0405"/>
    <s v="405"/>
    <s v="0021"/>
    <n v="305"/>
    <n v="104.31"/>
    <x v="46"/>
    <s v="Beaver"/>
    <n v="38.273989999999998"/>
    <n v="-112.69494"/>
    <s v="Loop"/>
    <n v="1950"/>
    <m/>
    <s v="BEAVER"/>
    <n v="1"/>
    <s v="USTM"/>
    <x v="0"/>
    <s v="Rural"/>
    <n v="1440"/>
    <n v="1439"/>
    <n v="1511"/>
    <n v="1577"/>
    <n v="1581"/>
    <n v="1509.6"/>
    <n v="1439"/>
    <n v="1581"/>
    <n v="1561"/>
    <n v="1553"/>
    <n v="1644"/>
    <n v="1706"/>
    <n v="1698"/>
    <n v="1632.4"/>
    <n v="1553"/>
    <n v="1706"/>
    <n v="1.0840000000000001"/>
    <n v="1.0791999999999999"/>
    <n v="1.0880000000000001"/>
    <n v="1.0818000000000001"/>
    <n v="1.0740000000000001"/>
    <n v="1.0813999999999999"/>
    <n v="1.0740000000000001"/>
    <n v="1.0880000000000001"/>
    <n v="0.87646000000000002"/>
    <n v="0.91242000000000001"/>
    <n v="0.96645999999999999"/>
    <n v="1.0264"/>
    <n v="1.0832999999999999"/>
    <n v="1.084625"/>
    <n v="1.0705200000000001"/>
    <n v="1.09076"/>
    <n v="1.0379"/>
    <n v="1.00878"/>
    <n v="0.93472000000000011"/>
    <n v="0.90051999999999999"/>
    <n v="0.89646000000000003"/>
    <n v="1.0253999999999999"/>
    <n v="1.0820000000000001"/>
    <n v="0.99382000000000004"/>
    <n v="0.68686000000000003"/>
    <n v="1.0424200000000003"/>
    <n v="1.0922000000000001"/>
    <n v="1.0901999999999998"/>
    <n v="1.0992599999999999"/>
    <n v="1.1064400000000001"/>
    <n v="0.89039999999999997"/>
    <n v="0.15583624963262407"/>
    <n v="0.34053738646095411"/>
    <n v="0.2486621947017488"/>
    <n v="0.25496416920467307"/>
    <x v="0"/>
    <x v="3"/>
    <x v="2"/>
  </r>
  <r>
    <n v="406"/>
    <x v="2"/>
    <n v="2"/>
    <s v="FC3: Urban Principal Arterial - Other"/>
    <s v=""/>
    <s v="U43: UDOT UrbanOtherFwyExpPrinArt"/>
    <s v="-0406"/>
    <s v="406"/>
    <s v="0071"/>
    <n v="318"/>
    <n v="16.337"/>
    <x v="47"/>
    <s v="Salt Lake"/>
    <n v="40.671810000000001"/>
    <n v="-111.87169"/>
    <s v="Radar"/>
    <n v="1984"/>
    <m/>
    <s v="SALT LAKE"/>
    <n v="35"/>
    <s v="WFRC/MAG"/>
    <x v="3"/>
    <s v="Urban"/>
    <n v="24465"/>
    <n v="25545"/>
    <n v="26006"/>
    <n v="27347"/>
    <n v="27961"/>
    <n v="26264.799999999999"/>
    <n v="24465"/>
    <n v="27961"/>
    <n v="27622"/>
    <n v="28890"/>
    <n v="29210"/>
    <n v="30784"/>
    <n v="31433"/>
    <n v="29587.8"/>
    <n v="27622"/>
    <n v="31433"/>
    <n v="1.129"/>
    <n v="1.1309"/>
    <n v="1.1232"/>
    <n v="1.1256999999999999"/>
    <n v="1.1242000000000001"/>
    <n v="1.1266"/>
    <n v="1.1232"/>
    <n v="1.1309"/>
    <n v="0.93355999999999995"/>
    <n v="0.96666000000000007"/>
    <n v="1.00874"/>
    <n v="1.0097400000000001"/>
    <n v="1.02942"/>
    <n v="1.02138"/>
    <n v="0.99214000000000002"/>
    <n v="1.0177400000000001"/>
    <n v="1.0229599999999999"/>
    <n v="1.0138"/>
    <n v="0.98248000000000002"/>
    <n v="0.98849999999999993"/>
    <n v="0.96290000000000009"/>
    <n v="1.01596"/>
    <n v="1.0104"/>
    <n v="1.0064199999999999"/>
    <n v="0.56917999999999991"/>
    <n v="1.09612"/>
    <n v="1.13242"/>
    <n v="1.13992"/>
    <n v="1.13744"/>
    <n v="1.13182"/>
    <n v="0.7984"/>
    <n v="0.18126454854041035"/>
    <n v="0.3262931720818617"/>
    <n v="0.25835785354270346"/>
    <n v="0.23408442583502448"/>
    <x v="1"/>
    <x v="0"/>
    <x v="2"/>
  </r>
  <r>
    <n v="407"/>
    <x v="2"/>
    <n v="2"/>
    <s v="FC4: Urban Minor Arterial"/>
    <s v=""/>
    <s v="U45: UDOT UrbanMinArtMjrColMinColLoc"/>
    <s v="-0407"/>
    <s v="407"/>
    <s v="0068"/>
    <n v="1368"/>
    <n v="38.593000000000004"/>
    <x v="48"/>
    <s v="Salt Lake"/>
    <n v="40.469230000000003"/>
    <n v="-111.94607000000001"/>
    <s v="Loop"/>
    <n v="1964"/>
    <m/>
    <s v="SALT LAKE"/>
    <n v="35"/>
    <s v="WFRC/MAG"/>
    <x v="0"/>
    <s v="Transition"/>
    <n v="18758"/>
    <n v="18335"/>
    <n v="21524"/>
    <n v="21558"/>
    <n v="21776"/>
    <n v="20390.2"/>
    <n v="18335"/>
    <n v="21776"/>
    <n v="20601"/>
    <n v="20288"/>
    <n v="23762"/>
    <n v="23883"/>
    <n v="24271"/>
    <n v="22561"/>
    <n v="20288"/>
    <n v="24271"/>
    <n v="1.0983000000000001"/>
    <n v="1.1065"/>
    <n v="1.1040000000000001"/>
    <n v="1.1077999999999999"/>
    <n v="1.1146"/>
    <n v="1.1062400000000001"/>
    <n v="1.0983000000000001"/>
    <n v="1.1146"/>
    <n v="0.87766"/>
    <n v="0.92121999999999993"/>
    <n v="0.98425999999999991"/>
    <n v="1.0172000000000001"/>
    <n v="1.0601800000000001"/>
    <n v="1.0442799999999999"/>
    <n v="1.0051999999999999"/>
    <n v="1.0686"/>
    <n v="1.04436"/>
    <n v="1.0331199999999998"/>
    <n v="0.97754000000000008"/>
    <n v="0.9509399999999999"/>
    <n v="0.91660000000000008"/>
    <n v="1.0205600000000001"/>
    <n v="1.0393599999999998"/>
    <n v="1.0183399999999998"/>
    <n v="0.56791999999999998"/>
    <n v="1.0709000000000002"/>
    <n v="1.1047"/>
    <n v="1.1131"/>
    <n v="1.13304"/>
    <n v="1.1691800000000001"/>
    <n v="0.85676000000000008"/>
    <n v="0.23306304391326443"/>
    <n v="0.25877958429376824"/>
    <n v="0.26090339509651217"/>
    <n v="0.24725397669645516"/>
    <x v="4"/>
    <x v="0"/>
    <x v="2"/>
  </r>
  <r>
    <n v="408"/>
    <x v="2"/>
    <n v="3"/>
    <s v="FC4: Urban Minor Arterial"/>
    <s v=""/>
    <s v="U45: UDOT UrbanMinArtMjrColMinColLoc"/>
    <s v="-0408"/>
    <s v="408"/>
    <s v="0068"/>
    <n v="1368"/>
    <n v="57.436"/>
    <x v="49"/>
    <s v="Salt Lake"/>
    <n v="40.742849999999997"/>
    <n v="-111.93886999999999"/>
    <s v="Radar"/>
    <n v="1959"/>
    <m/>
    <s v="SALT LAKE"/>
    <n v="35"/>
    <s v="WFRC/MAG"/>
    <x v="3"/>
    <s v="Urban"/>
    <n v="19956"/>
    <n v="19011"/>
    <n v="20324"/>
    <n v="22019"/>
    <n v="24104"/>
    <n v="21082.799999999999"/>
    <n v="19011"/>
    <n v="24104"/>
    <n v="21090"/>
    <n v="19992"/>
    <n v="21287"/>
    <n v="23029"/>
    <n v="25347"/>
    <n v="22149"/>
    <n v="19992"/>
    <n v="25347"/>
    <n v="1.0568"/>
    <n v="1.0516000000000001"/>
    <n v="1.0474000000000001"/>
    <n v="1.0459000000000001"/>
    <n v="1.0516000000000001"/>
    <n v="1.0506600000000001"/>
    <n v="1.0459000000000001"/>
    <n v="1.0568"/>
    <n v="0.91374"/>
    <n v="0.97348000000000001"/>
    <n v="1.0064600000000001"/>
    <n v="1.0154999999999998"/>
    <n v="1.0229199999999998"/>
    <n v="1.0284800000000001"/>
    <n v="1.0025599999999999"/>
    <n v="1.0261"/>
    <n v="1.0288599999999999"/>
    <n v="1.0041199999999999"/>
    <n v="0.99827500000000002"/>
    <n v="0.96243999999999996"/>
    <n v="0.94986000000000015"/>
    <n v="1.0149599999999999"/>
    <n v="1.0190399999999999"/>
    <n v="1.0105599999999999"/>
    <n v="0.69752000000000014"/>
    <n v="1.0498400000000001"/>
    <n v="1.0434600000000001"/>
    <n v="1.0441400000000001"/>
    <n v="1.0647599999999999"/>
    <n v="1.15452"/>
    <n v="0.94798000000000004"/>
    <n v="0.13625338401321538"/>
    <n v="0.37028807820642851"/>
    <n v="0.24871084681051564"/>
    <n v="0.24474769096984045"/>
    <x v="1"/>
    <x v="0"/>
    <x v="2"/>
  </r>
  <r>
    <n v="409"/>
    <x v="2"/>
    <n v="3"/>
    <s v="FC4: Urban Minor Arterial"/>
    <s v=""/>
    <s v="U00: UDOT Stand Alone"/>
    <s v="-0409"/>
    <s v="409"/>
    <s v="2330"/>
    <n v="1838"/>
    <n v="1.69"/>
    <x v="50"/>
    <s v="Salt Lake"/>
    <n v="40.77167"/>
    <n v="-111.92632999999999"/>
    <s v="Loop"/>
    <n v="1956"/>
    <m/>
    <s v="SALT LAKE"/>
    <n v="35"/>
    <s v="WFRC/MAG"/>
    <x v="3"/>
    <s v="Urban"/>
    <n v="12368"/>
    <n v="12848"/>
    <n v="13373"/>
    <n v="14108"/>
    <n v="14178"/>
    <n v="13375"/>
    <n v="12368"/>
    <n v="14178"/>
    <n v="13163"/>
    <n v="13649"/>
    <n v="14062"/>
    <n v="14809"/>
    <n v="14820"/>
    <n v="14100.6"/>
    <n v="13163"/>
    <n v="14820"/>
    <n v="1.0643"/>
    <n v="1.0623"/>
    <n v="1.0515000000000001"/>
    <n v="1.0497000000000001"/>
    <n v="1.0452999999999999"/>
    <n v="1.0546200000000001"/>
    <n v="1.0452999999999999"/>
    <n v="1.0643"/>
    <n v="0.87926000000000004"/>
    <n v="0.93957999999999997"/>
    <n v="0.98055999999999999"/>
    <n v="1.0043800000000001"/>
    <n v="1.0112400000000001"/>
    <n v="1.03176"/>
    <n v="1.02718"/>
    <n v="1.0435200000000002"/>
    <n v="1.16198"/>
    <n v="0.99646000000000012"/>
    <n v="0.94592000000000009"/>
    <n v="0.96230000000000016"/>
    <n v="0.92706000000000022"/>
    <n v="0.99874000000000007"/>
    <n v="1.0341400000000001"/>
    <n v="1.03478"/>
    <n v="0.67906"/>
    <n v="1.0264599999999997"/>
    <n v="1.0422799999999999"/>
    <n v="1.05806"/>
    <n v="1.0888000000000002"/>
    <n v="1.1626400000000001"/>
    <n v="0.95246000000000008"/>
    <n v="0.12625756194082866"/>
    <n v="0.37601286215658097"/>
    <n v="0.23947110098192126"/>
    <n v="0.25825847492066911"/>
    <x v="1"/>
    <x v="0"/>
    <x v="2"/>
  </r>
  <r>
    <n v="411"/>
    <x v="2"/>
    <n v="2"/>
    <s v="FC7: Rural Principal Arterial - Other"/>
    <s v=""/>
    <s v="U60: UDOT NorthRec"/>
    <s v="-0411"/>
    <s v="411"/>
    <s v="0089"/>
    <n v="1384"/>
    <n v="51.37"/>
    <x v="51"/>
    <s v="Kane"/>
    <n v="37.037489999999998"/>
    <n v="-112.35589"/>
    <s v="Radar"/>
    <n v="1959"/>
    <m/>
    <s v="KANE"/>
    <n v="25"/>
    <s v="USTM"/>
    <x v="2"/>
    <s v="Rural"/>
    <n v="1868"/>
    <n v="2175"/>
    <n v="2673"/>
    <n v="2986"/>
    <n v="3289"/>
    <n v="2598.1999999999998"/>
    <n v="1868"/>
    <n v="3289"/>
    <n v="1803"/>
    <n v="2081"/>
    <n v="2566"/>
    <n v="2834"/>
    <n v="3150"/>
    <n v="2486.8000000000002"/>
    <n v="1803"/>
    <n v="3150"/>
    <n v="0.96519999999999995"/>
    <n v="0.95679999999999998"/>
    <n v="0.96"/>
    <n v="0.94910000000000005"/>
    <n v="0.9577"/>
    <n v="0.95776000000000006"/>
    <n v="0.94910000000000005"/>
    <n v="0.96519999999999995"/>
    <n v="0.51341999999999999"/>
    <n v="0.58476000000000006"/>
    <n v="0.83291999999999999"/>
    <n v="0.98610000000000009"/>
    <n v="1.1498200000000001"/>
    <n v="1.2916400000000001"/>
    <n v="1.4376"/>
    <n v="1.3144400000000001"/>
    <n v="1.2074399999999998"/>
    <n v="1.0562600000000002"/>
    <n v="0.79920000000000002"/>
    <n v="0.69497999999999993"/>
    <n v="0.59772000000000003"/>
    <n v="0.9895799999999999"/>
    <n v="1.34788"/>
    <n v="1.0209600000000001"/>
    <n v="1.05918"/>
    <n v="0.93458000000000008"/>
    <n v="0.91126000000000007"/>
    <n v="0.95508000000000004"/>
    <n v="1.0109600000000001"/>
    <n v="1.0838399999999999"/>
    <n v="1.02858"/>
    <n v="8.0518243397299002E-2"/>
    <n v="0.4544972262533456"/>
    <n v="0.23377054650898396"/>
    <n v="0.23121398384037142"/>
    <x v="2"/>
    <x v="1"/>
    <x v="7"/>
  </r>
  <r>
    <n v="412"/>
    <x v="2"/>
    <n v="3"/>
    <s v="FC8: Rural Minor Arterial"/>
    <s v=""/>
    <s v="U53: UDOT RuralMinArtMajColMinColLoc"/>
    <s v="-0412"/>
    <s v="412"/>
    <s v="089A"/>
    <n v="301"/>
    <n v="0.01"/>
    <x v="52"/>
    <s v="Kane"/>
    <n v="37.000920000000001"/>
    <n v="-112.52966000000001"/>
    <s v="Loop"/>
    <n v="1960"/>
    <m/>
    <s v="KANE"/>
    <n v="25"/>
    <s v="USTM"/>
    <x v="1"/>
    <s v="Rural"/>
    <n v="4215"/>
    <n v="4209"/>
    <n v="4368"/>
    <n v="4669"/>
    <n v="5013"/>
    <n v="4494.8"/>
    <n v="4209"/>
    <n v="5013"/>
    <n v="4383"/>
    <n v="4377"/>
    <n v="4537"/>
    <n v="4798"/>
    <n v="5160"/>
    <n v="4651"/>
    <n v="4377"/>
    <n v="5160"/>
    <n v="1.0399"/>
    <n v="1.0399"/>
    <n v="1.0387"/>
    <n v="1.0276000000000001"/>
    <n v="1.0293000000000001"/>
    <n v="1.0350800000000002"/>
    <n v="1.0276000000000001"/>
    <n v="1.0399"/>
    <n v="0.73893999999999993"/>
    <n v="0.80486000000000002"/>
    <n v="0.93140000000000001"/>
    <n v="0.98227999999999993"/>
    <n v="1.1052599999999999"/>
    <n v="1.17384"/>
    <n v="1.1862200000000001"/>
    <n v="1.14402"/>
    <n v="1.1231200000000001"/>
    <n v="1.0322"/>
    <n v="0.89296000000000009"/>
    <n v="0.84153999999999995"/>
    <n v="0.7950799999999999"/>
    <n v="1.0063400000000002"/>
    <n v="1.1680200000000001"/>
    <n v="1.0160800000000001"/>
    <n v="0.7849600000000001"/>
    <n v="1.0076800000000001"/>
    <n v="1.0238399999999999"/>
    <n v="1.03478"/>
    <n v="1.0660799999999999"/>
    <n v="1.1160000000000001"/>
    <n v="0.96784000000000003"/>
    <n v="0.12435759525372916"/>
    <n v="0.40766792875129532"/>
    <n v="0.23694421580495315"/>
    <n v="0.2310302601900224"/>
    <x v="2"/>
    <x v="1"/>
    <x v="7"/>
  </r>
  <r>
    <n v="414"/>
    <x v="2"/>
    <n v="3"/>
    <s v="FC8: Rural Minor Arterial"/>
    <s v=""/>
    <s v="U60: UDOT NorthRec"/>
    <s v="-0414"/>
    <s v="414"/>
    <s v="0095"/>
    <n v="1388"/>
    <n v="0.22500000000000001"/>
    <x v="53"/>
    <s v="Wayne"/>
    <n v="38.371209999999998"/>
    <n v="-110.70338"/>
    <s v="Loop"/>
    <n v="1950"/>
    <m/>
    <s v="WAYNE"/>
    <n v="55"/>
    <s v="USTM"/>
    <x v="2"/>
    <s v="Rural"/>
    <n v="713"/>
    <n v="762"/>
    <n v="801"/>
    <n v="789"/>
    <n v="841"/>
    <n v="781.2"/>
    <n v="713"/>
    <n v="841"/>
    <n v="652"/>
    <n v="692"/>
    <n v="742"/>
    <n v="735"/>
    <n v="769"/>
    <n v="718"/>
    <n v="652"/>
    <n v="769"/>
    <n v="0.91439999999999999"/>
    <n v="0.90810000000000002"/>
    <n v="0.92630000000000001"/>
    <n v="0.93159999999999998"/>
    <n v="0.91439999999999999"/>
    <n v="0.91896"/>
    <n v="0.90810000000000002"/>
    <n v="0.93159999999999998"/>
    <n v="0.39683999999999997"/>
    <n v="0.48698000000000008"/>
    <n v="0.76911999999999991"/>
    <n v="1.0336200000000002"/>
    <n v="1.32318"/>
    <n v="1.49092"/>
    <n v="1.4834399999999999"/>
    <n v="1.3099799999999999"/>
    <n v="1.3879199999999998"/>
    <n v="1.11686"/>
    <n v="0.65512000000000004"/>
    <n v="0.46419999999999995"/>
    <n v="0.44932"/>
    <n v="1.04196"/>
    <n v="1.4280999999999999"/>
    <n v="1.05332"/>
    <n v="1.1154999999999999"/>
    <n v="0.88396000000000008"/>
    <n v="0.87175999999999987"/>
    <n v="0.92726000000000008"/>
    <n v="0.9766999999999999"/>
    <n v="1.0988"/>
    <n v="1.11426"/>
    <n v="0.11101849427393151"/>
    <n v="0.43875592260463403"/>
    <n v="0.22587706533664553"/>
    <n v="0.2243485177847889"/>
    <x v="2"/>
    <x v="3"/>
    <x v="7"/>
  </r>
  <r>
    <n v="415"/>
    <x v="2"/>
    <n v="2"/>
    <s v="FC7: Rural Principal Arterial - Other"/>
    <s v=""/>
    <s v="U60: UDOT NorthRec"/>
    <s v="-0415"/>
    <s v="415"/>
    <s v="0089"/>
    <n v="1384"/>
    <n v="180.244"/>
    <x v="54"/>
    <s v="Piute"/>
    <n v="38.466569999999997"/>
    <n v="-112.23443"/>
    <s v="Loop"/>
    <n v="1950"/>
    <m/>
    <s v="PIUTE"/>
    <n v="31"/>
    <s v="USTM"/>
    <x v="2"/>
    <s v="Rural"/>
    <n v="1295"/>
    <n v="1376"/>
    <n v="1442"/>
    <n v="1523"/>
    <n v="1529"/>
    <n v="1433"/>
    <n v="1295"/>
    <n v="1529"/>
    <n v="1262"/>
    <n v="1328"/>
    <n v="1410"/>
    <n v="1489"/>
    <n v="1488"/>
    <n v="1395.4"/>
    <n v="1262"/>
    <n v="1489"/>
    <n v="0.97450000000000003"/>
    <n v="0.96509999999999996"/>
    <n v="0.9778"/>
    <n v="0.97770000000000001"/>
    <n v="0.97319999999999995"/>
    <n v="0.97365999999999997"/>
    <n v="0.96509999999999996"/>
    <n v="0.9778"/>
    <n v="0.59960000000000002"/>
    <n v="0.67684"/>
    <n v="0.83638000000000012"/>
    <n v="0.93640000000000012"/>
    <n v="1.1314199999999999"/>
    <n v="1.3572200000000001"/>
    <n v="1.4418199999999999"/>
    <n v="1.2760000000000002"/>
    <n v="1.1766599999999998"/>
    <n v="1.0141200000000001"/>
    <n v="0.76240000000000008"/>
    <n v="0.69378000000000006"/>
    <n v="0.65676000000000001"/>
    <n v="0.96806000000000003"/>
    <n v="1.35836"/>
    <n v="0.98438000000000003"/>
    <n v="0.92449999999999988"/>
    <n v="0.94287999999999994"/>
    <n v="0.93615999999999988"/>
    <n v="0.9884799999999998"/>
    <n v="1.0165"/>
    <n v="1.1590800000000001"/>
    <n v="1.02674"/>
    <n v="0.10582865902356076"/>
    <n v="0.44863036348864826"/>
    <n v="0.23550657732360802"/>
    <n v="0.21003440016418295"/>
    <x v="2"/>
    <x v="1"/>
    <x v="7"/>
  </r>
  <r>
    <n v="416"/>
    <x v="2"/>
    <n v="3"/>
    <s v="FC7: Rural Principal Arterial - Other"/>
    <s v=""/>
    <s v="U60: UDOT NorthRec"/>
    <s v="-0416"/>
    <s v="416"/>
    <s v="0089"/>
    <n v="1384"/>
    <n v="306.47899999999998"/>
    <x v="55"/>
    <s v="Utah"/>
    <n v="39.939599999999999"/>
    <n v="-111.54172"/>
    <s v="Loop"/>
    <n v="1950"/>
    <m/>
    <s v="UTAH"/>
    <n v="49"/>
    <s v="USTM"/>
    <x v="2"/>
    <s v="Rural"/>
    <n v="2436"/>
    <n v="2434"/>
    <n v="2623"/>
    <n v="2807"/>
    <n v="2917"/>
    <n v="2643.4"/>
    <n v="2434"/>
    <n v="2917"/>
    <n v="2188"/>
    <n v="2175"/>
    <n v="2341"/>
    <n v="2515"/>
    <n v="2635"/>
    <n v="2370.8000000000002"/>
    <n v="2175"/>
    <n v="2635"/>
    <n v="0.8982"/>
    <n v="0.89359999999999995"/>
    <n v="0.89249999999999996"/>
    <n v="0.89600000000000002"/>
    <n v="0.90329999999999999"/>
    <n v="0.89671999999999996"/>
    <n v="0.89249999999999996"/>
    <n v="0.90329999999999999"/>
    <n v="0.6825"/>
    <n v="0.74765999999999999"/>
    <n v="0.82423999999999997"/>
    <n v="0.87256"/>
    <n v="1.0481200000000002"/>
    <n v="1.28206"/>
    <n v="1.3290599999999999"/>
    <n v="1.2247600000000001"/>
    <n v="1.1159000000000001"/>
    <n v="1.1228799999999999"/>
    <n v="0.85125999999999991"/>
    <n v="0.80104000000000009"/>
    <n v="0.74374000000000007"/>
    <n v="0.91500000000000004"/>
    <n v="1.2786"/>
    <n v="1.03"/>
    <n v="0.90822000000000003"/>
    <n v="0.86831999999999998"/>
    <n v="0.87673999999999985"/>
    <n v="0.89504000000000006"/>
    <n v="0.94187999999999994"/>
    <n v="1.20946"/>
    <n v="1.2832399999999999"/>
    <n v="0.1531947697697896"/>
    <n v="0.33853203653255176"/>
    <n v="0.23975656252276595"/>
    <n v="0.26851663117489266"/>
    <x v="0"/>
    <x v="1"/>
    <x v="2"/>
  </r>
  <r>
    <n v="418"/>
    <x v="2"/>
    <n v="2"/>
    <s v="FC7: Rural Principal Arterial - Other"/>
    <s v=""/>
    <s v="U60: UDOT NorthRec"/>
    <s v="-0418"/>
    <s v="418"/>
    <s v="0006"/>
    <n v="1332"/>
    <n v="299.19400000000002"/>
    <x v="56"/>
    <s v="Emery"/>
    <n v="38.988059999999997"/>
    <n v="-110.24448"/>
    <s v="Loop"/>
    <n v="1950"/>
    <m/>
    <s v="EMERY"/>
    <n v="15"/>
    <s v="USTM"/>
    <x v="2"/>
    <s v="Rural"/>
    <n v="4453"/>
    <n v="4700"/>
    <n v="5151"/>
    <n v="5498"/>
    <n v="5766"/>
    <n v="5113.6000000000004"/>
    <n v="4453"/>
    <n v="5766"/>
    <n v="4094"/>
    <n v="4321"/>
    <n v="4689"/>
    <n v="4937"/>
    <n v="5172"/>
    <n v="4642.6000000000004"/>
    <n v="4094"/>
    <n v="5172"/>
    <n v="0.9194"/>
    <n v="0.9194"/>
    <n v="0.9103"/>
    <n v="0.89800000000000002"/>
    <n v="0.89700000000000002"/>
    <n v="0.90882000000000007"/>
    <n v="0.89700000000000002"/>
    <n v="0.9194"/>
    <n v="0.61270000000000002"/>
    <n v="0.69137999999999999"/>
    <n v="0.96774000000000004"/>
    <n v="1.1219000000000001"/>
    <n v="1.15154"/>
    <n v="1.2394399999999999"/>
    <n v="1.2255400000000001"/>
    <n v="1.1313599999999999"/>
    <n v="1.0684199999999999"/>
    <n v="1.0595600000000001"/>
    <n v="0.8872199999999999"/>
    <n v="0.76118000000000008"/>
    <n v="0.6883999999999999"/>
    <n v="1.0804199999999997"/>
    <n v="1.1987999999999999"/>
    <n v="1.0050599999999998"/>
    <n v="1.1569199999999999"/>
    <n v="0.86918000000000006"/>
    <n v="0.82653999999999994"/>
    <n v="0.91608000000000001"/>
    <n v="1.00726"/>
    <n v="1.1970399999999999"/>
    <n v="1.01132"/>
    <n v="9.2657140101670185E-2"/>
    <n v="0.42482481579693232"/>
    <n v="0.22101278216343684"/>
    <n v="0.26150526193796064"/>
    <x v="0"/>
    <x v="1"/>
    <x v="2"/>
  </r>
  <r>
    <n v="420"/>
    <x v="2"/>
    <n v="2"/>
    <s v="FC7: Rural Principal Arterial - Other"/>
    <s v=""/>
    <s v="U51: UDOT RuralOthPrinArt"/>
    <s v="-0420"/>
    <s v="420"/>
    <s v="0191"/>
    <n v="350"/>
    <n v="77.531000000000006"/>
    <x v="57"/>
    <s v="San Juan"/>
    <n v="37.953870000000002"/>
    <n v="-109.34887000000001"/>
    <s v="Loop"/>
    <n v="1960"/>
    <m/>
    <s v="SAN JUAN"/>
    <n v="37"/>
    <s v="USTM"/>
    <x v="2"/>
    <s v="Rural"/>
    <n v="3578"/>
    <n v="3765"/>
    <n v="4006"/>
    <n v="4244"/>
    <n v="4429"/>
    <n v="4004.4"/>
    <n v="3578"/>
    <n v="4429"/>
    <n v="3435"/>
    <n v="3619"/>
    <n v="3826"/>
    <n v="4017"/>
    <n v="4213"/>
    <n v="3822"/>
    <n v="3435"/>
    <n v="4213"/>
    <n v="0.96"/>
    <n v="0.96120000000000005"/>
    <n v="0.95509999999999995"/>
    <n v="0.94650000000000001"/>
    <n v="0.95120000000000005"/>
    <n v="0.95479999999999998"/>
    <n v="0.94650000000000001"/>
    <n v="0.96120000000000005"/>
    <n v="0.65670000000000006"/>
    <n v="0.7009399999999999"/>
    <n v="0.96279999999999999"/>
    <n v="1.0369600000000001"/>
    <n v="1.1489199999999999"/>
    <n v="1.1989000000000001"/>
    <n v="1.2228600000000001"/>
    <n v="1.1476"/>
    <n v="1.10866"/>
    <n v="1.05308"/>
    <n v="0.89092000000000005"/>
    <n v="0.80969999999999998"/>
    <n v="0.72243999999999997"/>
    <n v="1.04956"/>
    <n v="1.1898"/>
    <n v="1.01756"/>
    <n v="1.0442600000000002"/>
    <n v="0.89757999999999993"/>
    <n v="0.91533999999999993"/>
    <n v="0.97338000000000002"/>
    <n v="1.0165400000000002"/>
    <n v="1.1100999999999999"/>
    <n v="1.02362"/>
    <n v="0.10503887242718404"/>
    <n v="0.42246597158445942"/>
    <n v="0.22367639648226417"/>
    <n v="0.24881875950609236"/>
    <x v="2"/>
    <x v="1"/>
    <x v="7"/>
  </r>
  <r>
    <n v="421"/>
    <x v="2"/>
    <n v="2"/>
    <s v="FC7: Rural Principal Arterial - Other"/>
    <s v=""/>
    <s v="U60: UDOT NorthRec"/>
    <s v="-0421"/>
    <s v="421"/>
    <s v="0191"/>
    <n v="350"/>
    <n v="129.989"/>
    <x v="58"/>
    <s v="Grand"/>
    <n v="38.607959999999999"/>
    <n v="-109.60494"/>
    <s v="Radar"/>
    <n v="2004"/>
    <m/>
    <s v="GRAND"/>
    <n v="19"/>
    <s v="USTM"/>
    <x v="2"/>
    <s v="Rural"/>
    <n v="8005"/>
    <n v="8261"/>
    <n v="9134"/>
    <n v="9958"/>
    <n v="10568"/>
    <n v="9185.2000000000007"/>
    <n v="8005"/>
    <n v="10568"/>
    <n v="7361"/>
    <n v="7724"/>
    <n v="8410"/>
    <n v="9106"/>
    <n v="9689"/>
    <n v="8458"/>
    <n v="7361"/>
    <n v="9689"/>
    <n v="0.91959999999999997"/>
    <n v="0.93500000000000005"/>
    <n v="0.92069999999999996"/>
    <n v="0.91439999999999999"/>
    <n v="0.91679999999999995"/>
    <n v="0.92130000000000012"/>
    <n v="0.91439999999999999"/>
    <n v="0.93500000000000005"/>
    <n v="0.41810000000000003"/>
    <n v="0.51992000000000005"/>
    <n v="1.00634"/>
    <n v="1.2480599999999999"/>
    <n v="1.3664999999999998"/>
    <n v="1.27152"/>
    <n v="1.2095199999999999"/>
    <n v="1.11456"/>
    <n v="1.2154399999999999"/>
    <n v="1.1594200000000001"/>
    <n v="0.76668000000000003"/>
    <n v="0.53939999999999999"/>
    <n v="0.49817999999999996"/>
    <n v="1.20696"/>
    <n v="1.1985400000000002"/>
    <n v="1.04718"/>
    <n v="1.0808599999999999"/>
    <n v="0.8946400000000001"/>
    <n v="0.88429999999999997"/>
    <n v="0.92242000000000002"/>
    <n v="0.97348000000000001"/>
    <n v="1.1162399999999999"/>
    <n v="1.1265799999999999"/>
    <n v="0.12237187282863045"/>
    <n v="0.42203065866890183"/>
    <n v="0.23033472909618197"/>
    <n v="0.22526273940628588"/>
    <x v="2"/>
    <x v="0"/>
    <x v="13"/>
  </r>
  <r>
    <n v="424"/>
    <x v="2"/>
    <n v="3"/>
    <s v="FC8: Rural Minor Arterial"/>
    <s v=""/>
    <s v="U60: UDOT NorthRec"/>
    <s v="-0424"/>
    <s v="424"/>
    <s v="0191"/>
    <n v="350"/>
    <n v="355.61"/>
    <x v="59"/>
    <s v="Uintah"/>
    <n v="40.506219999999999"/>
    <n v="-109.52784"/>
    <s v="Loop"/>
    <n v="1950"/>
    <m/>
    <s v="UINTAH"/>
    <n v="47"/>
    <s v="USTM"/>
    <x v="2"/>
    <s v="Rural"/>
    <n v="1825"/>
    <n v="1875"/>
    <n v="1917"/>
    <n v="1826"/>
    <n v="1909"/>
    <n v="1870.4"/>
    <n v="1825"/>
    <n v="1917"/>
    <n v="1715"/>
    <n v="1771"/>
    <n v="1822"/>
    <n v="1697"/>
    <n v="1775"/>
    <n v="1756"/>
    <n v="1697"/>
    <n v="1822"/>
    <n v="0.93969999999999998"/>
    <n v="0.94450000000000001"/>
    <n v="0.95040000000000002"/>
    <n v="0.9294"/>
    <n v="0.92979999999999996"/>
    <n v="0.93876000000000004"/>
    <n v="0.9294"/>
    <n v="0.95040000000000002"/>
    <n v="0.57022000000000006"/>
    <n v="0.60084000000000004"/>
    <n v="0.70974000000000004"/>
    <n v="0.81988000000000005"/>
    <n v="1.0759400000000001"/>
    <n v="1.56298"/>
    <n v="1.6916800000000003"/>
    <n v="1.46068"/>
    <n v="1.1609799999999999"/>
    <n v="0.94836000000000009"/>
    <n v="0.66739999999999999"/>
    <n v="0.57797999999999994"/>
    <n v="0.58304"/>
    <n v="0.86853999999999998"/>
    <n v="1.5718000000000001"/>
    <n v="0.92559999999999998"/>
    <n v="1.0105400000000002"/>
    <n v="0.90405999999999997"/>
    <n v="0.91305999999999998"/>
    <n v="0.94938"/>
    <n v="0.97924000000000011"/>
    <n v="1.0901000000000001"/>
    <n v="1.1468600000000002"/>
    <n v="0.12010173775523851"/>
    <n v="0.38522827613828492"/>
    <n v="0.24969027629431806"/>
    <n v="0.24497970981215861"/>
    <x v="2"/>
    <x v="0"/>
    <x v="14"/>
  </r>
  <r>
    <n v="425"/>
    <x v="2"/>
    <n v="2"/>
    <s v="FC7: Rural Principal Arterial - Other"/>
    <s v=""/>
    <s v="U43: UDOT UrbanOtherFwyExpPrinArt"/>
    <s v="-0425"/>
    <s v="425"/>
    <s v="0040"/>
    <n v="310"/>
    <n v="111.56100000000001"/>
    <x v="60"/>
    <s v="Duchesne"/>
    <n v="40.274610000000003"/>
    <n v="-110.02804999999999"/>
    <s v="Radar"/>
    <n v="1956"/>
    <m/>
    <s v="DUCHESNE"/>
    <n v="13"/>
    <s v="USTM"/>
    <x v="0"/>
    <s v="Transition"/>
    <n v="13070"/>
    <n v="13140"/>
    <n v="11309"/>
    <n v="10237"/>
    <n v="10963"/>
    <n v="11743.8"/>
    <n v="10237"/>
    <n v="13140"/>
    <n v="14820"/>
    <n v="14819"/>
    <n v="12611"/>
    <n v="11284"/>
    <n v="12036"/>
    <n v="13114"/>
    <n v="11284"/>
    <n v="14820"/>
    <n v="1.1338999999999999"/>
    <n v="1.1277999999999999"/>
    <n v="1.1151"/>
    <n v="1.1023000000000001"/>
    <n v="1.0979000000000001"/>
    <n v="1.1153999999999999"/>
    <n v="1.0979000000000001"/>
    <n v="1.1338999999999999"/>
    <n v="0.90586"/>
    <n v="0.92775999999999992"/>
    <n v="0.98292000000000002"/>
    <n v="0.99167999999999989"/>
    <n v="1.0377800000000001"/>
    <n v="1.08518"/>
    <n v="1.07762"/>
    <n v="1.07386"/>
    <n v="1.0383249999999999"/>
    <n v="1.0060666666666667"/>
    <n v="0.94945999999999997"/>
    <n v="0.91264000000000001"/>
    <n v="0.91544000000000003"/>
    <n v="1.0041599999999999"/>
    <n v="1.0789"/>
    <n v="0.99058000000000013"/>
    <n v="0.61709999999999998"/>
    <n v="1.0979000000000001"/>
    <n v="1.1072000000000002"/>
    <n v="1.1242800000000002"/>
    <n v="1.12954"/>
    <n v="1.1370600000000002"/>
    <n v="0.79423999999999995"/>
    <n v="0.18483497854425709"/>
    <n v="0.38270365939100098"/>
    <n v="0.22956327630331544"/>
    <n v="0.20289808576142651"/>
    <x v="4"/>
    <x v="0"/>
    <x v="2"/>
  </r>
  <r>
    <n v="427"/>
    <x v="2"/>
    <n v="3"/>
    <s v="FC8: Rural Minor Arterial"/>
    <s v=""/>
    <s v="U00: UDOT Stand Alone"/>
    <s v="-0427"/>
    <s v="427"/>
    <s v="0010"/>
    <n v="1327"/>
    <n v="50.293999999999997"/>
    <x v="61"/>
    <s v="Emery"/>
    <n v="39.356079999999999"/>
    <n v="-110.92939"/>
    <s v="Loop"/>
    <n v="1950"/>
    <m/>
    <s v="EMERY"/>
    <n v="15"/>
    <s v="USTM"/>
    <x v="0"/>
    <s v="Rural"/>
    <n v="4055"/>
    <n v="4268"/>
    <n v="4357"/>
    <n v="4323"/>
    <n v="4281"/>
    <n v="4256.8"/>
    <n v="4055"/>
    <n v="4357"/>
    <n v="4596"/>
    <n v="4802"/>
    <n v="4950"/>
    <n v="4841"/>
    <n v="4774"/>
    <n v="4792.6000000000004"/>
    <n v="4596"/>
    <n v="4950"/>
    <n v="1.1334"/>
    <n v="1.1251"/>
    <n v="1.1361000000000001"/>
    <n v="1.1197999999999999"/>
    <n v="1.1152"/>
    <n v="1.1259199999999998"/>
    <n v="1.1152"/>
    <n v="1.1361000000000001"/>
    <n v="0.86893999999999993"/>
    <n v="0.91958000000000018"/>
    <n v="1.01756"/>
    <n v="1.03592"/>
    <n v="1.0292750000000002"/>
    <n v="1.05254"/>
    <n v="1.0459799999999999"/>
    <n v="1.00762"/>
    <n v="1.05236"/>
    <n v="1.0457999999999998"/>
    <n v="0.96838000000000013"/>
    <n v="0.94184000000000001"/>
    <n v="0.91013999999999995"/>
    <n v="1.02522"/>
    <n v="1.03538"/>
    <n v="1.0221799999999999"/>
    <n v="0.57689999999999997"/>
    <n v="1.0819000000000001"/>
    <n v="1.12442"/>
    <n v="1.1483400000000001"/>
    <n v="1.1483000000000001"/>
    <n v="1.1615800000000001"/>
    <n v="0.78459999999999996"/>
    <n v="0.1806227370672456"/>
    <n v="0.346472535488"/>
    <n v="0.23612430946359658"/>
    <n v="0.23678041798115781"/>
    <x v="0"/>
    <x v="1"/>
    <x v="2"/>
  </r>
  <r>
    <n v="430"/>
    <x v="2"/>
    <n v="4"/>
    <s v="FC9: Rural Major Collector"/>
    <s v=""/>
    <s v="U53: UDOT RuralMinArtMajColMinColLoc"/>
    <s v="-0430"/>
    <s v="430"/>
    <s v="0030"/>
    <n v="1343"/>
    <n v="80.703999999999994"/>
    <x v="62"/>
    <s v="Box Elder"/>
    <n v="41.966329999999999"/>
    <n v="-112.94374000000001"/>
    <s v="Loop"/>
    <n v="1950"/>
    <m/>
    <s v="BOX ELDER"/>
    <n v="3"/>
    <s v="USTM"/>
    <x v="2"/>
    <s v="Rural"/>
    <n v="411"/>
    <n v="418"/>
    <n v="464"/>
    <n v="500"/>
    <n v="477"/>
    <n v="454"/>
    <n v="411"/>
    <n v="500"/>
    <n v="383"/>
    <n v="388"/>
    <n v="430"/>
    <n v="460"/>
    <n v="439"/>
    <n v="420"/>
    <n v="383"/>
    <n v="460"/>
    <n v="0.93189999999999995"/>
    <n v="0.92820000000000003"/>
    <n v="0.92669999999999997"/>
    <n v="0.92"/>
    <n v="0.92030000000000001"/>
    <n v="0.92541999999999991"/>
    <n v="0.92"/>
    <n v="0.93189999999999995"/>
    <n v="0.66749999999999987"/>
    <n v="0.73551999999999995"/>
    <n v="0.83226"/>
    <n v="0.91403999999999996"/>
    <n v="1.0479400000000001"/>
    <n v="1.1244000000000001"/>
    <n v="1.1825399999999999"/>
    <n v="1.1554"/>
    <n v="1.1625399999999999"/>
    <n v="1.3071599999999999"/>
    <n v="0.97018000000000004"/>
    <n v="0.82037500000000008"/>
    <n v="0.73611999999999989"/>
    <n v="0.93143999999999993"/>
    <n v="1.1541000000000001"/>
    <n v="1.14662"/>
    <n v="1.00752"/>
    <n v="0.89003999999999994"/>
    <n v="0.90023999999999993"/>
    <n v="0.93376000000000003"/>
    <n v="0.96804000000000001"/>
    <n v="1.14476"/>
    <n v="1.13754"/>
    <n v="0.12767029259802382"/>
    <n v="0.42199339647512496"/>
    <n v="0.20963348136139953"/>
    <n v="0.24070282956545169"/>
    <x v="0"/>
    <x v="3"/>
    <x v="2"/>
  </r>
  <r>
    <n v="431"/>
    <x v="2"/>
    <n v="2"/>
    <s v="FC7: Rural Principal Arterial - Other"/>
    <s v=""/>
    <s v="U51: UDOT RuralOthPrinArt"/>
    <s v="-0431"/>
    <s v="431"/>
    <s v="0028"/>
    <n v="1342"/>
    <n v="28.667999999999999"/>
    <x v="63"/>
    <s v="Juab"/>
    <n v="39.539870000000001"/>
    <n v="-111.86391999999999"/>
    <s v="Radar"/>
    <n v="1950"/>
    <m/>
    <s v="JUAB"/>
    <n v="23"/>
    <s v="USTM"/>
    <x v="2"/>
    <s v="Rural"/>
    <n v="2341"/>
    <n v="2454"/>
    <n v="2403"/>
    <n v="2469"/>
    <n v="2536"/>
    <n v="2440.6"/>
    <n v="2341"/>
    <n v="2536"/>
    <n v="2342"/>
    <n v="2445"/>
    <n v="2340"/>
    <n v="2376"/>
    <n v="2416"/>
    <n v="2383.8000000000002"/>
    <n v="2340"/>
    <n v="2445"/>
    <n v="1.0004"/>
    <n v="0.99629999999999996"/>
    <n v="0.9738"/>
    <n v="0.96230000000000004"/>
    <n v="0.95269999999999999"/>
    <n v="0.97709999999999986"/>
    <n v="0.95269999999999999"/>
    <n v="1.0004"/>
    <n v="0.83577999999999997"/>
    <n v="0.8617800000000001"/>
    <n v="0.90315999999999996"/>
    <n v="0.95533999999999997"/>
    <n v="1.0219"/>
    <n v="1.12208"/>
    <n v="1.14446"/>
    <n v="1.1309400000000001"/>
    <n v="1.05626"/>
    <n v="1.06904"/>
    <n v="0.9549200000000001"/>
    <n v="0.91186000000000011"/>
    <n v="0.86980000000000002"/>
    <n v="0.96012000000000008"/>
    <n v="1.1324799999999999"/>
    <n v="1.02674"/>
    <n v="0.8811199999999999"/>
    <n v="0.95541999999999994"/>
    <n v="0.94865999999999995"/>
    <n v="0.97589999999999999"/>
    <n v="1.02474"/>
    <n v="1.1901800000000002"/>
    <n v="1.0164199999999999"/>
    <n v="0.13289429836859382"/>
    <n v="0.38618473355725991"/>
    <n v="0.20461473180750059"/>
    <n v="0.2763062362666458"/>
    <x v="0"/>
    <x v="3"/>
    <x v="2"/>
  </r>
  <r>
    <n v="501"/>
    <x v="6"/>
    <n v="32"/>
    <s v="FC1: Urban Principal Arterial - Interstate"/>
    <s v="I2U: I-215"/>
    <s v="U40: UDOT UrbanInterstate"/>
    <s v="-0501"/>
    <s v="501"/>
    <s v="0215"/>
    <n v="418"/>
    <n v="26.4"/>
    <x v="64"/>
    <s v="Salt Lake"/>
    <n v="40.823500000000003"/>
    <n v="-111.94925000000001"/>
    <s v="Radar"/>
    <n v="1990"/>
    <m/>
    <s v="SALT LAKE"/>
    <n v="35"/>
    <s v="WFRC/MAG"/>
    <x v="0"/>
    <s v="Rural"/>
    <n v="65668"/>
    <n v="67337"/>
    <n v="69941"/>
    <n v="74555"/>
    <n v="73245"/>
    <n v="70149.2"/>
    <n v="65668"/>
    <n v="74555"/>
    <n v="76867"/>
    <n v="78778"/>
    <n v="80957"/>
    <n v="86811"/>
    <n v="84735"/>
    <n v="81629.600000000006"/>
    <n v="76867"/>
    <n v="86811"/>
    <n v="1.1705000000000001"/>
    <n v="1.1698999999999999"/>
    <n v="1.1575"/>
    <n v="1.1644000000000001"/>
    <n v="1.1569"/>
    <n v="1.16384"/>
    <n v="1.1569"/>
    <n v="1.1705000000000001"/>
    <n v="0.92881999999999998"/>
    <n v="0.97016000000000013"/>
    <n v="1.0135000000000001"/>
    <n v="1.0178400000000001"/>
    <n v="1.02088"/>
    <n v="1.0397200000000002"/>
    <n v="1.0121000000000002"/>
    <n v="1.0131400000000002"/>
    <n v="1.0076799999999999"/>
    <n v="1.01444"/>
    <n v="0.98931999999999998"/>
    <n v="0.96810000000000007"/>
    <n v="0.95568000000000008"/>
    <n v="1.01742"/>
    <n v="1.0216400000000001"/>
    <n v="1.0038200000000002"/>
    <n v="0.50741999999999998"/>
    <n v="1.1336200000000001"/>
    <n v="1.16374"/>
    <n v="1.17608"/>
    <n v="1.1801000000000001"/>
    <n v="1.1700599999999999"/>
    <n v="0.68242000000000003"/>
    <n v="0.23482147594343239"/>
    <n v="0.26876018869910234"/>
    <n v="0.25991566680542944"/>
    <n v="0.23650266855203586"/>
    <x v="2"/>
    <x v="0"/>
    <x v="8"/>
  </r>
  <r>
    <n v="502"/>
    <x v="1"/>
    <n v="35"/>
    <s v="FC6: Rural Principal Arterial - Interstate"/>
    <s v="I1R: I-15 Rural"/>
    <s v="U50: UDOT RuralInterstate"/>
    <s v="-0502"/>
    <s v="502"/>
    <s v="0015"/>
    <n v="1333"/>
    <n v="222.15799999999999"/>
    <x v="65"/>
    <s v="Juab"/>
    <n v="39.675060000000002"/>
    <n v="-111.8493"/>
    <s v="WIM"/>
    <n v="1990"/>
    <m/>
    <s v="JUAB"/>
    <n v="23"/>
    <s v="USTM"/>
    <x v="2"/>
    <s v="Rural"/>
    <n v="15168"/>
    <n v="13171"/>
    <n v="15783"/>
    <n v="17233"/>
    <n v="17945"/>
    <n v="15860"/>
    <n v="13171"/>
    <n v="17945"/>
    <n v="13486"/>
    <n v="11832"/>
    <n v="14131"/>
    <n v="15010"/>
    <n v="15761"/>
    <n v="14044"/>
    <n v="11832"/>
    <n v="15761"/>
    <n v="0.8891"/>
    <n v="0.89829999999999999"/>
    <n v="0.89529999999999998"/>
    <n v="0.871"/>
    <n v="0.87829999999999997"/>
    <n v="0.88639999999999985"/>
    <n v="0.871"/>
    <n v="0.89829999999999999"/>
    <n v="0.71644000000000008"/>
    <n v="0.82420000000000004"/>
    <n v="1.0667250000000001"/>
    <n v="1.0874000000000001"/>
    <n v="1.0288199999999998"/>
    <n v="1.1303799999999999"/>
    <n v="1.1926600000000001"/>
    <n v="1.0906400000000001"/>
    <n v="1.0096599999999998"/>
    <n v="1.02755"/>
    <n v="0.97692000000000001"/>
    <n v="0.85121999999999998"/>
    <n v="0.7972999999999999"/>
    <n v="1.0634000000000001"/>
    <n v="1.13792"/>
    <n v="1.0077800000000001"/>
    <n v="1.2067400000000001"/>
    <n v="0.82782000000000022"/>
    <n v="0.79494000000000009"/>
    <n v="0.88691999999999993"/>
    <n v="1.0163800000000001"/>
    <n v="1.2291000000000001"/>
    <n v="1.00956"/>
    <n v="9.0993147004069172E-2"/>
    <n v="0.39540991427544214"/>
    <n v="0.21511732805602185"/>
    <n v="0.29847961066446682"/>
    <x v="0"/>
    <x v="0"/>
    <x v="1"/>
  </r>
  <r>
    <n v="503"/>
    <x v="2"/>
    <n v="2"/>
    <s v="FC7: Rural Principal Arterial - Other"/>
    <s v=""/>
    <s v="U51: UDOT RuralOthPrinArt"/>
    <s v="-0503"/>
    <s v="503"/>
    <s v="0089"/>
    <n v="1384"/>
    <n v="226.441"/>
    <x v="66"/>
    <s v="Sevier"/>
    <n v="38.94802"/>
    <n v="-111.85813"/>
    <s v="Radar"/>
    <n v="1990"/>
    <m/>
    <s v="SEVIER"/>
    <n v="41"/>
    <s v="USTM"/>
    <x v="1"/>
    <s v="Transition"/>
    <n v="4517"/>
    <n v="4942"/>
    <n v="5142"/>
    <n v="5304"/>
    <n v="5381"/>
    <n v="5057.2"/>
    <n v="4517"/>
    <n v="5381"/>
    <n v="4726"/>
    <n v="5219"/>
    <n v="5319"/>
    <n v="5420"/>
    <n v="5497"/>
    <n v="5236.2"/>
    <n v="4726"/>
    <n v="5497"/>
    <n v="1.0463"/>
    <n v="1.0561"/>
    <n v="1.0344"/>
    <n v="1.0219"/>
    <n v="1.0216000000000001"/>
    <n v="1.03606"/>
    <n v="1.0216000000000001"/>
    <n v="1.0561"/>
    <n v="0.84483999999999992"/>
    <n v="0.88474000000000008"/>
    <n v="0.94258000000000008"/>
    <n v="0.96387999999999996"/>
    <n v="1.0324000000000002"/>
    <n v="1.1113599999999999"/>
    <n v="1.0909800000000001"/>
    <n v="1.0988799999999999"/>
    <n v="1.0748800000000001"/>
    <n v="1.04952"/>
    <n v="0.96139999999999992"/>
    <n v="0.91766000000000003"/>
    <n v="0.88240000000000018"/>
    <n v="0.97959999999999992"/>
    <n v="1.1004"/>
    <n v="1.0286000000000002"/>
    <n v="0.72838000000000003"/>
    <n v="0.99565999999999999"/>
    <n v="1.0180599999999997"/>
    <n v="1.04908"/>
    <n v="1.0772200000000001"/>
    <n v="1.1832400000000001"/>
    <n v="0.95130000000000003"/>
    <n v="0.12589570769805178"/>
    <n v="0.40030803726255748"/>
    <n v="0.21842185044775123"/>
    <n v="0.25537440459163951"/>
    <x v="4"/>
    <x v="0"/>
    <x v="2"/>
  </r>
  <r>
    <n v="504"/>
    <x v="2"/>
    <n v="2"/>
    <s v="FC7: Rural Principal Arterial - Other"/>
    <s v=""/>
    <s v="U60: UDOT NorthRec"/>
    <s v="-0504"/>
    <s v="504"/>
    <s v="0089"/>
    <n v="1384"/>
    <n v="156.965"/>
    <x v="67"/>
    <s v="Piute"/>
    <n v="38.156570000000002"/>
    <n v="-112.28227"/>
    <s v="Loop"/>
    <n v="1990"/>
    <m/>
    <s v="PIUTE"/>
    <n v="31"/>
    <s v="USTM"/>
    <x v="2"/>
    <s v="Rural"/>
    <n v="1085"/>
    <n v="1148"/>
    <n v="1230"/>
    <n v="1306"/>
    <n v="1328"/>
    <n v="1219.4000000000001"/>
    <n v="1085"/>
    <n v="1328"/>
    <n v="1035"/>
    <n v="1082"/>
    <n v="1172"/>
    <n v="1238"/>
    <n v="1257"/>
    <n v="1156.8"/>
    <n v="1035"/>
    <n v="1257"/>
    <n v="0.95389999999999997"/>
    <n v="0.9425"/>
    <n v="0.95279999999999998"/>
    <n v="0.94789999999999996"/>
    <n v="0.94650000000000001"/>
    <n v="0.94872000000000001"/>
    <n v="0.9425"/>
    <n v="0.95389999999999997"/>
    <n v="0.56772000000000011"/>
    <n v="0.62131999999999998"/>
    <n v="0.81098000000000003"/>
    <n v="0.94457999999999998"/>
    <n v="1.15852"/>
    <n v="1.3937599999999999"/>
    <n v="1.4255"/>
    <n v="1.2816400000000001"/>
    <n v="1.2139200000000001"/>
    <n v="1.07538"/>
    <n v="0.75589999999999991"/>
    <n v="0.65057999999999994"/>
    <n v="0.61321999999999999"/>
    <n v="0.97133999999999998"/>
    <n v="1.3669600000000002"/>
    <n v="1.01508"/>
    <n v="1.01488"/>
    <n v="0.90817999999999999"/>
    <n v="0.90286000000000011"/>
    <n v="0.95809999999999995"/>
    <n v="1.0127200000000001"/>
    <n v="1.1505999999999998"/>
    <n v="1.04142"/>
    <n v="0.10145811710647083"/>
    <n v="0.44446945237847102"/>
    <n v="0.23694228451617999"/>
    <n v="0.21713014599887828"/>
    <x v="2"/>
    <x v="1"/>
    <x v="7"/>
  </r>
  <r>
    <n v="506"/>
    <x v="2"/>
    <n v="2"/>
    <s v="FC7: Rural Principal Arterial - Other"/>
    <s v=""/>
    <s v="U51: UDOT RuralOthPrinArt"/>
    <s v="-0506"/>
    <s v="506"/>
    <s v="0191"/>
    <n v="350"/>
    <n v="24.666"/>
    <x v="68"/>
    <s v="San Juan"/>
    <n v="37.281680000000001"/>
    <n v="-109.5681"/>
    <s v="Loop"/>
    <n v="1990"/>
    <m/>
    <s v="SAN JUAN"/>
    <n v="37"/>
    <s v="USTM"/>
    <x v="1"/>
    <s v="Rural"/>
    <n v="2058"/>
    <n v="2167"/>
    <n v="2269"/>
    <n v="2409"/>
    <n v="2438"/>
    <n v="2268.1999999999998"/>
    <n v="2058"/>
    <n v="2438"/>
    <n v="2068"/>
    <n v="2190"/>
    <n v="2273"/>
    <n v="2406"/>
    <n v="2421"/>
    <n v="2271.6"/>
    <n v="2068"/>
    <n v="2421"/>
    <n v="1.0048999999999999"/>
    <n v="1.0105999999999999"/>
    <n v="1.0018"/>
    <n v="0.99880000000000002"/>
    <n v="0.99299999999999999"/>
    <n v="1.0018199999999999"/>
    <n v="0.99299999999999999"/>
    <n v="1.0105999999999999"/>
    <n v="0.63938000000000006"/>
    <n v="0.67675999999999992"/>
    <n v="0.95845999999999987"/>
    <n v="1.0631200000000001"/>
    <n v="1.1962600000000001"/>
    <n v="1.1862000000000001"/>
    <n v="1.2039599999999999"/>
    <n v="1.1734800000000001"/>
    <n v="1.21492"/>
    <n v="1.0921400000000001"/>
    <n v="0.82837999999999989"/>
    <n v="0.72143999999999997"/>
    <n v="0.67922000000000005"/>
    <n v="1.0726199999999999"/>
    <n v="1.1878599999999999"/>
    <n v="1.04512"/>
    <n v="0.93179999999999996"/>
    <n v="0.98615999999999993"/>
    <n v="0.97823999999999989"/>
    <n v="0.9919"/>
    <n v="1.0451999999999999"/>
    <n v="1.0926199999999999"/>
    <n v="0.96954000000000007"/>
    <n v="0.11305540708089308"/>
    <n v="0.43820003957541775"/>
    <n v="0.22439916127692577"/>
    <n v="0.22434539206676335"/>
    <x v="2"/>
    <x v="1"/>
    <x v="7"/>
  </r>
  <r>
    <n v="507"/>
    <x v="5"/>
    <n v="11"/>
    <s v="FC7: Rural Principal Arterial - Other"/>
    <s v=""/>
    <s v="U51: UDOT RuralOthPrinArt"/>
    <s v="-0507"/>
    <s v="507"/>
    <s v="0006"/>
    <n v="1332"/>
    <n v="239.232"/>
    <x v="69"/>
    <s v="Carbon"/>
    <n v="39.609400000000001"/>
    <n v="-110.83468000000001"/>
    <s v="Loop"/>
    <n v="1990"/>
    <m/>
    <s v="CARBON"/>
    <n v="7"/>
    <s v="USTM"/>
    <x v="1"/>
    <s v="Transition"/>
    <n v="11475"/>
    <n v="11898"/>
    <n v="12442"/>
    <n v="12787"/>
    <n v="12983"/>
    <n v="12317"/>
    <n v="11475"/>
    <n v="12983"/>
    <n v="11616"/>
    <n v="12015"/>
    <n v="12470"/>
    <n v="12740"/>
    <n v="12771"/>
    <n v="12322.4"/>
    <n v="11616"/>
    <n v="12771"/>
    <n v="1.0123"/>
    <n v="1.0098"/>
    <n v="1.0023"/>
    <n v="0.99629999999999996"/>
    <n v="0.98370000000000002"/>
    <n v="1.00088"/>
    <n v="0.98370000000000002"/>
    <n v="1.0123"/>
    <n v="0.76722000000000001"/>
    <n v="0.83407999999999993"/>
    <n v="0.98124"/>
    <n v="1.0666199999999999"/>
    <n v="1.0896199999999998"/>
    <n v="1.1215999999999999"/>
    <n v="1.1067199999999999"/>
    <n v="1.0818400000000001"/>
    <n v="1.04328"/>
    <n v="1.0472399999999999"/>
    <n v="0.94344000000000006"/>
    <n v="0.88285999999999998"/>
    <n v="0.82806000000000002"/>
    <n v="1.0458399999999999"/>
    <n v="1.1033999999999999"/>
    <n v="1.0112999999999999"/>
    <n v="0.87727999999999984"/>
    <n v="0.96540000000000004"/>
    <n v="0.96479999999999999"/>
    <n v="1.0089799999999998"/>
    <n v="1.0589599999999999"/>
    <n v="1.1659999999999999"/>
    <n v="0.95581999999999989"/>
    <n v="0.13719127018930047"/>
    <n v="0.38617647685291895"/>
    <n v="0.22682068215814236"/>
    <n v="0.24981157079963823"/>
    <x v="4"/>
    <x v="0"/>
    <x v="2"/>
  </r>
  <r>
    <n v="508"/>
    <x v="7"/>
    <n v="35"/>
    <s v="FC1: Urban Principal Arterial - Interstate"/>
    <s v="I7R: I-215"/>
    <s v="U60: UDOT NorthRec"/>
    <s v="-0508"/>
    <s v="508"/>
    <s v="0070"/>
    <n v="1370"/>
    <n v="38.731999999999999"/>
    <x v="70"/>
    <s v="Sevier"/>
    <n v="38.772129999999997"/>
    <n v="-112.09911"/>
    <s v="Loop"/>
    <n v="1991"/>
    <m/>
    <s v="SEVIER"/>
    <n v="41"/>
    <s v="USTM"/>
    <x v="2"/>
    <s v="Suburban"/>
    <n v="5539"/>
    <n v="5786"/>
    <n v="6163"/>
    <n v="6483"/>
    <n v="6360"/>
    <n v="6066.2"/>
    <n v="5539"/>
    <n v="6483"/>
    <n v="5427"/>
    <n v="5696"/>
    <n v="6050"/>
    <n v="6317"/>
    <n v="6158"/>
    <n v="5929.6"/>
    <n v="5427"/>
    <n v="6317"/>
    <n v="0.9798"/>
    <n v="0.98440000000000005"/>
    <n v="0.98170000000000002"/>
    <n v="0.97440000000000004"/>
    <n v="0.96819999999999995"/>
    <n v="0.97770000000000012"/>
    <n v="0.96819999999999995"/>
    <n v="0.98440000000000005"/>
    <n v="0.70733999999999997"/>
    <n v="0.73602000000000001"/>
    <n v="0.95791999999999999"/>
    <n v="0.98062000000000005"/>
    <n v="1.0994199999999998"/>
    <n v="1.2782"/>
    <n v="1.2935599999999998"/>
    <n v="1.16862"/>
    <n v="1.0358199999999997"/>
    <n v="0.96965999999999997"/>
    <n v="0.88278000000000001"/>
    <n v="0.83060000000000012"/>
    <n v="0.75800000000000001"/>
    <n v="1.01268"/>
    <n v="1.24678"/>
    <n v="0.96275999999999995"/>
    <n v="0.94452000000000003"/>
    <n v="0.91566000000000014"/>
    <n v="0.94608000000000003"/>
    <n v="0.98870000000000002"/>
    <n v="1.0478400000000001"/>
    <n v="1.1144599999999998"/>
    <n v="1.0243599999999999"/>
    <n v="0.10258818381849663"/>
    <n v="0.40491076828795425"/>
    <n v="0.21986617334059327"/>
    <n v="0.27263487455295576"/>
    <x v="2"/>
    <x v="0"/>
    <x v="12"/>
  </r>
  <r>
    <n v="509"/>
    <x v="8"/>
    <n v="2"/>
    <s v="FC7: Rural Principal Arterial - Other"/>
    <s v=""/>
    <s v="U60: UDOT NorthRec"/>
    <s v="-0509"/>
    <s v="509"/>
    <s v="0040"/>
    <n v="310"/>
    <n v="12.808"/>
    <x v="71"/>
    <s v="Wasatch"/>
    <n v="40.56371"/>
    <n v="-111.42819"/>
    <s v="Loop"/>
    <n v="1994"/>
    <m/>
    <s v="WASATCH"/>
    <n v="51"/>
    <s v="USTM"/>
    <x v="1"/>
    <s v="Rural"/>
    <n v="19035"/>
    <n v="21079"/>
    <n v="22731"/>
    <n v="23842"/>
    <n v="24907"/>
    <n v="22318.799999999999"/>
    <n v="19035"/>
    <n v="24907"/>
    <n v="18989"/>
    <n v="21145"/>
    <n v="22882"/>
    <n v="24093"/>
    <n v="25189"/>
    <n v="22459.599999999999"/>
    <n v="18989"/>
    <n v="25189"/>
    <n v="0.99760000000000004"/>
    <n v="1.0031000000000001"/>
    <n v="1.0065999999999999"/>
    <n v="1.0105"/>
    <n v="1.0113000000000001"/>
    <n v="1.0058199999999999"/>
    <n v="0.99760000000000004"/>
    <n v="1.0113000000000001"/>
    <n v="0.89626000000000006"/>
    <n v="0.90093999999999996"/>
    <n v="0.92685999999999991"/>
    <n v="0.89445999999999992"/>
    <n v="0.96923999999999988"/>
    <n v="1.12914"/>
    <n v="1.1731799999999999"/>
    <n v="1.1553"/>
    <n v="1.0798000000000001"/>
    <n v="0.98031999999999986"/>
    <n v="0.90284999999999993"/>
    <n v="0.95027499999999998"/>
    <n v="0.90988000000000002"/>
    <n v="0.93020000000000014"/>
    <n v="1.1525399999999999"/>
    <n v="0.99405999999999994"/>
    <n v="0.77964000000000011"/>
    <n v="0.96072000000000002"/>
    <n v="0.99250000000000005"/>
    <n v="1.01556"/>
    <n v="1.04758"/>
    <n v="1.1682600000000001"/>
    <n v="1.0313599999999998"/>
    <n v="0.18805993549629552"/>
    <n v="0.33858487905838491"/>
    <n v="0.24149668883644648"/>
    <n v="0.23185849660887309"/>
    <x v="2"/>
    <x v="0"/>
    <x v="15"/>
  </r>
  <r>
    <n v="510"/>
    <x v="2"/>
    <n v="3"/>
    <s v="FC4: Urban Minor Arterial"/>
    <s v=""/>
    <s v="U53: UDOT RuralMinArtMajColMinColLoc"/>
    <s v="-0510"/>
    <s v="510"/>
    <s v="0218"/>
    <n v="356"/>
    <n v="7.7"/>
    <x v="72"/>
    <s v="Cache"/>
    <n v="41.838769999999997"/>
    <n v="-111.84161"/>
    <s v="Loop"/>
    <n v="1994"/>
    <m/>
    <s v="CACHE"/>
    <n v="5"/>
    <s v="Cache"/>
    <x v="0"/>
    <s v="Suburban"/>
    <n v="4036"/>
    <n v="3980"/>
    <n v="4135"/>
    <n v="4202"/>
    <n v="4364"/>
    <n v="4143.3999999999996"/>
    <n v="3980"/>
    <n v="4364"/>
    <n v="4404"/>
    <n v="4330"/>
    <n v="4484"/>
    <n v="4586"/>
    <n v="4719"/>
    <n v="4504.6000000000004"/>
    <n v="4330"/>
    <n v="4719"/>
    <n v="1.0911999999999999"/>
    <n v="1.0879000000000001"/>
    <n v="1.0844"/>
    <n v="1.0913999999999999"/>
    <n v="1.0812999999999999"/>
    <n v="1.08724"/>
    <n v="1.0812999999999999"/>
    <n v="1.0913999999999999"/>
    <n v="0.88789999999999991"/>
    <n v="0.92808000000000013"/>
    <n v="0.95044000000000006"/>
    <n v="1.03274"/>
    <n v="1.1177400000000002"/>
    <n v="1.04464"/>
    <n v="0.97829999999999995"/>
    <n v="1.03806"/>
    <n v="1.0922799999999999"/>
    <n v="1.0224600000000001"/>
    <n v="0.95988000000000007"/>
    <n v="0.93097999999999992"/>
    <n v="0.91564000000000012"/>
    <n v="1.0336399999999999"/>
    <n v="1.02034"/>
    <n v="1.0248599999999999"/>
    <n v="0.59953999999999996"/>
    <n v="1.05738"/>
    <n v="1.07698"/>
    <n v="1.1109599999999999"/>
    <n v="1.10148"/>
    <n v="1.0781399999999999"/>
    <n v="0.98780000000000001"/>
    <n v="0.1468557292579637"/>
    <n v="0.31736841718479242"/>
    <n v="0.24499970099536211"/>
    <n v="0.29077615256188177"/>
    <x v="3"/>
    <x v="0"/>
    <x v="2"/>
  </r>
  <r>
    <n v="511"/>
    <x v="2"/>
    <n v="3"/>
    <s v="FC4: Urban Minor Arterial"/>
    <s v=""/>
    <s v="U45: UDOT UrbanMinArtMjrColMinColLoc"/>
    <s v="-0511"/>
    <s v="511"/>
    <s v="1267"/>
    <n v="253"/>
    <n v="2.145"/>
    <x v="73"/>
    <s v="Cache"/>
    <n v="41.775779999999997"/>
    <n v="-111.81331"/>
    <s v="Loop"/>
    <n v="1994"/>
    <m/>
    <s v="CACHE"/>
    <n v="5"/>
    <s v="Cache"/>
    <x v="0"/>
    <s v="Transition"/>
    <n v="5025"/>
    <n v="5062"/>
    <n v="5351"/>
    <n v="5432"/>
    <n v="5493"/>
    <n v="5272.6"/>
    <n v="5025"/>
    <n v="5493"/>
    <n v="5571"/>
    <n v="5645"/>
    <n v="5967"/>
    <n v="6079"/>
    <n v="6147"/>
    <n v="5881.8"/>
    <n v="5571"/>
    <n v="6147"/>
    <n v="1.1087"/>
    <n v="1.1152"/>
    <n v="1.1151"/>
    <n v="1.1191"/>
    <n v="1.1191"/>
    <n v="1.11544"/>
    <n v="1.1087"/>
    <n v="1.1191"/>
    <n v="0.91299999999999992"/>
    <n v="0.97958000000000001"/>
    <n v="0.98464000000000007"/>
    <n v="1.04566"/>
    <n v="1.0411400000000002"/>
    <n v="0.96752000000000005"/>
    <n v="0.94403999999999999"/>
    <n v="0.98189999999999988"/>
    <n v="1.0764999999999998"/>
    <n v="1.0935999999999999"/>
    <n v="1.01722"/>
    <n v="0.94592000000000009"/>
    <n v="0.94618000000000002"/>
    <n v="1.0238"/>
    <n v="0.96448"/>
    <n v="1.0624199999999999"/>
    <n v="0.56425999999999998"/>
    <n v="1.1121000000000001"/>
    <n v="1.1165999999999998"/>
    <n v="1.12452"/>
    <n v="1.11232"/>
    <n v="1.1071800000000001"/>
    <n v="0.88834000000000002"/>
    <n v="0.15542697868971853"/>
    <n v="0.33353613312848351"/>
    <n v="0.26023858317680626"/>
    <n v="0.25079830500499167"/>
    <x v="4"/>
    <x v="0"/>
    <x v="2"/>
  </r>
  <r>
    <n v="512"/>
    <x v="3"/>
    <n v="4"/>
    <s v="FC9: Rural Major Collector"/>
    <s v=""/>
    <s v="U60: UDOT NorthRec"/>
    <s v="-0512"/>
    <s v="512"/>
    <s v="0035"/>
    <n v="1346"/>
    <n v="10.532"/>
    <x v="74"/>
    <s v="Wasatch"/>
    <n v="40.558759999999999"/>
    <n v="-111.12035"/>
    <s v="Loop"/>
    <n v="2000"/>
    <m/>
    <s v="WASATCH"/>
    <n v="51"/>
    <s v="USTM"/>
    <x v="2"/>
    <s v="Rural"/>
    <n v="475"/>
    <n v="471"/>
    <n v="508"/>
    <n v="522"/>
    <n v="529"/>
    <n v="501"/>
    <n v="471"/>
    <n v="529"/>
    <n v="337"/>
    <n v="333"/>
    <n v="361"/>
    <n v="357"/>
    <n v="369"/>
    <n v="351.4"/>
    <n v="333"/>
    <n v="369"/>
    <n v="0.70950000000000002"/>
    <n v="0.70699999999999996"/>
    <n v="0.71060000000000001"/>
    <n v="0.68389999999999995"/>
    <n v="0.69750000000000001"/>
    <n v="0.70169999999999999"/>
    <n v="0.68389999999999995"/>
    <n v="0.71060000000000001"/>
    <n v="0.22843999999999998"/>
    <n v="0.22328000000000001"/>
    <n v="0.2334"/>
    <n v="0.26901999999999998"/>
    <n v="0.81235999999999997"/>
    <n v="1.6881999999999997"/>
    <n v="2.2644200000000003"/>
    <n v="2.0295399999999999"/>
    <n v="1.53112"/>
    <n v="1.40584"/>
    <n v="0.63363999999999998"/>
    <n v="0.38214000000000004"/>
    <n v="0.27792000000000006"/>
    <n v="0.43827999999999995"/>
    <n v="1.9940600000000004"/>
    <n v="1.1901800000000002"/>
    <n v="1.4173200000000001"/>
    <n v="0.65695999999999999"/>
    <n v="0.64657999999999993"/>
    <n v="0.69019999999999992"/>
    <n v="0.79542000000000002"/>
    <n v="1.25238"/>
    <n v="1.5162600000000002"/>
    <n v="0.10545247189495308"/>
    <n v="0.45841931753694187"/>
    <n v="0.23230646787130826"/>
    <n v="0.2038217426967967"/>
    <x v="2"/>
    <x v="0"/>
    <x v="16"/>
  </r>
  <r>
    <n v="513"/>
    <x v="1"/>
    <n v="35"/>
    <s v="FC6: Rural Principal Arterial - Interstate"/>
    <s v="I1R: I-15 Rural"/>
    <s v="U50: UDOT RuralInterstate"/>
    <s v="-0513"/>
    <s v="513"/>
    <s v="0015"/>
    <n v="1333"/>
    <n v="76.319999999999993"/>
    <x v="75"/>
    <s v="Iron"/>
    <n v="37.846469999999997"/>
    <n v="-112.84858"/>
    <s v="Radar"/>
    <n v="2002"/>
    <m/>
    <s v="IRON"/>
    <n v="21"/>
    <s v="USTM"/>
    <x v="2"/>
    <s v="Rural"/>
    <n v="17963"/>
    <n v="18499"/>
    <n v="19781"/>
    <n v="20876"/>
    <n v="21635"/>
    <n v="19750.8"/>
    <n v="17963"/>
    <n v="21635"/>
    <n v="16327"/>
    <n v="16881"/>
    <n v="18057"/>
    <n v="18897"/>
    <n v="19647"/>
    <n v="17961.8"/>
    <n v="16327"/>
    <n v="19647"/>
    <n v="0.90890000000000004"/>
    <n v="0.91249999999999998"/>
    <n v="0.91279999999999994"/>
    <n v="0.9052"/>
    <n v="0.90810000000000002"/>
    <n v="0.90950000000000009"/>
    <n v="0.9052"/>
    <n v="0.91279999999999994"/>
    <n v="0.75866"/>
    <n v="0.83097999999999994"/>
    <n v="1.0371600000000001"/>
    <n v="1.04026"/>
    <n v="1.0078199999999999"/>
    <n v="1.1271199999999999"/>
    <n v="1.16808"/>
    <n v="1.08378"/>
    <n v="0.96200000000000008"/>
    <n v="1.0228200000000001"/>
    <n v="1.0037800000000001"/>
    <n v="0.90505999999999998"/>
    <n v="0.83157999999999999"/>
    <n v="1.0284400000000002"/>
    <n v="1.12632"/>
    <n v="0.99619999999999997"/>
    <n v="1.16482"/>
    <n v="0.84601999999999999"/>
    <n v="0.83966000000000007"/>
    <n v="0.91110000000000002"/>
    <n v="1.0272000000000001"/>
    <n v="1.19282"/>
    <n v="1.0015999999999998"/>
    <n v="8.8536648381880162E-2"/>
    <n v="0.39749679125877374"/>
    <n v="0.21891845769583212"/>
    <n v="0.295048102663514"/>
    <x v="0"/>
    <x v="0"/>
    <x v="1"/>
  </r>
  <r>
    <n v="601"/>
    <x v="3"/>
    <n v="4"/>
    <s v="FC9: Rural Major Collector"/>
    <s v=""/>
    <s v="U60: UDOT NorthRec"/>
    <s v="-0601"/>
    <s v="601"/>
    <s v="0092"/>
    <n v="1386"/>
    <n v="7.8730000000000002"/>
    <x v="76"/>
    <s v="Utah"/>
    <n v="40.433509999999998"/>
    <n v="-111.74535"/>
    <s v="Loop"/>
    <n v="1999"/>
    <m/>
    <s v="UTAH"/>
    <n v="49"/>
    <s v="USTM"/>
    <x v="2"/>
    <s v="Rural"/>
    <n v="1642"/>
    <n v="1889"/>
    <n v="2138"/>
    <n v="2260"/>
    <n v="2511"/>
    <n v="2088"/>
    <n v="1642"/>
    <n v="2511"/>
    <n v="1132"/>
    <n v="1322"/>
    <n v="1509"/>
    <n v="1625"/>
    <n v="1839"/>
    <n v="1485.4"/>
    <n v="1132"/>
    <n v="1839"/>
    <n v="0.68940000000000001"/>
    <n v="0.69979999999999998"/>
    <n v="0.70579999999999998"/>
    <n v="0.71899999999999997"/>
    <n v="0.73240000000000005"/>
    <n v="0.70927999999999991"/>
    <n v="0.68940000000000001"/>
    <n v="0.73240000000000005"/>
    <n v="0.27822000000000002"/>
    <n v="0.30575999999999998"/>
    <n v="0.40754000000000001"/>
    <n v="0.5202"/>
    <n v="1.03762"/>
    <n v="1.9598399999999998"/>
    <n v="2.0618400000000001"/>
    <n v="1.7799"/>
    <n v="1.4678"/>
    <n v="1.2749999999999999"/>
    <n v="0.41521999999999998"/>
    <n v="0.30001999999999995"/>
    <n v="0.29463999999999996"/>
    <n v="0.65512000000000004"/>
    <n v="1.93384"/>
    <n v="1.0526599999999999"/>
    <n v="1.4962800000000001"/>
    <n v="0.70422000000000007"/>
    <n v="0.65958000000000006"/>
    <n v="0.71511999999999998"/>
    <n v="0.73687999999999998"/>
    <n v="1.0376599999999998"/>
    <n v="1.6164000000000001"/>
    <n v="9.0885001058626874E-2"/>
    <n v="0.34225364498771305"/>
    <n v="0.23697523766943865"/>
    <n v="0.32988611628422143"/>
    <x v="2"/>
    <x v="0"/>
    <x v="17"/>
  </r>
  <r>
    <n v="602"/>
    <x v="3"/>
    <n v="4"/>
    <s v="FC9: Rural Major Collector"/>
    <s v=""/>
    <s v="U60: UDOT NorthRec"/>
    <s v="-0602"/>
    <s v="602"/>
    <s v="0092"/>
    <n v="1386"/>
    <n v="22.486999999999998"/>
    <x v="77"/>
    <s v="Utah"/>
    <n v="40.405059999999999"/>
    <n v="-111.60433999999999"/>
    <s v="Loop"/>
    <n v="2000"/>
    <m/>
    <s v="UTAH"/>
    <n v="49"/>
    <s v="USTM"/>
    <x v="2"/>
    <s v="Rural"/>
    <n v="511"/>
    <n v="560"/>
    <n v="654"/>
    <n v="632"/>
    <n v="731"/>
    <n v="617.6"/>
    <n v="511"/>
    <n v="731"/>
    <n v="374"/>
    <n v="381"/>
    <n v="456"/>
    <n v="407"/>
    <n v="534"/>
    <n v="430.4"/>
    <n v="374"/>
    <n v="534"/>
    <n v="0.7319"/>
    <n v="0.6804"/>
    <n v="0.69720000000000004"/>
    <n v="0.64400000000000002"/>
    <n v="0.73050000000000004"/>
    <n v="0.69680000000000009"/>
    <n v="0.64400000000000002"/>
    <n v="0.7319"/>
    <n v="0.25579999999999997"/>
    <n v="0.29470000000000002"/>
    <n v="0.36330000000000001"/>
    <n v="0.42571999999999999"/>
    <n v="0.89398"/>
    <n v="1.7821200000000001"/>
    <n v="1.8391199999999999"/>
    <n v="1.7306999999999999"/>
    <n v="1.8025199999999999"/>
    <n v="1.7250399999999999"/>
    <n v="0.47392000000000001"/>
    <n v="0.25203999999999999"/>
    <n v="0.26749999999999996"/>
    <n v="0.56101999999999985"/>
    <n v="1.784"/>
    <n v="1.33382"/>
    <n v="1.5695399999999999"/>
    <n v="0.65047999999999995"/>
    <n v="0.65927999999999998"/>
    <n v="0.73216000000000003"/>
    <n v="0.72394000000000003"/>
    <n v="0.92924000000000007"/>
    <n v="1.6931"/>
    <n v="6.7466696184241864E-2"/>
    <n v="0.36644187376699239"/>
    <n v="0.23264490314631395"/>
    <n v="0.3334465269024518"/>
    <x v="2"/>
    <x v="0"/>
    <x v="17"/>
  </r>
  <r>
    <n v="605"/>
    <x v="2"/>
    <n v="2"/>
    <s v="FC7: Rural Principal Arterial - Other"/>
    <s v=""/>
    <s v="U00: UDOT Stand Alone"/>
    <s v="-0605"/>
    <s v="605"/>
    <s v="0224"/>
    <n v="357"/>
    <n v="8.92"/>
    <x v="78"/>
    <s v="Summit"/>
    <n v="40.688139999999997"/>
    <n v="-111.5444"/>
    <s v="Radar"/>
    <n v="2000"/>
    <m/>
    <s v="SUMMIT"/>
    <n v="43"/>
    <s v="USTM"/>
    <x v="1"/>
    <s v="Suburban"/>
    <n v="29361"/>
    <n v="30188"/>
    <n v="31913"/>
    <n v="33251"/>
    <n v="32877"/>
    <n v="31518"/>
    <n v="29361"/>
    <n v="33251"/>
    <n v="29373"/>
    <n v="30296"/>
    <n v="32280"/>
    <n v="33742"/>
    <n v="33300"/>
    <n v="31798.2"/>
    <n v="29373"/>
    <n v="33742"/>
    <n v="1.0004"/>
    <n v="1.0036"/>
    <n v="1.0115000000000001"/>
    <n v="1.0147999999999999"/>
    <n v="1.0128999999999999"/>
    <n v="1.0086400000000002"/>
    <n v="1.0004"/>
    <n v="1.0147999999999999"/>
    <n v="1.1813"/>
    <n v="1.1090199999999999"/>
    <n v="1.1088200000000001"/>
    <n v="0.80362000000000011"/>
    <n v="0.80918000000000012"/>
    <n v="0.98082000000000014"/>
    <n v="1.1076999999999999"/>
    <n v="1.07786"/>
    <n v="0.96477999999999986"/>
    <n v="0.90817999999999999"/>
    <n v="0.87385999999999997"/>
    <n v="1.09314"/>
    <n v="1.1278400000000002"/>
    <n v="0.90717999999999999"/>
    <n v="1.0554399999999999"/>
    <n v="0.91557999999999995"/>
    <n v="0.83385999999999993"/>
    <n v="0.96533999999999998"/>
    <n v="0.9938800000000001"/>
    <n v="1.0284200000000001"/>
    <n v="1.04068"/>
    <n v="1.1156599999999999"/>
    <n v="1.01068"/>
    <n v="0.14239308590748664"/>
    <n v="0.39421979936373008"/>
    <n v="0.24618217007338017"/>
    <n v="0.21720494465540305"/>
    <x v="2"/>
    <x v="0"/>
    <x v="18"/>
  </r>
  <r>
    <n v="606"/>
    <x v="2"/>
    <n v="2"/>
    <s v="FC7: Rural Principal Arterial - Other"/>
    <s v=""/>
    <s v="U00: UDOT Stand Alone"/>
    <s v="-0606"/>
    <s v="606"/>
    <s v="0248"/>
    <n v="1279"/>
    <n v="2.5609999999999999"/>
    <x v="79"/>
    <s v="Summit"/>
    <n v="40.676609999999997"/>
    <n v="-111.46805999999999"/>
    <s v="Radar"/>
    <n v="2000"/>
    <m/>
    <s v="SUMMIT"/>
    <n v="43"/>
    <s v="USTM"/>
    <x v="0"/>
    <s v="Transition"/>
    <n v="15907"/>
    <n v="16724"/>
    <n v="17734"/>
    <n v="18198"/>
    <n v="18975"/>
    <n v="17507.599999999999"/>
    <n v="15907"/>
    <n v="18975"/>
    <n v="17126"/>
    <n v="18123"/>
    <n v="19201"/>
    <n v="19728"/>
    <n v="20543"/>
    <n v="18944.2"/>
    <n v="17126"/>
    <n v="20543"/>
    <n v="1.0766"/>
    <n v="1.0837000000000001"/>
    <n v="1.0827"/>
    <n v="1.0841000000000001"/>
    <n v="1.0826"/>
    <n v="1.0819400000000001"/>
    <n v="1.0766"/>
    <n v="1.0841000000000001"/>
    <n v="1.0718000000000001"/>
    <n v="1.01702"/>
    <n v="1.0220600000000002"/>
    <n v="0.84942000000000006"/>
    <n v="0.89868000000000003"/>
    <n v="1.0521800000000001"/>
    <n v="1.1156999999999999"/>
    <n v="1.1187400000000001"/>
    <n v="1.0156800000000001"/>
    <n v="0.95405999999999991"/>
    <n v="0.90638000000000007"/>
    <n v="1.0396999999999998"/>
    <n v="1.0428200000000001"/>
    <n v="0.92337999999999987"/>
    <n v="1.09552"/>
    <n v="0.9587"/>
    <n v="0.6581999999999999"/>
    <n v="1.0329200000000001"/>
    <n v="1.0835199999999998"/>
    <n v="1.09616"/>
    <n v="1.1061000000000001"/>
    <n v="1.1484999999999999"/>
    <n v="0.88396000000000008"/>
    <n v="0.18266009257062565"/>
    <n v="0.3823474393058362"/>
    <n v="0.25790326140740039"/>
    <n v="0.17708920671613781"/>
    <x v="2"/>
    <x v="0"/>
    <x v="18"/>
  </r>
  <r>
    <n v="609"/>
    <x v="2"/>
    <n v="4"/>
    <s v="FC9: Rural Major Collector"/>
    <s v=""/>
    <s v="U53: UDOT RuralMinArtMajColMinColLoc"/>
    <s v="-0609"/>
    <s v="609"/>
    <s v="0167"/>
    <n v="1434"/>
    <n v="1.25"/>
    <x v="80"/>
    <s v="Morgan"/>
    <n v="41.139139999999998"/>
    <n v="-111.82391"/>
    <s v="Loop"/>
    <n v="2001"/>
    <m/>
    <s v="MORGAN"/>
    <n v="29"/>
    <s v="USTM"/>
    <x v="2"/>
    <s v="Rural"/>
    <n v="7050"/>
    <n v="7148"/>
    <n v="7474"/>
    <n v="8029"/>
    <n v="8316"/>
    <n v="7603.4"/>
    <n v="7050"/>
    <n v="8316"/>
    <n v="6987"/>
    <n v="7116"/>
    <n v="7432"/>
    <n v="7977"/>
    <n v="8237"/>
    <n v="7549.8"/>
    <n v="6987"/>
    <n v="8237"/>
    <n v="0.99109999999999998"/>
    <n v="0.99550000000000005"/>
    <n v="0.99439999999999995"/>
    <n v="0.99350000000000005"/>
    <n v="0.99050000000000005"/>
    <n v="0.99299999999999999"/>
    <n v="0.99050000000000005"/>
    <n v="0.99550000000000005"/>
    <n v="0.9446199999999999"/>
    <n v="0.97435999999999989"/>
    <n v="0.95649999999999991"/>
    <n v="0.88641999999999987"/>
    <n v="0.94952000000000003"/>
    <n v="1.1350199999999999"/>
    <n v="1.1739200000000001"/>
    <n v="1.13828"/>
    <n v="1.01634"/>
    <n v="0.94367999999999996"/>
    <n v="0.84141999999999995"/>
    <n v="1.00152"/>
    <n v="0.97349999999999992"/>
    <n v="0.93082000000000009"/>
    <n v="1.1491"/>
    <n v="0.93382000000000009"/>
    <n v="0.82025999999999999"/>
    <n v="0.96520000000000006"/>
    <n v="0.98546"/>
    <n v="1.0035000000000001"/>
    <n v="1.0126200000000001"/>
    <n v="1.1071599999999999"/>
    <n v="1.09918"/>
    <n v="0.18449586670966517"/>
    <n v="0.32648483668970751"/>
    <n v="0.25223332061311327"/>
    <n v="0.236785975987514"/>
    <x v="0"/>
    <x v="1"/>
    <x v="2"/>
  </r>
  <r>
    <n v="611"/>
    <x v="1"/>
    <n v="32"/>
    <s v="FC1: Urban Principal Arterial - Interstate"/>
    <s v="I1U: I-15 Urban"/>
    <s v="U40: UDOT UrbanInterstate"/>
    <s v="-0611"/>
    <s v="611"/>
    <s v="0015"/>
    <n v="1333"/>
    <n v="258.60000000000002"/>
    <x v="81"/>
    <s v="Utah"/>
    <n v="40.153509999999997"/>
    <n v="-111.64635"/>
    <s v="Radar"/>
    <n v="2002"/>
    <m/>
    <s v="UTAH"/>
    <n v="49"/>
    <s v="WFRC/MAG"/>
    <x v="0"/>
    <s v="Suburban"/>
    <n v="80418"/>
    <n v="82639"/>
    <n v="87888"/>
    <n v="95298"/>
    <n v="104712"/>
    <n v="90191"/>
    <n v="80418"/>
    <n v="104712"/>
    <n v="83007"/>
    <n v="85612"/>
    <n v="90586"/>
    <n v="98547"/>
    <n v="108213"/>
    <n v="93193"/>
    <n v="83007"/>
    <n v="108213"/>
    <n v="1.0322"/>
    <n v="1.036"/>
    <n v="1.0306999999999999"/>
    <n v="1.0341"/>
    <n v="1.0334000000000001"/>
    <n v="1.03328"/>
    <n v="1.0306999999999999"/>
    <n v="1.036"/>
    <n v="0.8507499999999999"/>
    <n v="0.90069999999999995"/>
    <n v="0.98346"/>
    <n v="1.0021800000000001"/>
    <n v="1.0261799999999999"/>
    <n v="1.05044"/>
    <n v="1.05342"/>
    <n v="1.0461399999999998"/>
    <n v="1.0246200000000001"/>
    <n v="1.0333600000000001"/>
    <n v="0.99421999999999999"/>
    <n v="0.97994000000000003"/>
    <n v="0.91449999999999998"/>
    <n v="1.0039400000000001"/>
    <n v="1.04996"/>
    <n v="1.0173999999999999"/>
    <n v="0.71500000000000008"/>
    <n v="1.0062200000000001"/>
    <n v="1.01328"/>
    <n v="1.0368599999999999"/>
    <n v="1.0712199999999998"/>
    <n v="1.16896"/>
    <n v="0.98504000000000003"/>
    <n v="0.1747352874319395"/>
    <n v="0.32504071766302584"/>
    <n v="0.2302082933180552"/>
    <n v="0.27001570158697946"/>
    <x v="3"/>
    <x v="0"/>
    <x v="1"/>
  </r>
  <r>
    <n v="612"/>
    <x v="1"/>
    <n v="31"/>
    <s v="FC1: Urban Principal Arterial - Interstate"/>
    <s v="I1U: I-15 Urban"/>
    <s v="U40: UDOT UrbanInterstate"/>
    <s v="-0612"/>
    <s v="612"/>
    <s v="0015"/>
    <n v="1333"/>
    <n v="331.07100000000003"/>
    <x v="82"/>
    <s v="Davis"/>
    <n v="41.067529999999998"/>
    <n v="-111.97109"/>
    <s v="Radar"/>
    <n v="2003"/>
    <m/>
    <s v="DAVIS"/>
    <n v="11"/>
    <s v="WFRC/MAG"/>
    <x v="0"/>
    <s v="Urban"/>
    <n v="111952"/>
    <n v="115789"/>
    <n v="122025"/>
    <n v="125360"/>
    <n v="130877"/>
    <n v="121200.6"/>
    <n v="111952"/>
    <n v="130877"/>
    <n v="119623"/>
    <n v="123330"/>
    <n v="128783"/>
    <n v="132549"/>
    <n v="137445"/>
    <n v="128346"/>
    <n v="119623"/>
    <n v="137445"/>
    <n v="1.0685"/>
    <n v="1.0650999999999999"/>
    <n v="1.0553999999999999"/>
    <n v="1.0572999999999999"/>
    <n v="1.0502"/>
    <n v="1.0592999999999999"/>
    <n v="1.0502"/>
    <n v="1.0685"/>
    <n v="0.86412"/>
    <n v="0.92823999999999995"/>
    <n v="0.99562000000000006"/>
    <n v="1.0043000000000002"/>
    <n v="1.0249999999999999"/>
    <n v="1.0487"/>
    <n v="1.0477000000000001"/>
    <n v="1.06352"/>
    <n v="1.0217800000000001"/>
    <n v="1.0165000000000002"/>
    <n v="0.97111999999999998"/>
    <n v="0.97614000000000001"/>
    <n v="0.9228400000000001"/>
    <n v="1.0083"/>
    <n v="1.0533199999999998"/>
    <n v="1.0031599999999998"/>
    <n v="0.65427999999999997"/>
    <n v="1.02624"/>
    <n v="1.0523399999999998"/>
    <n v="1.0683000000000002"/>
    <n v="1.08802"/>
    <n v="1.1518999999999999"/>
    <n v="0.96430000000000005"/>
    <n v="0.1873736911996072"/>
    <n v="0.32108181723483237"/>
    <n v="0.22962118253992775"/>
    <n v="0.26192330902563266"/>
    <x v="1"/>
    <x v="0"/>
    <x v="1"/>
  </r>
  <r>
    <n v="613"/>
    <x v="1"/>
    <n v="35"/>
    <s v="FC6: Rural Principal Arterial - Interstate"/>
    <s v="I1R: I-15 Rural"/>
    <s v="U00: UDOT Stand Alone"/>
    <s v="-0613"/>
    <s v="613"/>
    <s v="0015"/>
    <n v="1333"/>
    <n v="360.8"/>
    <x v="83"/>
    <s v="Box Elder"/>
    <n v="41.449539999999999"/>
    <n v="-112.05576000000001"/>
    <s v="Radar"/>
    <n v="2002"/>
    <m/>
    <s v="BOX ELDER"/>
    <n v="3"/>
    <s v="WFRC/MAG"/>
    <x v="1"/>
    <s v="Transition"/>
    <n v="41948"/>
    <n v="42365"/>
    <n v="45952"/>
    <n v="45331"/>
    <n v="32957"/>
    <n v="41710.6"/>
    <n v="32957"/>
    <n v="45952"/>
    <n v="40388"/>
    <n v="40727"/>
    <n v="43949"/>
    <n v="43554"/>
    <n v="31234"/>
    <n v="39970.400000000001"/>
    <n v="31234"/>
    <n v="43949"/>
    <n v="0.96279999999999999"/>
    <n v="0.96130000000000004"/>
    <n v="0.95640000000000003"/>
    <n v="0.96079999999999999"/>
    <n v="0.94769999999999999"/>
    <n v="0.95779999999999998"/>
    <n v="0.94769999999999999"/>
    <n v="0.96279999999999999"/>
    <n v="0.78729999999999989"/>
    <n v="0.85160000000000002"/>
    <n v="0.9341799999999999"/>
    <n v="0.98246"/>
    <n v="1.03016"/>
    <n v="1.1062400000000001"/>
    <n v="1.1763400000000002"/>
    <n v="1.17092"/>
    <n v="1.03874"/>
    <n v="1.0184199999999999"/>
    <n v="0.92647999999999997"/>
    <n v="0.96928000000000003"/>
    <n v="0.86939999999999995"/>
    <n v="0.98225999999999991"/>
    <n v="1.1511600000000002"/>
    <n v="0.99456000000000011"/>
    <n v="0.88479999999999992"/>
    <n v="0.92052"/>
    <n v="0.92949999999999999"/>
    <n v="0.96278000000000008"/>
    <n v="1.0159799999999999"/>
    <n v="1.1844399999999999"/>
    <n v="1.0921399999999999"/>
    <n v="0.14650289442233103"/>
    <n v="0.35299623343878084"/>
    <n v="0.22891614355934897"/>
    <n v="0.27158472857953914"/>
    <x v="4"/>
    <x v="0"/>
    <x v="1"/>
  </r>
  <r>
    <n v="614"/>
    <x v="4"/>
    <n v="35"/>
    <s v="FC6: Rural Principal Arterial - Interstate"/>
    <s v="I4R: I-84"/>
    <s v="U50: UDOT RuralInterstate"/>
    <s v="-0614"/>
    <s v="614"/>
    <s v="0084"/>
    <n v="1381"/>
    <n v="36.64"/>
    <x v="84"/>
    <s v="Box Elder"/>
    <n v="41.75291"/>
    <n v="-112.25981"/>
    <s v="Radar"/>
    <n v="2002"/>
    <m/>
    <s v="BOX ELDER"/>
    <n v="3"/>
    <s v="USTM"/>
    <x v="2"/>
    <s v="Rural"/>
    <n v="8505"/>
    <n v="8667"/>
    <n v="9261"/>
    <n v="9746"/>
    <n v="10216"/>
    <n v="9279"/>
    <n v="8505"/>
    <n v="10216"/>
    <n v="8055"/>
    <n v="8223"/>
    <n v="8755"/>
    <n v="9161"/>
    <n v="9560"/>
    <n v="8750.7999999999993"/>
    <n v="8055"/>
    <n v="9560"/>
    <n v="0.94710000000000005"/>
    <n v="0.94879999999999998"/>
    <n v="0.94540000000000002"/>
    <n v="0.94"/>
    <n v="0.93579999999999997"/>
    <n v="0.94342000000000004"/>
    <n v="0.93579999999999997"/>
    <n v="0.94879999999999998"/>
    <n v="0.72348000000000012"/>
    <n v="0.77124000000000004"/>
    <n v="0.94841999999999993"/>
    <n v="0.95934000000000008"/>
    <n v="1.0204"/>
    <n v="1.1718199999999999"/>
    <n v="1.25658"/>
    <n v="1.2104400000000002"/>
    <n v="1.0427"/>
    <n v="1.0160399999999998"/>
    <n v="0.94201999999999997"/>
    <n v="0.86592000000000002"/>
    <n v="0.78689999999999993"/>
    <n v="0.97607999999999995"/>
    <n v="1.2129400000000001"/>
    <n v="1.00024"/>
    <n v="1.0393599999999998"/>
    <n v="0.89054"/>
    <n v="0.90832000000000002"/>
    <n v="0.96106000000000003"/>
    <n v="1.00458"/>
    <n v="1.1481600000000001"/>
    <n v="1.02982"/>
    <n v="0.11199316934597521"/>
    <n v="0.39383076240105025"/>
    <n v="0.19898067990709994"/>
    <n v="0.29519538834587455"/>
    <x v="2"/>
    <x v="0"/>
    <x v="4"/>
  </r>
  <r>
    <n v="615"/>
    <x v="0"/>
    <n v="35"/>
    <s v="FC6: Rural Principal Arterial - Interstate"/>
    <s v="I8R: I-80 Rural"/>
    <s v="U50: UDOT RuralInterstate"/>
    <s v="-0615"/>
    <s v="615"/>
    <s v="0080"/>
    <n v="321"/>
    <n v="100"/>
    <x v="85"/>
    <s v="Tooele"/>
    <n v="40.70279"/>
    <n v="-112.25639"/>
    <s v="Radar"/>
    <n v="2003"/>
    <m/>
    <s v="TOOELE"/>
    <n v="45"/>
    <s v="USTM"/>
    <x v="0"/>
    <s v="Rural"/>
    <n v="35317"/>
    <n v="36677"/>
    <n v="39074"/>
    <n v="41956"/>
    <n v="44267"/>
    <n v="39458.199999999997"/>
    <n v="35317"/>
    <n v="44267"/>
    <n v="36825"/>
    <n v="38276"/>
    <n v="40573"/>
    <n v="43703"/>
    <n v="46191"/>
    <n v="41113.599999999999"/>
    <n v="36825"/>
    <n v="46191"/>
    <n v="1.0427"/>
    <n v="1.0436000000000001"/>
    <n v="1.0384"/>
    <n v="1.0416000000000001"/>
    <n v="1.0435000000000001"/>
    <n v="1.04196"/>
    <n v="1.0384"/>
    <n v="1.0436000000000001"/>
    <n v="0.85866000000000009"/>
    <n v="0.91379999999999995"/>
    <n v="0.97567999999999999"/>
    <n v="0.99095999999999995"/>
    <n v="1.02962"/>
    <n v="1.0661799999999999"/>
    <n v="1.05796"/>
    <n v="1.0780000000000001"/>
    <n v="1.0535600000000001"/>
    <n v="1.03264"/>
    <n v="0.97675999999999996"/>
    <n v="0.95532000000000006"/>
    <n v="0.90926000000000007"/>
    <n v="0.99874000000000007"/>
    <n v="1.06738"/>
    <n v="1.0209800000000002"/>
    <n v="0.72050000000000003"/>
    <n v="1.00874"/>
    <n v="1.0287600000000001"/>
    <n v="1.0520999999999998"/>
    <n v="1.07402"/>
    <n v="1.1463800000000002"/>
    <n v="0.96771999999999991"/>
    <n v="0.20403682377127202"/>
    <n v="0.27773734378740222"/>
    <n v="0.2439741718264834"/>
    <n v="0.2742516606148423"/>
    <x v="0"/>
    <x v="0"/>
    <x v="0"/>
  </r>
  <r>
    <n v="616"/>
    <x v="1"/>
    <n v="32"/>
    <s v="FC1: Urban Principal Arterial - Interstate"/>
    <s v="I1U: I-15 Urban"/>
    <s v="U40: UDOT UrbanInterstate"/>
    <s v="-0616"/>
    <s v="616"/>
    <s v="0015"/>
    <n v="1333"/>
    <n v="314.29000000000002"/>
    <x v="86"/>
    <s v="Davis"/>
    <n v="40.854309999999998"/>
    <n v="-111.90889"/>
    <s v="Radar"/>
    <n v="2004"/>
    <m/>
    <s v="DAVIS"/>
    <n v="11"/>
    <s v="WFRC/MAG"/>
    <x v="0"/>
    <s v="Urban"/>
    <n v="146167"/>
    <n v="149212"/>
    <n v="153568"/>
    <n v="172345"/>
    <n v="175808"/>
    <n v="159420"/>
    <n v="146167"/>
    <n v="175808"/>
    <n v="155143"/>
    <n v="157805"/>
    <n v="160925"/>
    <n v="182217"/>
    <n v="184682"/>
    <n v="168154.4"/>
    <n v="155143"/>
    <n v="184682"/>
    <n v="1.0613999999999999"/>
    <n v="1.0576000000000001"/>
    <n v="1.0479000000000001"/>
    <n v="1.0572999999999999"/>
    <n v="1.0505"/>
    <n v="1.0549399999999998"/>
    <n v="1.0479000000000001"/>
    <n v="1.0613999999999999"/>
    <n v="0.87646000000000002"/>
    <n v="0.94029999999999991"/>
    <n v="1.0100799999999999"/>
    <n v="1.0020800000000001"/>
    <n v="1.01424"/>
    <n v="1.0337999999999998"/>
    <n v="1.0358799999999999"/>
    <n v="1.05654"/>
    <n v="1.0339"/>
    <n v="1.0282999999999998"/>
    <n v="0.9903249999999999"/>
    <n v="0.98248000000000002"/>
    <n v="0.93309999999999993"/>
    <n v="1.0088000000000001"/>
    <n v="1.0420799999999999"/>
    <n v="1.017525"/>
    <n v="0.66749999999999998"/>
    <n v="1.0205600000000001"/>
    <n v="1.0462999999999998"/>
    <n v="1.06752"/>
    <n v="1.0830000000000002"/>
    <n v="1.1586000000000001"/>
    <n v="0.9527000000000001"/>
    <n v="0.19737081577328047"/>
    <n v="0.3199648717361766"/>
    <n v="0.22577612088099794"/>
    <n v="0.25688819160954496"/>
    <x v="1"/>
    <x v="0"/>
    <x v="1"/>
  </r>
  <r>
    <n v="617"/>
    <x v="6"/>
    <n v="32"/>
    <s v="FC1: Urban Principal Arterial - Interstate"/>
    <s v="I2U: I-215"/>
    <s v="U40: UDOT UrbanInterstate"/>
    <s v="-0617"/>
    <s v="617"/>
    <s v="0215"/>
    <n v="418"/>
    <n v="5.53"/>
    <x v="87"/>
    <s v="Salt Lake"/>
    <n v="40.649320000000003"/>
    <n v="-111.80794"/>
    <s v="Radar"/>
    <n v="2004"/>
    <m/>
    <s v="SALT LAKE"/>
    <n v="35"/>
    <s v="WFRC/MAG"/>
    <x v="0"/>
    <s v="Urban"/>
    <n v="66835"/>
    <n v="68728"/>
    <n v="71719"/>
    <n v="71821"/>
    <n v="68431"/>
    <n v="69506.8"/>
    <n v="66835"/>
    <n v="71821"/>
    <n v="72506"/>
    <n v="74470"/>
    <n v="77460"/>
    <n v="77772"/>
    <n v="73375"/>
    <n v="75116.600000000006"/>
    <n v="72506"/>
    <n v="77772"/>
    <n v="1.0849"/>
    <n v="1.0834999999999999"/>
    <n v="1.08"/>
    <n v="1.0829"/>
    <n v="1.0722"/>
    <n v="1.0807000000000002"/>
    <n v="1.0722"/>
    <n v="1.0849"/>
    <n v="0.94122000000000006"/>
    <n v="0.98347999999999991"/>
    <n v="1.0107200000000001"/>
    <n v="0.98637999999999992"/>
    <n v="1.0018400000000001"/>
    <n v="1.0492000000000001"/>
    <n v="1.02312"/>
    <n v="1.01356"/>
    <n v="1.02844"/>
    <n v="1.01006"/>
    <n v="0.95788000000000006"/>
    <n v="0.97689999999999999"/>
    <n v="0.96721999999999997"/>
    <n v="0.9996600000000001"/>
    <n v="1.0286200000000001"/>
    <n v="0.99882000000000004"/>
    <n v="0.66079999999999994"/>
    <n v="1.0279400000000001"/>
    <n v="1.0795600000000001"/>
    <n v="1.09866"/>
    <n v="1.1133199999999999"/>
    <n v="1.1362999999999999"/>
    <n v="0.88207999999999986"/>
    <n v="0.20101075061943924"/>
    <n v="0.31329047832940032"/>
    <n v="0.25705376016673592"/>
    <n v="0.22864501088442454"/>
    <x v="2"/>
    <x v="0"/>
    <x v="8"/>
  </r>
  <r>
    <n v="619"/>
    <x v="9"/>
    <n v="31"/>
    <s v="FC2: Urban Principal Arterial - Other Freeways"/>
    <s v=""/>
    <s v="U43: UDOT UrbanOtherFwyExpPrinArt"/>
    <s v="-0619"/>
    <s v="619"/>
    <s v="0201"/>
    <n v="411"/>
    <n v="10.6"/>
    <x v="88"/>
    <s v="Salt Lake"/>
    <n v="40.725380000000001"/>
    <n v="-112.03899"/>
    <s v="Radar"/>
    <n v="2004"/>
    <m/>
    <s v="SALT LAKE"/>
    <n v="35"/>
    <s v="WFRC/MAG"/>
    <x v="0"/>
    <s v="Suburban"/>
    <n v="39988"/>
    <n v="37722"/>
    <n v="40443"/>
    <n v="43665"/>
    <n v="44073"/>
    <n v="41178.199999999997"/>
    <n v="37722"/>
    <n v="44073"/>
    <n v="44800"/>
    <n v="41627"/>
    <n v="44579"/>
    <n v="48136"/>
    <n v="48363"/>
    <n v="45501"/>
    <n v="41627"/>
    <n v="48363"/>
    <n v="1.1203000000000001"/>
    <n v="1.1034999999999999"/>
    <n v="1.1023000000000001"/>
    <n v="1.1024"/>
    <n v="1.0972999999999999"/>
    <n v="1.1051599999999999"/>
    <n v="1.0972999999999999"/>
    <n v="1.1203000000000001"/>
    <n v="0.92446000000000006"/>
    <n v="0.97789999999999999"/>
    <n v="1.02006"/>
    <n v="1.0272400000000002"/>
    <n v="1.05748"/>
    <n v="1.00088"/>
    <n v="0.96150000000000002"/>
    <n v="1.0360750000000001"/>
    <n v="1.0141199999999999"/>
    <n v="1.0122"/>
    <n v="0.98019999999999996"/>
    <n v="0.96714"/>
    <n v="0.95648"/>
    <n v="1.0349200000000001"/>
    <n v="0.98532000000000008"/>
    <n v="1.0021799999999998"/>
    <n v="0.59419999999999995"/>
    <n v="1.0762"/>
    <n v="1.1028199999999999"/>
    <n v="1.1198400000000002"/>
    <n v="1.1203799999999999"/>
    <n v="1.1541599999999999"/>
    <n v="0.84439999999999993"/>
    <n v="0.22274885687528392"/>
    <n v="0.26693528313739018"/>
    <n v="0.24049212271670176"/>
    <n v="0.2698237372706242"/>
    <x v="2"/>
    <x v="0"/>
    <x v="19"/>
  </r>
  <r>
    <n v="620"/>
    <x v="2"/>
    <n v="2"/>
    <s v="FC3: Urban Principal Arterial - Other"/>
    <s v=""/>
    <s v="U43: UDOT UrbanOtherFwyExpPrinArt"/>
    <s v="-0620"/>
    <s v="620"/>
    <s v="0030"/>
    <n v="1343"/>
    <n v="109.1"/>
    <x v="89"/>
    <s v="Cache"/>
    <n v="41.735430000000001"/>
    <n v="-111.85209999999999"/>
    <s v="Radar"/>
    <n v="2005"/>
    <m/>
    <s v="CACHE"/>
    <n v="5"/>
    <s v="Cache"/>
    <x v="0"/>
    <s v="Suburban"/>
    <n v="12105"/>
    <n v="10043"/>
    <n v="10009"/>
    <n v="10405"/>
    <n v="10913"/>
    <n v="10695"/>
    <n v="10009"/>
    <n v="12105"/>
    <n v="13676"/>
    <n v="11372"/>
    <n v="11236"/>
    <n v="11677"/>
    <n v="12177"/>
    <n v="12027.6"/>
    <n v="11236"/>
    <n v="13676"/>
    <n v="1.1297999999999999"/>
    <n v="1.1323000000000001"/>
    <n v="1.1226"/>
    <n v="1.1222000000000001"/>
    <n v="1.1157999999999999"/>
    <n v="1.1245400000000001"/>
    <n v="1.1157999999999999"/>
    <n v="1.1323000000000001"/>
    <n v="0.8664400000000001"/>
    <n v="0.93580000000000008"/>
    <n v="0.99436000000000002"/>
    <n v="1.0155799999999999"/>
    <n v="1.0355000000000001"/>
    <n v="1.0546199999999999"/>
    <n v="1.0453199999999998"/>
    <n v="1.07104"/>
    <n v="1.0630199999999999"/>
    <n v="1.0126000000000002"/>
    <n v="0.95989999999999998"/>
    <n v="0.91393999999999997"/>
    <n v="0.90538000000000007"/>
    <n v="1.0151600000000001"/>
    <n v="1.0569799999999998"/>
    <n v="1.0118199999999999"/>
    <n v="0.47081999999999996"/>
    <n v="1.1041000000000001"/>
    <n v="1.1203000000000001"/>
    <n v="1.1299000000000001"/>
    <n v="1.14144"/>
    <n v="1.19702"/>
    <n v="0.84881999999999991"/>
    <n v="0.15503256661719372"/>
    <n v="0.39332829544055981"/>
    <n v="0.25195980482794678"/>
    <n v="0.1996793331142997"/>
    <x v="3"/>
    <x v="0"/>
    <x v="2"/>
  </r>
  <r>
    <n v="621"/>
    <x v="1"/>
    <n v="35"/>
    <s v="FC1: Urban Principal Arterial - Interstate"/>
    <s v="I1U: I-15 Urban"/>
    <s v="U40: UDOT UrbanInterstate"/>
    <s v="-0621"/>
    <s v="621"/>
    <s v="0015"/>
    <n v="1333"/>
    <n v="9.5"/>
    <x v="90"/>
    <s v="Washington"/>
    <n v="37.12238"/>
    <n v="-113.53677999999999"/>
    <s v="Radar"/>
    <n v="2006"/>
    <m/>
    <s v="WASHINGTON"/>
    <n v="53"/>
    <s v="Dixie"/>
    <x v="0"/>
    <s v="Urban"/>
    <n v="44073"/>
    <n v="45888"/>
    <n v="49126"/>
    <n v="52371"/>
    <n v="55962"/>
    <n v="49484"/>
    <n v="44073"/>
    <n v="55962"/>
    <n v="44937"/>
    <n v="46898"/>
    <n v="50181"/>
    <n v="53240"/>
    <n v="57101"/>
    <n v="50471.4"/>
    <n v="44937"/>
    <n v="57101"/>
    <n v="1.0196000000000001"/>
    <n v="1.022"/>
    <n v="1.0215000000000001"/>
    <n v="1.0165999999999999"/>
    <n v="1.0204"/>
    <n v="1.0200199999999999"/>
    <n v="1.0165999999999999"/>
    <n v="1.022"/>
    <n v="0.87308000000000008"/>
    <n v="0.94222000000000006"/>
    <n v="1.04312"/>
    <n v="1.0438000000000001"/>
    <n v="1.0117999999999998"/>
    <n v="0.97406000000000004"/>
    <n v="1.0602400000000001"/>
    <n v="1.0697799999999997"/>
    <n v="0.99715999999999982"/>
    <n v="1.02532"/>
    <n v="1.0049999999999999"/>
    <n v="0.95691999999999999"/>
    <n v="0.92404000000000008"/>
    <n v="1.0328999999999999"/>
    <n v="1.03468"/>
    <n v="1.0091800000000002"/>
    <n v="0.77866000000000002"/>
    <n v="0.98165999999999998"/>
    <n v="0.99270000000000014"/>
    <n v="1.0235400000000001"/>
    <n v="1.0769199999999999"/>
    <n v="1.1592800000000001"/>
    <n v="0.97981999999999991"/>
    <n v="0.13431042882886252"/>
    <n v="0.38561546376731504"/>
    <n v="0.22924279270593589"/>
    <n v="0.25083131469788655"/>
    <x v="2"/>
    <x v="0"/>
    <x v="10"/>
  </r>
  <r>
    <n v="622"/>
    <x v="2"/>
    <n v="3"/>
    <s v="FC4: Urban Minor Arterial"/>
    <s v=""/>
    <s v="U45: UDOT UrbanMinArtMjrColMinColLoc"/>
    <s v="-0622"/>
    <s v="622"/>
    <s v="0165"/>
    <n v="345"/>
    <n v="9.35"/>
    <x v="91"/>
    <s v="Cache"/>
    <n v="41.694200000000002"/>
    <n v="-111.83477999999999"/>
    <s v="Radar"/>
    <n v="2009"/>
    <m/>
    <s v="CACHE"/>
    <n v="5"/>
    <s v="Cache"/>
    <x v="0"/>
    <s v="Rural"/>
    <n v="17822"/>
    <n v="18126"/>
    <n v="19149"/>
    <n v="20230"/>
    <n v="21003"/>
    <n v="19266"/>
    <n v="17822"/>
    <n v="21003"/>
    <n v="19507"/>
    <n v="19837"/>
    <n v="20978"/>
    <n v="22214"/>
    <n v="22941"/>
    <n v="21095.4"/>
    <n v="19507"/>
    <n v="22941"/>
    <n v="1.0945"/>
    <n v="1.0944"/>
    <n v="1.0954999999999999"/>
    <n v="1.0981000000000001"/>
    <n v="1.0923"/>
    <n v="1.0949599999999999"/>
    <n v="1.0923"/>
    <n v="1.0981000000000001"/>
    <n v="0.90454000000000012"/>
    <n v="0.94592000000000009"/>
    <n v="0.98718000000000006"/>
    <n v="0.99691999999999992"/>
    <n v="1.0482600000000002"/>
    <n v="1.02928"/>
    <n v="0.98960000000000004"/>
    <n v="1.0199"/>
    <n v="1.0548600000000001"/>
    <n v="1.0206599999999999"/>
    <n v="0.98665999999999998"/>
    <n v="0.96919999999999984"/>
    <n v="0.93987999999999994"/>
    <n v="1.01078"/>
    <n v="1.01294"/>
    <n v="1.02074"/>
    <n v="0.51970000000000005"/>
    <n v="1.0777000000000001"/>
    <n v="1.0944399999999999"/>
    <n v="1.0968199999999999"/>
    <n v="1.1072400000000002"/>
    <n v="1.1475399999999998"/>
    <n v="0.95423999999999987"/>
    <n v="0.16119769751320615"/>
    <n v="0.32295062473913527"/>
    <n v="0.25841624646910533"/>
    <n v="0.25743543127855328"/>
    <x v="0"/>
    <x v="2"/>
    <x v="2"/>
  </r>
  <r>
    <n v="623"/>
    <x v="2"/>
    <n v="2"/>
    <s v="FC3: Urban Principal Arterial - Other"/>
    <s v=""/>
    <s v="U70: UDOT StGeorge"/>
    <s v="-0623"/>
    <s v="623"/>
    <s v="0018"/>
    <n v="304"/>
    <n v="1.6"/>
    <x v="92"/>
    <s v="Washington"/>
    <n v="37.103630000000003"/>
    <n v="-113.59215"/>
    <s v="Radar"/>
    <n v="2009"/>
    <m/>
    <s v="WASHINGTON"/>
    <n v="53"/>
    <s v="Dixie"/>
    <x v="3"/>
    <s v="Urban"/>
    <n v="22685"/>
    <n v="22895"/>
    <n v="23411"/>
    <n v="24333"/>
    <n v="24370"/>
    <n v="23538.799999999999"/>
    <n v="22685"/>
    <n v="24370"/>
    <n v="24694"/>
    <n v="24997"/>
    <n v="25522"/>
    <n v="26562"/>
    <n v="26509"/>
    <n v="25656.799999999999"/>
    <n v="24694"/>
    <n v="26562"/>
    <n v="1.0886"/>
    <n v="1.0918000000000001"/>
    <n v="1.0902000000000001"/>
    <n v="1.0915999999999999"/>
    <n v="1.0878000000000001"/>
    <n v="1.0899999999999999"/>
    <n v="1.0878000000000001"/>
    <n v="1.0918000000000001"/>
    <n v="0.95126000000000011"/>
    <n v="1.0311400000000002"/>
    <n v="1.0675399999999999"/>
    <n v="1.0547599999999999"/>
    <n v="1.01966"/>
    <n v="0.96476000000000006"/>
    <n v="0.92964000000000002"/>
    <n v="0.96777999999999997"/>
    <n v="0.99599999999999989"/>
    <n v="1.0453600000000001"/>
    <n v="0.99975999999999987"/>
    <n v="0.97094000000000003"/>
    <n v="0.98443999999999998"/>
    <n v="1.04732"/>
    <n v="0.95406000000000013"/>
    <n v="1.01366"/>
    <n v="0.5325200000000001"/>
    <n v="1.0638400000000001"/>
    <n v="1.08904"/>
    <n v="1.0952999999999999"/>
    <n v="1.1086"/>
    <n v="1.1595200000000001"/>
    <n v="0.95228000000000002"/>
    <n v="0.13666771723112292"/>
    <n v="0.41927262326429215"/>
    <n v="0.22704061313346308"/>
    <n v="0.21701904637112196"/>
    <x v="2"/>
    <x v="0"/>
    <x v="20"/>
  </r>
  <r>
    <n v="624"/>
    <x v="10"/>
    <n v="32"/>
    <s v="FC2: Urban Principal Arterial - Other Freeways"/>
    <s v=""/>
    <s v="U43: UDOT UrbanOtherFwyExpPrinArt"/>
    <s v="-0624"/>
    <s v="624"/>
    <s v="0067"/>
    <n v="6369"/>
    <n v="0.94399999999999995"/>
    <x v="93"/>
    <s v="Davis"/>
    <n v="40.840890000000002"/>
    <n v="-111.94215"/>
    <s v="Radar"/>
    <n v="2010"/>
    <m/>
    <s v="DAVIS"/>
    <n v="11"/>
    <s v="WFRC/MAG"/>
    <x v="0"/>
    <s v="Suburban"/>
    <n v="21271"/>
    <n v="23445"/>
    <n v="25660"/>
    <n v="22399"/>
    <n v="21637"/>
    <n v="22882.400000000001"/>
    <n v="21271"/>
    <n v="25660"/>
    <n v="26281"/>
    <n v="28668"/>
    <n v="30974"/>
    <n v="27426"/>
    <n v="26478"/>
    <n v="27965.4"/>
    <n v="26281"/>
    <n v="30974"/>
    <n v="1.2355"/>
    <n v="1.2228000000000001"/>
    <n v="1.2071000000000001"/>
    <n v="1.2243999999999999"/>
    <n v="1.2237"/>
    <n v="1.2227000000000001"/>
    <n v="1.2071000000000001"/>
    <n v="1.2355"/>
    <n v="0.93226000000000009"/>
    <n v="0.95378000000000007"/>
    <n v="0.99136000000000002"/>
    <n v="1.0057199999999999"/>
    <n v="1.0167199999999998"/>
    <n v="1.05118"/>
    <n v="1.0072199999999998"/>
    <n v="1.0432399999999999"/>
    <n v="1.03146"/>
    <n v="1.0212799999999997"/>
    <n v="0.99106000000000005"/>
    <n v="0.95369999999999988"/>
    <n v="0.94656000000000007"/>
    <n v="1.0046199999999998"/>
    <n v="1.0338799999999999"/>
    <n v="1.0145999999999999"/>
    <n v="0.40182000000000001"/>
    <n v="1.1900600000000001"/>
    <n v="1.2261199999999999"/>
    <n v="1.2371399999999999"/>
    <n v="1.2367599999999999"/>
    <n v="1.1776"/>
    <n v="0.54920000000000002"/>
    <n v="0.28783496921601415"/>
    <n v="0.20733167644050199"/>
    <n v="0.3112327937594403"/>
    <n v="0.19360056058404357"/>
    <x v="2"/>
    <x v="0"/>
    <x v="21"/>
  </r>
  <r>
    <n v="625"/>
    <x v="10"/>
    <n v="32"/>
    <s v="FC2: Urban Principal Arterial - Other Freeways"/>
    <s v=""/>
    <s v="U43: UDOT UrbanOtherFwyExpPrinArt"/>
    <s v="-0625"/>
    <s v="625"/>
    <s v="0067"/>
    <n v="6369"/>
    <n v="11.417999999999999"/>
    <x v="94"/>
    <s v="Davis"/>
    <n v="40.976849999999999"/>
    <n v="-111.89702"/>
    <s v="Radar"/>
    <n v="2010"/>
    <m/>
    <s v="DAVIS"/>
    <n v="11"/>
    <s v="WFRC/MAG"/>
    <x v="0"/>
    <s v="Suburban"/>
    <n v="23060"/>
    <n v="25661"/>
    <n v="28750"/>
    <n v="25723"/>
    <n v="25450"/>
    <n v="25728.799999999999"/>
    <n v="23060"/>
    <n v="28750"/>
    <n v="28051"/>
    <n v="31041"/>
    <n v="34122"/>
    <n v="31169"/>
    <n v="30772"/>
    <n v="31031"/>
    <n v="28051"/>
    <n v="34122"/>
    <n v="1.2163999999999999"/>
    <n v="1.2097"/>
    <n v="1.1869000000000001"/>
    <n v="1.2117"/>
    <n v="1.2091000000000001"/>
    <n v="1.2067600000000001"/>
    <n v="1.1869000000000001"/>
    <n v="1.2163999999999999"/>
    <n v="0.91839999999999988"/>
    <n v="0.94381999999999999"/>
    <n v="0.99174000000000007"/>
    <n v="1.0056400000000001"/>
    <n v="1.0132000000000001"/>
    <n v="1.0452999999999999"/>
    <n v="1.0175800000000002"/>
    <n v="1.04728"/>
    <n v="1.0358399999999999"/>
    <n v="1.0282399999999998"/>
    <n v="0.98453999999999997"/>
    <n v="0.96"/>
    <n v="0.94074000000000013"/>
    <n v="1.0035399999999999"/>
    <n v="1.0367000000000002"/>
    <n v="1.0161799999999999"/>
    <n v="0.40747999999999995"/>
    <n v="1.1740400000000002"/>
    <n v="1.21268"/>
    <n v="1.21902"/>
    <n v="1.2219599999999999"/>
    <n v="1.1856800000000001"/>
    <n v="0.58835999999999999"/>
    <n v="0.26775042313948921"/>
    <n v="0.208906017406844"/>
    <n v="0.31278917351017388"/>
    <n v="0.21055438594349299"/>
    <x v="2"/>
    <x v="0"/>
    <x v="21"/>
  </r>
  <r>
    <n v="626"/>
    <x v="5"/>
    <n v="32"/>
    <s v="FC3: Urban Principal Arterial - Other"/>
    <s v=""/>
    <s v="U00: UDOT Stand Alone"/>
    <s v="-0626"/>
    <s v="626"/>
    <s v="0073"/>
    <n v="1372"/>
    <n v="35.152999999999999"/>
    <x v="95"/>
    <s v="Utah"/>
    <n v="40.386800000000001"/>
    <n v="-111.93794"/>
    <s v="Radar"/>
    <n v="2012"/>
    <m/>
    <s v="UTAH"/>
    <n v="49"/>
    <s v="WFRC/MAG"/>
    <x v="0"/>
    <s v="Suburban"/>
    <n v="19147"/>
    <n v="20380"/>
    <n v="23418"/>
    <n v="25668"/>
    <n v="28334"/>
    <n v="23389.4"/>
    <n v="19147"/>
    <n v="28334"/>
    <n v="20451"/>
    <n v="21832"/>
    <n v="25009"/>
    <n v="27571"/>
    <n v="30429"/>
    <n v="25058.400000000001"/>
    <n v="20451"/>
    <n v="30429"/>
    <n v="1.0681"/>
    <n v="1.0711999999999999"/>
    <n v="1.0679000000000001"/>
    <n v="1.0741000000000001"/>
    <n v="1.0739000000000001"/>
    <n v="1.07104"/>
    <n v="1.0679000000000001"/>
    <n v="1.0741000000000001"/>
    <n v="0.87585999999999997"/>
    <n v="0.91937999999999998"/>
    <n v="0.99372000000000005"/>
    <n v="0.98419999999999985"/>
    <n v="1.0320199999999999"/>
    <n v="1.01552"/>
    <n v="0.99094000000000015"/>
    <n v="1.0373800000000002"/>
    <n v="1.0503"/>
    <n v="1.0456799999999999"/>
    <n v="1.0166249999999999"/>
    <n v="1.0139199999999999"/>
    <n v="0.93637999999999999"/>
    <n v="1.0033400000000001"/>
    <n v="1.0146200000000001"/>
    <n v="1.0407999999999999"/>
    <n v="0.59616000000000002"/>
    <n v="1.0544800000000001"/>
    <n v="1.06734"/>
    <n v="1.0734400000000002"/>
    <n v="1.0854199999999998"/>
    <n v="1.1239399999999999"/>
    <n v="0.98717999999999984"/>
    <n v="0.19058527076393825"/>
    <n v="0.28936377112885359"/>
    <n v="0.24196227349908042"/>
    <n v="0.27808868460812775"/>
    <x v="3"/>
    <x v="0"/>
    <x v="2"/>
  </r>
  <r>
    <n v="627"/>
    <x v="5"/>
    <n v="11"/>
    <s v="FC2: Urban Principal Arterial - Other Freeways"/>
    <s v=""/>
    <s v="U00: UDOT Stand Alone"/>
    <s v="-0627"/>
    <s v="627"/>
    <s v="0154"/>
    <n v="1426"/>
    <n v="13.004"/>
    <x v="96"/>
    <s v="Salt Lake"/>
    <n v="40.615270000000002"/>
    <n v="-111.97626"/>
    <s v="Radar"/>
    <n v="2013"/>
    <m/>
    <s v="SALT LAKE"/>
    <n v="35"/>
    <s v="WFRC/MAG"/>
    <x v="3"/>
    <s v="Urban"/>
    <n v="52398"/>
    <n v="52560"/>
    <n v="53918"/>
    <n v="58132"/>
    <n v="54629"/>
    <n v="54327.4"/>
    <n v="52398"/>
    <n v="58132"/>
    <n v="58051"/>
    <n v="58458"/>
    <n v="59716"/>
    <n v="64937"/>
    <n v="60674"/>
    <n v="60367.199999999997"/>
    <n v="58051"/>
    <n v="64937"/>
    <n v="1.1079000000000001"/>
    <n v="1.1122000000000001"/>
    <n v="1.1074999999999999"/>
    <n v="1.1171"/>
    <n v="1.1107"/>
    <n v="1.1110800000000001"/>
    <n v="1.1074999999999999"/>
    <n v="1.1171"/>
    <n v="0.96362499999999995"/>
    <n v="0.98890000000000011"/>
    <n v="1.0219200000000002"/>
    <n v="1.0233000000000001"/>
    <n v="1.0338600000000002"/>
    <n v="1.02182"/>
    <n v="0.97819999999999996"/>
    <n v="0.99817999999999996"/>
    <n v="0.99418000000000029"/>
    <n v="0.99754000000000009"/>
    <n v="0.98250000000000015"/>
    <n v="0.97593999999999992"/>
    <n v="0.97496000000000005"/>
    <n v="1.02634"/>
    <n v="0.99939999999999996"/>
    <n v="0.99138000000000015"/>
    <n v="0.5694800000000001"/>
    <n v="1.0781800000000001"/>
    <n v="1.1118799999999998"/>
    <n v="1.1214199999999999"/>
    <n v="1.13168"/>
    <n v="1.1451600000000002"/>
    <n v="0.84476000000000018"/>
    <n v="0.20740345715078842"/>
    <n v="0.27120489058727421"/>
    <n v="0.2453065625245327"/>
    <n v="0.27608508973740464"/>
    <x v="1"/>
    <x v="0"/>
    <x v="2"/>
  </r>
  <r>
    <n v="628"/>
    <x v="6"/>
    <n v="31"/>
    <s v="FC1: Urban Principal Arterial - Interstate"/>
    <s v="I2U: I-215"/>
    <s v="U40: UDOT UrbanInterstate"/>
    <s v="-0628"/>
    <s v="628"/>
    <s v="0215"/>
    <n v="418"/>
    <n v="28.55"/>
    <x v="97"/>
    <s v="Davis"/>
    <n v="40.834220000000002"/>
    <n v="-111.9229"/>
    <s v="Radar"/>
    <n v="2014"/>
    <m/>
    <s v="DAVIS"/>
    <n v="11"/>
    <s v="WFRC/MAG"/>
    <x v="0"/>
    <s v="Suburban"/>
    <m/>
    <n v="31828"/>
    <n v="31838"/>
    <n v="36833"/>
    <n v="37679"/>
    <n v="34544.5"/>
    <n v="31828"/>
    <n v="37679"/>
    <m/>
    <n v="35006"/>
    <n v="34622"/>
    <n v="40625"/>
    <n v="41507"/>
    <n v="37940"/>
    <n v="34622"/>
    <n v="41507"/>
    <m/>
    <n v="1.0998000000000001"/>
    <n v="1.0873999999999999"/>
    <n v="1.103"/>
    <n v="1.1015999999999999"/>
    <n v="1.09795"/>
    <n v="1.0873999999999999"/>
    <n v="1.103"/>
    <n v="0.86859999999999993"/>
    <n v="0.94832499999999997"/>
    <n v="0.99795"/>
    <n v="0.99530000000000007"/>
    <n v="1.0073000000000001"/>
    <n v="1.0305499999999999"/>
    <n v="1.0288499999999998"/>
    <n v="1.05555"/>
    <n v="1.0252249999999998"/>
    <n v="1.0387"/>
    <n v="0.99490000000000012"/>
    <n v="0.975325"/>
    <n v="0.93795000000000006"/>
    <n v="1.0002"/>
    <n v="1.0383249999999999"/>
    <n v="1.0196000000000001"/>
    <n v="0.63317499999999993"/>
    <n v="1.0664500000000001"/>
    <n v="1.09375"/>
    <n v="1.1086750000000001"/>
    <n v="1.1209499999999999"/>
    <n v="1.1453"/>
    <n v="0.82644999999999991"/>
    <n v="0.18991525501088632"/>
    <n v="0.30589207806769259"/>
    <n v="0.22599800019066385"/>
    <n v="0.27819466673075732"/>
    <x v="2"/>
    <x v="0"/>
    <x v="8"/>
  </r>
  <r>
    <n v="629"/>
    <x v="1"/>
    <n v="32"/>
    <s v="FC1: Urban Principal Arterial - Interstate"/>
    <s v=""/>
    <s v="U00: UDOT Stand Alone"/>
    <s v="-0629"/>
    <s v="629"/>
    <s v="0015"/>
    <n v="1333"/>
    <n v="304"/>
    <x v="98"/>
    <s v="Salt Lake"/>
    <n v="40.707810000000002"/>
    <n v="-111.90347"/>
    <s v="Radar"/>
    <n v="2014"/>
    <m/>
    <s v="SALT LAKE"/>
    <n v="35"/>
    <s v="WFRC/MAG"/>
    <x v="0"/>
    <s v="Urban"/>
    <m/>
    <n v="205838"/>
    <n v="196256"/>
    <n v="231379"/>
    <n v="234588"/>
    <n v="217015.25"/>
    <n v="196256"/>
    <n v="234588"/>
    <m/>
    <n v="220581"/>
    <n v="209177"/>
    <n v="246949"/>
    <n v="247641"/>
    <n v="231087"/>
    <n v="209177"/>
    <n v="247641"/>
    <m/>
    <n v="1.0716000000000001"/>
    <n v="1.0658000000000001"/>
    <n v="1.0672999999999999"/>
    <n v="1.0556000000000001"/>
    <n v="1.0650750000000002"/>
    <n v="1.0556000000000001"/>
    <n v="1.0716000000000001"/>
    <n v="0.86589999999999989"/>
    <n v="0.91020000000000001"/>
    <n v="0.91912499999999997"/>
    <n v="1.044675"/>
    <n v="1.035625"/>
    <n v="1.061375"/>
    <n v="1.037725"/>
    <n v="1.062025"/>
    <n v="1.0228250000000001"/>
    <n v="1.034775"/>
    <n v="0.97947499999999998"/>
    <n v="0.98964999999999992"/>
    <n v="0.92985000000000007"/>
    <n v="0.99982499999999996"/>
    <n v="1.053725"/>
    <n v="1.012375"/>
    <n v="0.65670000000000006"/>
    <n v="1.0261"/>
    <n v="1.061375"/>
    <n v="1.0747249999999999"/>
    <n v="1.0920749999999999"/>
    <n v="1.134225"/>
    <n v="0.94415000000000004"/>
    <n v="0.18693532724911024"/>
    <n v="0.34199363829421625"/>
    <n v="0.20567723642943012"/>
    <n v="0.26539379802724339"/>
    <x v="1"/>
    <x v="0"/>
    <x v="1"/>
  </r>
  <r>
    <n v="630"/>
    <x v="1"/>
    <n v="32"/>
    <s v="FC1: Urban Principal Arterial - Interstate"/>
    <s v="I1U: I-15 Urban"/>
    <s v="U40: UDOT UrbanInterstate"/>
    <s v="-0630"/>
    <s v="630"/>
    <s v="0015"/>
    <n v="1333"/>
    <n v="296.39999999999998"/>
    <x v="99"/>
    <s v="Salt Lake"/>
    <n v="0"/>
    <n v="0"/>
    <s v="Radar"/>
    <n v="2014"/>
    <m/>
    <s v="SALT LAKE"/>
    <n v="35"/>
    <s v="WFRC/MAG"/>
    <x v="0"/>
    <s v="Suburban"/>
    <m/>
    <n v="236471"/>
    <n v="239666"/>
    <n v="261051"/>
    <n v="262596"/>
    <n v="249946"/>
    <n v="236471"/>
    <n v="262596"/>
    <m/>
    <n v="254609"/>
    <n v="257016"/>
    <n v="279469"/>
    <n v="278938"/>
    <n v="267508"/>
    <n v="254609"/>
    <n v="279469"/>
    <m/>
    <n v="1.0767"/>
    <n v="1.0724"/>
    <n v="1.0706"/>
    <n v="1.0622"/>
    <n v="1.0704749999999998"/>
    <n v="1.0622"/>
    <n v="1.0767"/>
    <n v="0.84176666666666666"/>
    <n v="0.97636666666666672"/>
    <n v="1.0233750000000001"/>
    <n v="1.0291000000000001"/>
    <n v="0.99467499999999998"/>
    <n v="1.0596749999999999"/>
    <n v="1.0388250000000001"/>
    <n v="1.0516750000000001"/>
    <n v="1.0150999999999999"/>
    <n v="0.99132500000000001"/>
    <n v="0.95904999999999996"/>
    <n v="0.97140000000000004"/>
    <n v="0.91822500000000007"/>
    <n v="1.015725"/>
    <n v="1.0500499999999999"/>
    <n v="0.98844999999999994"/>
    <n v="0.64834999999999998"/>
    <n v="1.0276000000000001"/>
    <n v="1.0672250000000001"/>
    <n v="1.0806"/>
    <n v="1.0970249999999999"/>
    <n v="1.1285750000000001"/>
    <n v="0.95465"/>
    <n v="0.19143342080942696"/>
    <n v="0.3387356172145477"/>
    <n v="0.2033495516694202"/>
    <n v="0.26648141030660516"/>
    <x v="3"/>
    <x v="0"/>
    <x v="1"/>
  </r>
  <r>
    <n v="631"/>
    <x v="2"/>
    <n v="2"/>
    <s v="FC4: Urban Minor Arterial"/>
    <s v=""/>
    <s v="U00: UDOT Stand Alone"/>
    <s v="-0631"/>
    <s v="631"/>
    <s v="0266"/>
    <n v="431"/>
    <n v="1.923"/>
    <x v="100"/>
    <s v="Salt Lake"/>
    <n v="0"/>
    <n v="0"/>
    <s v="Radar"/>
    <n v="2014"/>
    <m/>
    <s v="SALT LAKE"/>
    <n v="35"/>
    <s v="WFRC/MAG"/>
    <x v="3"/>
    <s v="Urban"/>
    <m/>
    <n v="23803"/>
    <n v="25327"/>
    <n v="24822"/>
    <n v="26047"/>
    <n v="24999.75"/>
    <n v="23803"/>
    <n v="26047"/>
    <m/>
    <n v="26020"/>
    <n v="27752"/>
    <n v="27190"/>
    <n v="28471"/>
    <n v="27358.25"/>
    <n v="26020"/>
    <n v="28471"/>
    <m/>
    <n v="1.0931"/>
    <n v="1.0956999999999999"/>
    <n v="1.0953999999999999"/>
    <n v="1.0931"/>
    <n v="1.0943249999999998"/>
    <n v="1.0931"/>
    <n v="1.0956999999999999"/>
    <n v="0.93876666666666664"/>
    <n v="1.0078333333333334"/>
    <n v="1.0322"/>
    <n v="1.0357000000000001"/>
    <n v="0.98999999999999988"/>
    <n v="1.0225"/>
    <n v="0.99727499999999991"/>
    <n v="1.01495"/>
    <n v="1.026875"/>
    <n v="0.99687500000000007"/>
    <n v="0.98566666666666658"/>
    <n v="0.95472500000000005"/>
    <n v="0.96992500000000004"/>
    <n v="1.0193000000000001"/>
    <n v="1.0115750000000001"/>
    <n v="1.0043250000000001"/>
    <n v="0.64142499999999991"/>
    <n v="1.0723499999999999"/>
    <n v="1.0942999999999998"/>
    <n v="1.1046750000000001"/>
    <n v="1.1066750000000001"/>
    <n v="1.1052999999999999"/>
    <n v="0.87507499999999994"/>
    <n v="0.16144991469083392"/>
    <n v="0.33826847695562223"/>
    <n v="0.23466935432763289"/>
    <n v="0.26561225402591093"/>
    <x v="1"/>
    <x v="0"/>
    <x v="2"/>
  </r>
  <r>
    <n v="632"/>
    <x v="5"/>
    <n v="11"/>
    <s v="FC3: Urban Principal Arterial - Other"/>
    <s v=""/>
    <s v="U00: UDOT Stand Alone"/>
    <s v="-0632"/>
    <s v="632"/>
    <s v="0145"/>
    <n v="1419"/>
    <n v="5.5549999999999997"/>
    <x v="101"/>
    <s v="Utah"/>
    <n v="0"/>
    <n v="0"/>
    <s v="Radar"/>
    <n v="2014"/>
    <m/>
    <s v="UTAH"/>
    <n v="49"/>
    <s v="WFRC/MAG"/>
    <x v="0"/>
    <s v="Suburban"/>
    <m/>
    <n v="33165"/>
    <n v="37416"/>
    <n v="39923"/>
    <n v="42670"/>
    <n v="38293.5"/>
    <n v="33165"/>
    <n v="42670"/>
    <m/>
    <n v="36809"/>
    <n v="40458"/>
    <n v="43234"/>
    <n v="46020"/>
    <n v="41630.25"/>
    <n v="36809"/>
    <n v="46020"/>
    <m/>
    <n v="1.1099000000000001"/>
    <n v="1.0812999999999999"/>
    <n v="1.0829"/>
    <n v="1.0785"/>
    <n v="1.0881500000000002"/>
    <n v="1.0785"/>
    <n v="1.1099000000000001"/>
    <n v="0.86819999999999997"/>
    <n v="0.93556666666666677"/>
    <n v="1.0182500000000001"/>
    <n v="0.98940000000000006"/>
    <n v="1.04125"/>
    <n v="1.0265666666666666"/>
    <n v="0.98576666666666668"/>
    <n v="1.0268999999999999"/>
    <n v="1.0332999999999999"/>
    <n v="1.0174000000000001"/>
    <n v="1.0125"/>
    <n v="1.0042"/>
    <n v="0.94610000000000005"/>
    <n v="1.0163"/>
    <n v="1.0120750000000001"/>
    <n v="1.0210666666666668"/>
    <n v="0.53537500000000005"/>
    <n v="1.0671999999999999"/>
    <n v="1.0822000000000001"/>
    <n v="1.0926749999999998"/>
    <n v="1.1084749999999999"/>
    <n v="1.1529499999999999"/>
    <n v="0.98082499999999995"/>
    <n v="0.17927303752205614"/>
    <n v="0.31010375070677976"/>
    <n v="0.25101688530775462"/>
    <n v="0.25960632646340942"/>
    <x v="3"/>
    <x v="0"/>
    <x v="2"/>
  </r>
  <r>
    <n v="633"/>
    <x v="2"/>
    <n v="2"/>
    <s v="FC2: Urban Principal Arterial - Other Freeways"/>
    <s v=""/>
    <s v="U00: UDOT Stand Alone"/>
    <s v="-0633"/>
    <s v="633"/>
    <s v="0085"/>
    <n v="6660"/>
    <n v="3.3740000000000001"/>
    <x v="102"/>
    <s v="Salt Lake"/>
    <n v="0"/>
    <n v="0"/>
    <s v="Radar"/>
    <n v="2014"/>
    <m/>
    <s v="SALT LAKE"/>
    <n v="35"/>
    <s v="WFRC/MAG"/>
    <x v="0"/>
    <s v="Transition"/>
    <m/>
    <n v="7711"/>
    <n v="10013"/>
    <n v="10894"/>
    <n v="11834"/>
    <n v="10113"/>
    <n v="7711"/>
    <n v="11834"/>
    <m/>
    <n v="8720"/>
    <n v="11037"/>
    <n v="12147"/>
    <n v="13200"/>
    <n v="11276"/>
    <n v="8720"/>
    <n v="13200"/>
    <m/>
    <n v="1.1309"/>
    <n v="1.1023000000000001"/>
    <n v="1.115"/>
    <n v="1.1153999999999999"/>
    <n v="1.1159000000000001"/>
    <n v="1.1023000000000001"/>
    <n v="1.1309"/>
    <n v="0.80315000000000003"/>
    <n v="0.84870000000000001"/>
    <n v="0.98070000000000002"/>
    <n v="0.98404999999999998"/>
    <n v="1.05335"/>
    <n v="1.0561"/>
    <n v="1.0014666666666667"/>
    <n v="1.0669249999999999"/>
    <n v="1.0863666666666667"/>
    <n v="1.0725666666666669"/>
    <n v="1.0093333333333334"/>
    <n v="0.94430000000000003"/>
    <n v="0.87003333333333333"/>
    <n v="1.0060500000000001"/>
    <n v="1.0367"/>
    <n v="1.0560666666666665"/>
    <n v="0.56727499999999997"/>
    <n v="1.0765"/>
    <n v="1.1080000000000001"/>
    <n v="1.1231249999999999"/>
    <n v="1.1509500000000001"/>
    <n v="1.183325"/>
    <n v="0.810975"/>
    <n v="0.23812057120191676"/>
    <n v="0.24110990739046334"/>
    <n v="0.27982466372162523"/>
    <n v="0.24094485768599469"/>
    <x v="4"/>
    <x v="0"/>
    <x v="2"/>
  </r>
  <r>
    <n v="634"/>
    <x v="5"/>
    <n v="11"/>
    <s v="FC2: Urban Principal Arterial - Other Freeways"/>
    <s v=""/>
    <s v="U00: UDOT Stand Alone"/>
    <s v="-0634"/>
    <s v="634"/>
    <s v="0085"/>
    <n v="6660"/>
    <n v="15.84"/>
    <x v="103"/>
    <s v="Salt Lake"/>
    <n v="0"/>
    <n v="0"/>
    <s v="Radar"/>
    <n v="2014"/>
    <m/>
    <s v="SALT LAKE"/>
    <n v="35"/>
    <s v="WFRC/MAG"/>
    <x v="0"/>
    <s v="Suburban"/>
    <m/>
    <n v="16590"/>
    <n v="16136"/>
    <n v="16478"/>
    <n v="18774"/>
    <n v="16994.5"/>
    <n v="16136"/>
    <n v="18774"/>
    <m/>
    <n v="18741"/>
    <n v="18085"/>
    <n v="18626"/>
    <n v="21273"/>
    <n v="19181.25"/>
    <n v="18085"/>
    <n v="21273"/>
    <m/>
    <n v="1.1296999999999999"/>
    <n v="1.1208"/>
    <n v="1.1304000000000001"/>
    <n v="1.1331"/>
    <n v="1.1284999999999998"/>
    <n v="1.1208"/>
    <n v="1.1331"/>
    <n v="0.81625000000000003"/>
    <n v="0.90479999999999994"/>
    <n v="0.95094999999999996"/>
    <n v="0.95679999999999998"/>
    <n v="1.0314000000000001"/>
    <n v="1.0707333333333333"/>
    <n v="1.0109000000000001"/>
    <n v="1.0247250000000001"/>
    <n v="1.0591000000000002"/>
    <n v="1.0509333333333333"/>
    <n v="1.0201666666666667"/>
    <n v="1.0009666666666666"/>
    <n v="0.91859999999999997"/>
    <n v="0.97970000000000002"/>
    <n v="1.028675"/>
    <n v="1.0434000000000001"/>
    <n v="0.56859999999999999"/>
    <n v="1.089075"/>
    <n v="1.127075"/>
    <n v="1.1397999999999999"/>
    <n v="1.1543749999999999"/>
    <n v="1.1471750000000001"/>
    <n v="0.79092499999999999"/>
    <n v="0.23301732368072234"/>
    <n v="0.21804792300981934"/>
    <n v="0.27498478116413938"/>
    <n v="0.27394997214531902"/>
    <x v="3"/>
    <x v="0"/>
    <x v="2"/>
  </r>
  <r>
    <n v="703"/>
    <x v="2"/>
    <n v="3"/>
    <s v="FC4: Urban Minor Arterial"/>
    <s v=""/>
    <s v="U70: UDOT StGeorge"/>
    <s v="-0703"/>
    <s v="703"/>
    <s v="0008"/>
    <n v="303"/>
    <n v="0.64"/>
    <x v="104"/>
    <s v="Washington"/>
    <n v="37.123660000000001"/>
    <n v="-113.60979"/>
    <s v="Radar"/>
    <n v="2001"/>
    <m/>
    <s v="WASHINGTON"/>
    <n v="53"/>
    <s v="Dixie"/>
    <x v="3"/>
    <s v="Urban"/>
    <n v="23841"/>
    <n v="24212"/>
    <n v="24442"/>
    <n v="25298"/>
    <n v="26666"/>
    <n v="24891.8"/>
    <n v="23841"/>
    <n v="26666"/>
    <n v="25465"/>
    <n v="25946"/>
    <n v="26121"/>
    <n v="27202"/>
    <n v="28662"/>
    <n v="26679.200000000001"/>
    <n v="25465"/>
    <n v="28662"/>
    <n v="1.0681"/>
    <n v="1.0716000000000001"/>
    <n v="1.0687"/>
    <n v="1.0752999999999999"/>
    <n v="1.0749"/>
    <n v="1.0717199999999998"/>
    <n v="1.0681"/>
    <n v="1.0752999999999999"/>
    <n v="0.96446000000000009"/>
    <n v="1.0268400000000002"/>
    <n v="1.0516399999999999"/>
    <n v="1.0477000000000001"/>
    <n v="1.0041"/>
    <n v="0.96609999999999996"/>
    <n v="0.93759999999999999"/>
    <n v="0.9702400000000001"/>
    <n v="1.00542"/>
    <n v="1.0234999999999999"/>
    <n v="1.016"/>
    <n v="0.99365999999999999"/>
    <n v="0.99500000000000011"/>
    <n v="1.0344599999999999"/>
    <n v="0.95799999999999996"/>
    <n v="1.01498"/>
    <n v="0.57450000000000001"/>
    <n v="1.0637599999999998"/>
    <n v="1.0751199999999999"/>
    <n v="1.0666999999999998"/>
    <n v="1.0792000000000002"/>
    <n v="1.14096"/>
    <n v="0.99769999999999981"/>
    <n v="0.12238689604658784"/>
    <n v="0.41169735038655908"/>
    <n v="0.23075549775729881"/>
    <n v="0.2351602558095543"/>
    <x v="2"/>
    <x v="0"/>
    <x v="20"/>
  </r>
  <r>
    <n v="704"/>
    <x v="2"/>
    <n v="3"/>
    <s v="FC5: Urban Collector"/>
    <s v=""/>
    <s v="U70: UDOT StGeorge"/>
    <s v="-0704"/>
    <s v="704"/>
    <s v="3196"/>
    <n v="2000"/>
    <n v="7.54"/>
    <x v="105"/>
    <s v="Washington"/>
    <n v="37.122419999999998"/>
    <n v="-113.53548000000001"/>
    <s v="Loop"/>
    <n v="2001"/>
    <m/>
    <s v="WASHINGTON"/>
    <n v="53"/>
    <s v="Dixie"/>
    <x v="3"/>
    <s v="Urban"/>
    <n v="21152"/>
    <n v="20960"/>
    <n v="21014"/>
    <n v="21266"/>
    <n v="22664"/>
    <n v="21411.200000000001"/>
    <n v="20960"/>
    <n v="22664"/>
    <n v="21904"/>
    <n v="21693"/>
    <n v="21754"/>
    <n v="22040"/>
    <n v="23553"/>
    <n v="22188.799999999999"/>
    <n v="21693"/>
    <n v="23553"/>
    <n v="1.0356000000000001"/>
    <n v="1.0349999999999999"/>
    <n v="1.0351999999999999"/>
    <n v="1.0364"/>
    <n v="1.0391999999999999"/>
    <n v="1.0362799999999999"/>
    <n v="1.0349999999999999"/>
    <n v="1.0391999999999999"/>
    <n v="0.96723999999999999"/>
    <n v="1.0335799999999999"/>
    <n v="1.0304800000000001"/>
    <n v="1.0310200000000003"/>
    <n v="0.98471999999999993"/>
    <n v="0.94518000000000002"/>
    <n v="0.93667999999999996"/>
    <n v="0.97724000000000011"/>
    <n v="0.97905999999999993"/>
    <n v="1.00326"/>
    <n v="1.0215400000000001"/>
    <n v="1.0963799999999999"/>
    <n v="1.0323999999999998"/>
    <n v="1.0154000000000001"/>
    <n v="0.95306000000000013"/>
    <n v="1.0012799999999999"/>
    <n v="0.57091999999999998"/>
    <n v="1.0312999999999999"/>
    <n v="1.0307399999999998"/>
    <n v="1.0267999999999999"/>
    <n v="1.0543799999999999"/>
    <n v="1.18258"/>
    <n v="1.1129799999999999"/>
    <n v="7.0658994457257263E-2"/>
    <n v="0.44664489143054542"/>
    <n v="0.24472125724769689"/>
    <n v="0.23797485686450037"/>
    <x v="2"/>
    <x v="0"/>
    <x v="20"/>
  </r>
  <r>
    <n v="711"/>
    <x v="5"/>
    <n v="11"/>
    <s v="FC3: Urban Principal Arterial - Other"/>
    <s v=""/>
    <s v="U43: UDOT UrbanOtherFwyExpPrinArt"/>
    <s v="-0711"/>
    <s v="711"/>
    <s v="0154"/>
    <n v="1426"/>
    <n v="20.228999999999999"/>
    <x v="106"/>
    <s v="Salt Lake"/>
    <n v="40.714559999999999"/>
    <n v="-111.98342"/>
    <s v="Radar"/>
    <n v="1991"/>
    <m/>
    <s v="SALT LAKE"/>
    <n v="35"/>
    <s v="WFRC/MAG"/>
    <x v="3"/>
    <s v="Urban"/>
    <n v="36114"/>
    <n v="37607"/>
    <n v="38669"/>
    <n v="40308"/>
    <n v="40777"/>
    <n v="38695"/>
    <n v="36114"/>
    <n v="40777"/>
    <n v="41573"/>
    <n v="43292"/>
    <n v="43973"/>
    <n v="45622"/>
    <n v="45350"/>
    <n v="43962"/>
    <n v="41573"/>
    <n v="45622"/>
    <n v="1.1512"/>
    <n v="1.1512"/>
    <n v="1.1372"/>
    <n v="1.1317999999999999"/>
    <n v="1.1121000000000001"/>
    <n v="1.1366999999999998"/>
    <n v="1.1121000000000001"/>
    <n v="1.1512"/>
    <n v="0.91996"/>
    <n v="0.95663999999999993"/>
    <n v="1.0044999999999999"/>
    <n v="1.0043399999999998"/>
    <n v="1.0162600000000002"/>
    <n v="1.0281800000000001"/>
    <n v="1.0059799999999999"/>
    <n v="1.0363799999999999"/>
    <n v="1.0268599999999999"/>
    <n v="1.01658"/>
    <n v="0.99383999999999995"/>
    <n v="0.97683999999999993"/>
    <n v="0.95116000000000001"/>
    <n v="1.0083799999999998"/>
    <n v="1.0235400000000001"/>
    <n v="1.0124200000000001"/>
    <n v="0.54762"/>
    <n v="1.1112"/>
    <n v="1.13598"/>
    <n v="1.1461999999999999"/>
    <n v="1.1519199999999998"/>
    <n v="1.17628"/>
    <n v="0.73951999999999996"/>
    <n v="0.19949573160035919"/>
    <n v="0.28995754861296563"/>
    <n v="0.23848528159191798"/>
    <n v="0.27206143819475714"/>
    <x v="1"/>
    <x v="0"/>
    <x v="2"/>
  </r>
  <r>
    <n v="712"/>
    <x v="5"/>
    <n v="37"/>
    <s v="FC3: Urban Principal Arterial - Other"/>
    <s v=""/>
    <s v="U00: UDOT Stand Alone"/>
    <s v="-0712"/>
    <s v="712"/>
    <s v="0007"/>
    <n v="6516"/>
    <n v="1.337"/>
    <x v="107"/>
    <s v="Washington"/>
    <n v="37.012639999999998"/>
    <n v="-113.59254"/>
    <s v="Radar"/>
    <n v="2014"/>
    <m/>
    <s v="WASHINGTON"/>
    <n v="53"/>
    <s v="Dixie"/>
    <x v="0"/>
    <s v="Rural"/>
    <m/>
    <n v="1450"/>
    <n v="1711"/>
    <n v="2218"/>
    <n v="2894"/>
    <n v="2068.25"/>
    <n v="1450"/>
    <n v="2894"/>
    <m/>
    <n v="1557"/>
    <n v="1868"/>
    <n v="2415"/>
    <n v="3158"/>
    <n v="2249.5"/>
    <n v="1557"/>
    <n v="3158"/>
    <m/>
    <n v="1.0738000000000001"/>
    <n v="1.0918000000000001"/>
    <n v="1.0888"/>
    <n v="1.0911999999999999"/>
    <n v="1.0864"/>
    <n v="1.0738000000000001"/>
    <n v="1.0918000000000001"/>
    <n v="0.82363333333333333"/>
    <n v="1.00545"/>
    <n v="1.0273749999999999"/>
    <n v="1.0074000000000001"/>
    <n v="0.99199999999999999"/>
    <n v="0.94655"/>
    <n v="0.99875000000000003"/>
    <n v="0.96950000000000003"/>
    <n v="1.0213999999999999"/>
    <n v="1.10195"/>
    <n v="1.080975"/>
    <n v="1.0004999999999999"/>
    <n v="0.9524999999999999"/>
    <n v="1.0089250000000001"/>
    <n v="0.97160000000000002"/>
    <n v="1.0680999999999998"/>
    <n v="0.70059999999999989"/>
    <n v="1.027325"/>
    <n v="1.0787500000000001"/>
    <n v="1.105275"/>
    <n v="1.1179000000000001"/>
    <n v="1.1232"/>
    <n v="0.84789999999999999"/>
    <n v="0.14080240525835852"/>
    <n v="0.42046743933871594"/>
    <n v="0.20754300165423467"/>
    <n v="0.23118715374869092"/>
    <x v="2"/>
    <x v="0"/>
    <x v="11"/>
  </r>
  <r>
    <n v="713"/>
    <x v="5"/>
    <n v="33"/>
    <s v="FC3: Urban Principal Arterial - Other"/>
    <s v=""/>
    <s v="U00: UDOT Stand Alone"/>
    <s v="-0713"/>
    <s v="713"/>
    <s v="0007"/>
    <n v="6516"/>
    <n v="4.8"/>
    <x v="108"/>
    <s v="Washington"/>
    <n v="37.004910000000002"/>
    <n v="-113.53700000000001"/>
    <s v="Radar"/>
    <n v="2014"/>
    <m/>
    <s v="WASHINGTON"/>
    <n v="53"/>
    <s v="Dixie"/>
    <x v="0"/>
    <s v="Rural"/>
    <m/>
    <m/>
    <n v="1575"/>
    <n v="2206"/>
    <n v="3030"/>
    <n v="2270.3333333333335"/>
    <n v="1575"/>
    <n v="3030"/>
    <m/>
    <m/>
    <n v="1667"/>
    <n v="2364"/>
    <n v="3267"/>
    <n v="2432.6666666666665"/>
    <n v="1667"/>
    <n v="3267"/>
    <m/>
    <m/>
    <n v="1.0584"/>
    <n v="1.0716000000000001"/>
    <n v="1.0782"/>
    <n v="1.0693999999999999"/>
    <n v="1.0584"/>
    <n v="1.0782"/>
    <n v="0.80650000000000011"/>
    <n v="1.028"/>
    <n v="0.99036666666666662"/>
    <n v="0.96479999999999999"/>
    <n v="0.98783333333333323"/>
    <n v="0.94600000000000006"/>
    <n v="0.94136666666666668"/>
    <n v="1.0043666666666666"/>
    <n v="1.0638999999999998"/>
    <n v="1.1170333333333333"/>
    <n v="1.1228666666666667"/>
    <n v="1.0749666666666666"/>
    <n v="0.96983333333333333"/>
    <n v="0.98099999999999998"/>
    <n v="0.96389999999999987"/>
    <n v="1.1012666666666668"/>
    <n v="0.74400000000000011"/>
    <n v="1.0204666666666666"/>
    <n v="1.0601333333333334"/>
    <n v="1.0884"/>
    <n v="1.0967333333333331"/>
    <n v="1.1194"/>
    <n v="0.86253333333333337"/>
    <n v="0.15009310586869107"/>
    <n v="0.41000235049139139"/>
    <n v="0.21224229847588286"/>
    <n v="0.22766224516403466"/>
    <x v="2"/>
    <x v="0"/>
    <x v="11"/>
  </r>
  <r>
    <n v="714"/>
    <x v="5"/>
    <n v="33"/>
    <s v="FC3: Urban Principal Arterial - Other"/>
    <s v=""/>
    <s v="U00: UDOT Stand Alone"/>
    <s v="-0714"/>
    <s v="714"/>
    <s v="0007"/>
    <n v="6516"/>
    <n v="6.91"/>
    <x v="109"/>
    <s v="Washington"/>
    <n v="37.010550000000002"/>
    <n v="-113.50004"/>
    <s v="Radar"/>
    <n v="2014"/>
    <m/>
    <s v="WASHINGTON"/>
    <n v="53"/>
    <s v="Dixie"/>
    <x v="0"/>
    <s v="Rural"/>
    <m/>
    <m/>
    <n v="1233"/>
    <n v="1747"/>
    <n v="2314"/>
    <n v="1764.6666666666667"/>
    <n v="1233"/>
    <n v="2314"/>
    <m/>
    <m/>
    <n v="1283"/>
    <n v="1847"/>
    <n v="2474"/>
    <n v="1868"/>
    <n v="1283"/>
    <n v="2474"/>
    <m/>
    <m/>
    <n v="1.0406"/>
    <n v="1.0571999999999999"/>
    <n v="1.0690999999999999"/>
    <n v="1.0556333333333334"/>
    <n v="1.0406"/>
    <n v="1.0690999999999999"/>
    <n v="0.8166000000000001"/>
    <n v="1.0056666666666667"/>
    <n v="0.99763333333333326"/>
    <n v="0.99326666666666663"/>
    <n v="1.0150666666666668"/>
    <n v="0.96103333333333341"/>
    <n v="0.94236666666666669"/>
    <n v="0.98930000000000007"/>
    <n v="1.0433333333333332"/>
    <n v="1.1088"/>
    <n v="1.0964"/>
    <n v="1.0323"/>
    <n v="0.9514999999999999"/>
    <n v="1.002"/>
    <n v="0.96423333333333339"/>
    <n v="1.0828666666666666"/>
    <n v="0.7930666666666667"/>
    <n v="1.0090000000000001"/>
    <n v="1.0428666666666666"/>
    <n v="1.0735666666666666"/>
    <n v="1.0880333333333334"/>
    <n v="1.1126666666666667"/>
    <n v="0.88116666666666665"/>
    <n v="0.13912296376336689"/>
    <n v="0.41474570952079298"/>
    <n v="0.21021906659265854"/>
    <n v="0.23591226012318153"/>
    <x v="2"/>
    <x v="0"/>
    <x v="11"/>
  </r>
  <r>
    <n v="8888"/>
    <x v="11"/>
    <m/>
    <m/>
    <m/>
    <m/>
    <m/>
    <m/>
    <m/>
    <m/>
    <m/>
    <x v="110"/>
    <m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n v="0.21291453537366606"/>
    <n v="0.3104046498990311"/>
    <n v="0.82097087526499557"/>
    <n v="1.2494494157552543"/>
    <n v="1.6698118241469839"/>
    <n v="1.4435431693542158"/>
    <n v="1.3702169354030591"/>
    <n v="1.28064238324471"/>
    <n v="1.5438316746016609"/>
    <n v="1.1765947527787972"/>
    <n v="0.56627416158418709"/>
    <n v="0.30242979555683525"/>
    <n v="0.27386832969553615"/>
    <n v="1.2467146321133584"/>
    <n v="1.3639449343337753"/>
    <n v="1.0964572793595397"/>
    <m/>
    <m/>
    <m/>
    <m/>
    <m/>
    <m/>
    <m/>
    <m/>
    <m/>
    <m/>
    <m/>
    <x v="2"/>
    <x v="3"/>
    <x v="7"/>
  </r>
  <r>
    <n v="9999"/>
    <x v="11"/>
    <m/>
    <m/>
    <m/>
    <m/>
    <m/>
    <m/>
    <m/>
    <m/>
    <m/>
    <x v="111"/>
    <m/>
    <m/>
    <m/>
    <m/>
    <m/>
    <m/>
    <m/>
    <m/>
    <m/>
    <x v="4"/>
    <m/>
    <m/>
    <m/>
    <m/>
    <m/>
    <m/>
    <m/>
    <m/>
    <m/>
    <m/>
    <m/>
    <m/>
    <m/>
    <m/>
    <m/>
    <m/>
    <m/>
    <m/>
    <m/>
    <m/>
    <m/>
    <m/>
    <m/>
    <m/>
    <m/>
    <n v="0.1957412832723652"/>
    <n v="0.17266214044580411"/>
    <n v="0.19065816693262291"/>
    <n v="0.2870762305859339"/>
    <n v="0.76357212085265536"/>
    <n v="1.8632558254096854"/>
    <n v="2.4475434753542298"/>
    <n v="1.9575549518039708"/>
    <n v="1.8414233817215291"/>
    <n v="1.13954928156351"/>
    <n v="0.65818867986096219"/>
    <n v="0.42922773689925559"/>
    <n v="0.26883602682093038"/>
    <n v="0.41514593303175701"/>
    <n v="2.0919100652629865"/>
    <n v="1.212246039296083"/>
    <m/>
    <m/>
    <m/>
    <m/>
    <m/>
    <m/>
    <m/>
    <m/>
    <m/>
    <m/>
    <m/>
    <x v="2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E2489-0D59-4F67-BE02-7CBB0C5B280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R38" firstHeaderRow="0" firstDataRow="1" firstDataCol="1"/>
  <pivotFields count="77">
    <pivotField showAll="0" countASubtotal="1"/>
    <pivotField showAll="0">
      <items count="13">
        <item x="2"/>
        <item x="3"/>
        <item x="5"/>
        <item x="1"/>
        <item x="6"/>
        <item x="7"/>
        <item x="0"/>
        <item x="4"/>
        <item x="10"/>
        <item x="9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" showAll="0" defaultSubtota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showAll="0">
      <items count="6">
        <item x="2"/>
        <item sd="0" x="0"/>
        <item sd="0" x="4"/>
        <item sd="0" x="3"/>
        <item sd="0" x="1"/>
        <item t="default"/>
      </items>
    </pivotField>
    <pivotField axis="axisRow" showAll="0">
      <items count="5">
        <item sd="0" x="0"/>
        <item x="3"/>
        <item x="1"/>
        <item sd="0" x="2"/>
        <item t="default"/>
      </items>
    </pivotField>
    <pivotField axis="axisRow" showAll="0">
      <items count="23">
        <item sd="0" x="17"/>
        <item sd="0" x="3"/>
        <item sd="0" x="6"/>
        <item x="9"/>
        <item sd="0" x="1"/>
        <item sd="0" x="8"/>
        <item sd="0" x="12"/>
        <item sd="0" x="0"/>
        <item sd="0" x="4"/>
        <item sd="0" x="21"/>
        <item sd="0" x="19"/>
        <item sd="0" x="15"/>
        <item sd="0" x="5"/>
        <item sd="0" x="13"/>
        <item sd="0" x="18"/>
        <item sd="0" x="14"/>
        <item sd="0" x="16"/>
        <item x="7"/>
        <item sd="0" x="2"/>
        <item sd="0" x="20"/>
        <item sd="0" x="11"/>
        <item sd="0" x="10"/>
        <item t="default"/>
      </items>
    </pivotField>
  </pivotFields>
  <rowFields count="4">
    <field x="76"/>
    <field x="74"/>
    <field x="75"/>
    <field x="11"/>
  </rowFields>
  <rowItems count="37">
    <i>
      <x/>
    </i>
    <i>
      <x v="1"/>
    </i>
    <i>
      <x v="2"/>
    </i>
    <i>
      <x v="3"/>
    </i>
    <i r="1">
      <x/>
    </i>
    <i r="2">
      <x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r="1">
      <x/>
    </i>
    <i r="2">
      <x v="1"/>
    </i>
    <i r="3">
      <x v="53"/>
    </i>
    <i r="3">
      <x v="110"/>
    </i>
    <i r="2">
      <x v="2"/>
    </i>
    <i r="3">
      <x v="22"/>
    </i>
    <i r="3">
      <x v="51"/>
    </i>
    <i r="3">
      <x v="52"/>
    </i>
    <i r="3">
      <x v="54"/>
    </i>
    <i r="3">
      <x v="57"/>
    </i>
    <i r="3">
      <x v="67"/>
    </i>
    <i r="3">
      <x v="68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Jan" fld="47" subtotal="average" baseField="11" baseItem="189"/>
    <dataField name="Feb" fld="48" subtotal="average" baseField="11" baseItem="189"/>
    <dataField name="Mar" fld="49" subtotal="average" baseField="11" baseItem="189"/>
    <dataField name="Apr" fld="50" subtotal="average" baseField="11" baseItem="189"/>
    <dataField name="May" fld="51" subtotal="average" baseField="11" baseItem="189"/>
    <dataField name="Jun" fld="52" subtotal="average" baseField="11" baseItem="189"/>
    <dataField name="Jul" fld="53" subtotal="average" baseField="11" baseItem="189"/>
    <dataField name="Aug" fld="54" subtotal="average" baseField="11" baseItem="214"/>
    <dataField name="Sep" fld="55" subtotal="average" baseField="11" baseItem="214"/>
    <dataField name="Oct" fld="56" subtotal="average" baseField="11" baseItem="214"/>
    <dataField name="Nov" fld="57" subtotal="average" baseField="11" baseItem="214"/>
    <dataField name="Dec" fld="58" subtotal="average" baseField="11" baseItem="214"/>
    <dataField name="Winter" fld="59" subtotal="average" baseField="1" baseItem="2"/>
    <dataField name="Spring" fld="60" subtotal="average" baseField="1" baseItem="2"/>
    <dataField name="Summer" fld="61" subtotal="average" baseField="1" baseItem="2"/>
    <dataField name="Fall" fld="62" subtotal="average" baseField="1" baseItem="2"/>
    <dataField name="Sum of AADT_Avg" fld="28" baseField="0" baseItem="0" numFmtId="3"/>
  </dataFields>
  <formats count="14"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field="21" type="button" dataOnly="0" labelOnly="1" outline="0"/>
    </format>
    <format dxfId="20">
      <pivotArea type="topRight" dataOnly="0" labelOnly="1" outline="0" fieldPosition="0"/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1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7">
      <pivotArea field="1" type="button" dataOnly="0" labelOnly="1" outline="0"/>
    </format>
    <format dxfId="16">
      <pivotArea dataOnly="0" labelOnly="1" grandRow="1" outline="0" fieldPosition="0"/>
    </format>
    <format dxfId="15">
      <pivotArea field="1" type="button" dataOnly="0" labelOnly="1" outline="0"/>
    </format>
    <format dxfId="14">
      <pivotArea dataOnly="0" labelOnly="1" grandRow="1" outline="0" fieldPosition="0"/>
    </format>
    <format dxfId="13">
      <pivotArea outline="0" collapsedLevelsAreSubtotals="1" fieldPosition="0">
        <references count="1">
          <reference field="4294967294" count="1" selected="0">
            <x v="1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6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B1160-D77C-4722-A200-646620C380F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19" firstHeaderRow="0" firstDataRow="1" firstDataCol="1"/>
  <pivotFields count="77">
    <pivotField showAll="0" countASubtotal="1"/>
    <pivotField showAll="0">
      <items count="13">
        <item x="2"/>
        <item x="3"/>
        <item x="5"/>
        <item x="1"/>
        <item x="6"/>
        <item x="7"/>
        <item x="0"/>
        <item x="4"/>
        <item x="10"/>
        <item x="9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 defaultSubtota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2">
    <field x="21"/>
    <field x="11"/>
  </rowFields>
  <rowItems count="118">
    <i>
      <x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38"/>
    </i>
    <i r="1">
      <x v="39"/>
    </i>
    <i r="1">
      <x v="40"/>
    </i>
    <i r="1">
      <x v="42"/>
    </i>
    <i r="1">
      <x v="44"/>
    </i>
    <i r="1">
      <x v="45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3"/>
    </i>
    <i r="1">
      <x v="65"/>
    </i>
    <i r="1">
      <x v="67"/>
    </i>
    <i r="1">
      <x v="70"/>
    </i>
    <i r="1">
      <x v="74"/>
    </i>
    <i r="1">
      <x v="75"/>
    </i>
    <i r="1">
      <x v="76"/>
    </i>
    <i r="1">
      <x v="77"/>
    </i>
    <i r="1">
      <x v="80"/>
    </i>
    <i r="1">
      <x v="84"/>
    </i>
    <i>
      <x v="1"/>
    </i>
    <i r="1">
      <x v="2"/>
    </i>
    <i r="1">
      <x v="4"/>
    </i>
    <i r="1">
      <x v="24"/>
    </i>
    <i r="1">
      <x v="32"/>
    </i>
    <i r="1">
      <x v="37"/>
    </i>
    <i r="1">
      <x v="41"/>
    </i>
    <i r="1">
      <x v="43"/>
    </i>
    <i r="1">
      <x v="52"/>
    </i>
    <i r="1">
      <x v="66"/>
    </i>
    <i r="1">
      <x v="68"/>
    </i>
    <i r="1">
      <x v="69"/>
    </i>
    <i r="1">
      <x v="71"/>
    </i>
    <i r="1">
      <x v="78"/>
    </i>
    <i r="1">
      <x v="83"/>
    </i>
    <i>
      <x v="2"/>
    </i>
    <i r="1">
      <x/>
    </i>
    <i r="1">
      <x v="1"/>
    </i>
    <i r="1">
      <x v="5"/>
    </i>
    <i r="1">
      <x v="13"/>
    </i>
    <i r="1">
      <x v="14"/>
    </i>
    <i r="1">
      <x v="26"/>
    </i>
    <i r="1">
      <x v="31"/>
    </i>
    <i r="1">
      <x v="33"/>
    </i>
    <i r="1">
      <x v="34"/>
    </i>
    <i r="1">
      <x v="35"/>
    </i>
    <i r="1">
      <x v="46"/>
    </i>
    <i r="1">
      <x v="48"/>
    </i>
    <i r="1">
      <x v="60"/>
    </i>
    <i r="1">
      <x v="61"/>
    </i>
    <i r="1">
      <x v="64"/>
    </i>
    <i r="1">
      <x v="72"/>
    </i>
    <i r="1">
      <x v="73"/>
    </i>
    <i r="1">
      <x v="79"/>
    </i>
    <i r="1">
      <x v="81"/>
    </i>
    <i r="1">
      <x v="82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3"/>
    </i>
    <i r="1">
      <x v="94"/>
    </i>
    <i r="1">
      <x v="95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7"/>
    </i>
    <i r="1">
      <x v="108"/>
    </i>
    <i r="1">
      <x v="109"/>
    </i>
    <i>
      <x v="3"/>
    </i>
    <i r="1">
      <x v="23"/>
    </i>
    <i r="1">
      <x v="25"/>
    </i>
    <i r="1">
      <x v="27"/>
    </i>
    <i r="1">
      <x v="28"/>
    </i>
    <i r="1">
      <x v="29"/>
    </i>
    <i r="1">
      <x v="30"/>
    </i>
    <i r="1">
      <x v="36"/>
    </i>
    <i r="1">
      <x v="47"/>
    </i>
    <i r="1">
      <x v="49"/>
    </i>
    <i r="1">
      <x v="50"/>
    </i>
    <i r="1">
      <x v="92"/>
    </i>
    <i r="1">
      <x v="96"/>
    </i>
    <i r="1">
      <x v="100"/>
    </i>
    <i r="1">
      <x v="104"/>
    </i>
    <i r="1">
      <x v="105"/>
    </i>
    <i r="1">
      <x v="106"/>
    </i>
    <i>
      <x v="4"/>
    </i>
    <i r="1">
      <x v="110"/>
    </i>
    <i r="1">
      <x v="11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DFactor_Avg" fld="44" subtotal="average" baseField="0" baseItem="0"/>
    <dataField name="Sum of AWDT_Avg" fld="36" baseField="0" baseItem="0" numFmtId="3"/>
  </dataFields>
  <formats count="10">
    <format dxfId="9">
      <pivotArea outline="0" collapsedLevelsAreSubtotals="1" fieldPosition="0"/>
    </format>
    <format dxfId="8">
      <pivotArea outline="0" collapsedLevelsAreSubtotals="1" fieldPosition="0"/>
    </format>
    <format dxfId="7">
      <pivotArea field="21" type="button" dataOnly="0" labelOnly="1" outline="0" axis="axisRow" fieldPosition="1"/>
    </format>
    <format dxfId="6">
      <pivotArea type="topRight" dataOnly="0" labelOnly="1" outline="0" fieldPosition="0"/>
    </format>
    <format dxfId="5">
      <pivotArea dataOnly="0" labelOnly="1" grandCol="1" outline="0" fieldPosition="0"/>
    </format>
    <format dxfId="4">
      <pivotArea field="1" type="button" dataOnly="0" labelOnly="1" outline="0"/>
    </format>
    <format dxfId="3">
      <pivotArea dataOnly="0" labelOnly="1" grandRow="1" outline="0" fieldPosition="0"/>
    </format>
    <format dxfId="2">
      <pivotArea field="1" type="button" dataOnly="0" labelOnly="1" outline="0"/>
    </format>
    <format dxfId="1">
      <pivotArea dataOnly="0" labelOnly="1" grandRow="1" outline="0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D06A-8C19-4708-B8FF-F7F14E742678}">
  <sheetPr>
    <pageSetUpPr fitToPage="1"/>
  </sheetPr>
  <dimension ref="A1:T41"/>
  <sheetViews>
    <sheetView showGridLines="0" tabSelected="1" zoomScale="115" zoomScaleNormal="115" workbookViewId="0">
      <selection activeCell="D33" sqref="D33"/>
    </sheetView>
  </sheetViews>
  <sheetFormatPr defaultRowHeight="15" x14ac:dyDescent="0.25"/>
  <cols>
    <col min="1" max="1" width="12.140625" style="14" customWidth="1"/>
    <col min="2" max="2" width="11.7109375" style="14" customWidth="1"/>
    <col min="3" max="3" width="12" style="13" customWidth="1"/>
    <col min="4" max="4" width="5.85546875" style="13" bestFit="1" customWidth="1"/>
    <col min="5" max="20" width="6.28515625" style="14" customWidth="1"/>
    <col min="21" max="16384" width="9.140625" style="14"/>
  </cols>
  <sheetData>
    <row r="1" spans="1:20" ht="15.75" x14ac:dyDescent="0.25">
      <c r="A1" s="26" t="s">
        <v>611</v>
      </c>
      <c r="B1" s="21"/>
      <c r="C1" s="22"/>
      <c r="D1" s="22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1"/>
      <c r="R1" s="111"/>
      <c r="S1" s="111"/>
      <c r="T1" s="111"/>
    </row>
    <row r="2" spans="1:20" ht="12.75" customHeight="1" x14ac:dyDescent="0.25">
      <c r="A2" s="61" t="s">
        <v>598</v>
      </c>
      <c r="B2" s="62" t="s">
        <v>567</v>
      </c>
      <c r="C2" s="62" t="s">
        <v>566</v>
      </c>
      <c r="D2" s="63" t="s">
        <v>596</v>
      </c>
      <c r="E2" s="63" t="s">
        <v>579</v>
      </c>
      <c r="F2" s="62" t="s">
        <v>568</v>
      </c>
      <c r="G2" s="64" t="s">
        <v>569</v>
      </c>
      <c r="H2" s="63" t="s">
        <v>570</v>
      </c>
      <c r="I2" s="62" t="s">
        <v>571</v>
      </c>
      <c r="J2" s="64" t="s">
        <v>572</v>
      </c>
      <c r="K2" s="63" t="s">
        <v>573</v>
      </c>
      <c r="L2" s="62" t="s">
        <v>574</v>
      </c>
      <c r="M2" s="62" t="s">
        <v>575</v>
      </c>
      <c r="N2" s="63" t="s">
        <v>576</v>
      </c>
      <c r="O2" s="62" t="s">
        <v>577</v>
      </c>
      <c r="P2" s="62" t="s">
        <v>578</v>
      </c>
      <c r="Q2" s="63" t="s">
        <v>580</v>
      </c>
      <c r="R2" s="62" t="s">
        <v>581</v>
      </c>
      <c r="S2" s="62" t="s">
        <v>582</v>
      </c>
      <c r="T2" s="62" t="s">
        <v>583</v>
      </c>
    </row>
    <row r="3" spans="1:20" ht="12.75" customHeight="1" x14ac:dyDescent="0.25">
      <c r="A3" s="109" t="s">
        <v>609</v>
      </c>
      <c r="B3" s="112" t="s">
        <v>428</v>
      </c>
      <c r="C3" s="85" t="s">
        <v>716</v>
      </c>
      <c r="D3" s="66">
        <f>SummaryTableData!D25</f>
        <v>4</v>
      </c>
      <c r="E3" s="67">
        <f>SummaryTableData!P25</f>
        <v>0.88136681774115389</v>
      </c>
      <c r="F3" s="68">
        <f>SummaryTableData!E25</f>
        <v>0.81485087667059064</v>
      </c>
      <c r="G3" s="69">
        <f>SummaryTableData!F25</f>
        <v>0.86180775084827932</v>
      </c>
      <c r="H3" s="67">
        <f>SummaryTableData!G25</f>
        <v>0.94894132885534244</v>
      </c>
      <c r="I3" s="68">
        <f>SummaryTableData!H25</f>
        <v>1.0226318163562078</v>
      </c>
      <c r="J3" s="69">
        <f>SummaryTableData!I25</f>
        <v>1.0785714354961569</v>
      </c>
      <c r="K3" s="67">
        <f>SummaryTableData!J25</f>
        <v>1.0918352932622397</v>
      </c>
      <c r="L3" s="68">
        <f>SummaryTableData!K25</f>
        <v>1.0802436057059763</v>
      </c>
      <c r="M3" s="68">
        <f>SummaryTableData!L25</f>
        <v>1.091902819056852</v>
      </c>
      <c r="N3" s="67">
        <f>SummaryTableData!M25</f>
        <v>1.0604848576968355</v>
      </c>
      <c r="O3" s="68">
        <f>SummaryTableData!N25</f>
        <v>1.0812809583823837</v>
      </c>
      <c r="P3" s="68">
        <f>SummaryTableData!O25</f>
        <v>0.95646081642545544</v>
      </c>
      <c r="Q3" s="67">
        <f>SummaryTableData!Q25</f>
        <v>0.85227827782009569</v>
      </c>
      <c r="R3" s="68">
        <f>SummaryTableData!R25</f>
        <v>1.0167116397756388</v>
      </c>
      <c r="S3" s="68">
        <f>SummaryTableData!S25</f>
        <v>1.0879955003116129</v>
      </c>
      <c r="T3" s="68">
        <f>SummaryTableData!T25</f>
        <v>1.0327516647046604</v>
      </c>
    </row>
    <row r="4" spans="1:20" ht="12.75" customHeight="1" x14ac:dyDescent="0.25">
      <c r="A4" s="109"/>
      <c r="B4" s="112"/>
      <c r="C4" s="65" t="s">
        <v>610</v>
      </c>
      <c r="D4" s="66">
        <f>SummaryTableData!D26</f>
        <v>10</v>
      </c>
      <c r="E4" s="70">
        <f>SummaryTableData!P26</f>
        <v>0.87402802614114106</v>
      </c>
      <c r="F4" s="71">
        <f>SummaryTableData!E26</f>
        <v>0.77229552122087886</v>
      </c>
      <c r="G4" s="72">
        <f>SummaryTableData!F26</f>
        <v>0.8269088962919855</v>
      </c>
      <c r="H4" s="70">
        <f>SummaryTableData!G26</f>
        <v>0.92580449898325456</v>
      </c>
      <c r="I4" s="71">
        <f>SummaryTableData!H26</f>
        <v>0.9695627403736129</v>
      </c>
      <c r="J4" s="72">
        <f>SummaryTableData!I26</f>
        <v>1.0525445510955349</v>
      </c>
      <c r="K4" s="70">
        <f>SummaryTableData!J26</f>
        <v>1.1695877519795475</v>
      </c>
      <c r="L4" s="71">
        <f>SummaryTableData!K26</f>
        <v>1.2039867751194919</v>
      </c>
      <c r="M4" s="71">
        <f>SummaryTableData!L26</f>
        <v>1.1465004653489297</v>
      </c>
      <c r="N4" s="70">
        <f>SummaryTableData!M26</f>
        <v>1.0650805987354437</v>
      </c>
      <c r="O4" s="71">
        <f>SummaryTableData!N26</f>
        <v>1.0441915094253262</v>
      </c>
      <c r="P4" s="71">
        <f>SummaryTableData!O26</f>
        <v>0.89117720862566097</v>
      </c>
      <c r="Q4" s="70">
        <f>SummaryTableData!Q26</f>
        <v>0.82441342038328991</v>
      </c>
      <c r="R4" s="71">
        <f>SummaryTableData!R26</f>
        <v>0.98247350316139115</v>
      </c>
      <c r="S4" s="71">
        <f>SummaryTableData!S26</f>
        <v>1.1737568223932417</v>
      </c>
      <c r="T4" s="71">
        <f>SummaryTableData!T26</f>
        <v>1.0001478285460215</v>
      </c>
    </row>
    <row r="5" spans="1:20" ht="12.75" customHeight="1" x14ac:dyDescent="0.25">
      <c r="A5" s="109"/>
      <c r="B5" s="113"/>
      <c r="C5" s="73" t="s">
        <v>704</v>
      </c>
      <c r="D5" s="74">
        <f>SummaryTableData!D27</f>
        <v>3</v>
      </c>
      <c r="E5" s="75">
        <f>SummaryTableData!P27</f>
        <v>0.92758611231647092</v>
      </c>
      <c r="F5" s="76">
        <f>SummaryTableData!E27</f>
        <v>0.84607096948997706</v>
      </c>
      <c r="G5" s="77">
        <f>SummaryTableData!F27</f>
        <v>0.88979885974109563</v>
      </c>
      <c r="H5" s="75">
        <f>SummaryTableData!G27</f>
        <v>0.93660399997231725</v>
      </c>
      <c r="I5" s="76">
        <f>SummaryTableData!H27</f>
        <v>0.95354643246928072</v>
      </c>
      <c r="J5" s="77">
        <f>SummaryTableData!I27</f>
        <v>1.0210260714149773</v>
      </c>
      <c r="K5" s="75">
        <f>SummaryTableData!J27</f>
        <v>1.089977070802493</v>
      </c>
      <c r="L5" s="76">
        <f>SummaryTableData!K27</f>
        <v>1.1312106102350625</v>
      </c>
      <c r="M5" s="76">
        <f>SummaryTableData!L27</f>
        <v>1.1341131562319411</v>
      </c>
      <c r="N5" s="75">
        <f>SummaryTableData!M27</f>
        <v>1.0711943277033225</v>
      </c>
      <c r="O5" s="76">
        <f>SummaryTableData!N27</f>
        <v>1.0448253836331738</v>
      </c>
      <c r="P5" s="76">
        <f>SummaryTableData!O27</f>
        <v>0.93085304162470983</v>
      </c>
      <c r="Q5" s="75">
        <f>SummaryTableData!Q27</f>
        <v>0.8878093505936252</v>
      </c>
      <c r="R5" s="76">
        <f>SummaryTableData!R27</f>
        <v>0.97039094478298316</v>
      </c>
      <c r="S5" s="76">
        <f>SummaryTableData!S27</f>
        <v>1.1184378732607347</v>
      </c>
      <c r="T5" s="76">
        <f>SummaryTableData!T27</f>
        <v>1.0156331398990266</v>
      </c>
    </row>
    <row r="6" spans="1:20" ht="12.75" customHeight="1" x14ac:dyDescent="0.25">
      <c r="A6" s="109"/>
      <c r="B6" s="65" t="s">
        <v>431</v>
      </c>
      <c r="C6" s="85"/>
      <c r="D6" s="66">
        <f>SummaryTableData!D28</f>
        <v>6</v>
      </c>
      <c r="E6" s="70">
        <f>SummaryTableData!P28</f>
        <v>0.92705094915076636</v>
      </c>
      <c r="F6" s="71">
        <f>SummaryTableData!E28</f>
        <v>0.85050366811621447</v>
      </c>
      <c r="G6" s="72">
        <f>SummaryTableData!F28</f>
        <v>0.89646152680225222</v>
      </c>
      <c r="H6" s="70">
        <f>SummaryTableData!G28</f>
        <v>0.97967224554579968</v>
      </c>
      <c r="I6" s="71">
        <f>SummaryTableData!H28</f>
        <v>1.0149527391830959</v>
      </c>
      <c r="J6" s="72">
        <f>SummaryTableData!I28</f>
        <v>1.0569377834862499</v>
      </c>
      <c r="K6" s="70">
        <f>SummaryTableData!J28</f>
        <v>1.0671900425618472</v>
      </c>
      <c r="L6" s="71">
        <f>SummaryTableData!K28</f>
        <v>1.0387083942687898</v>
      </c>
      <c r="M6" s="71">
        <f>SummaryTableData!L28</f>
        <v>1.0671192389565722</v>
      </c>
      <c r="N6" s="70">
        <f>SummaryTableData!M28</f>
        <v>1.0545989494065688</v>
      </c>
      <c r="O6" s="71">
        <f>SummaryTableData!N28</f>
        <v>1.0432435583676714</v>
      </c>
      <c r="P6" s="71">
        <f>SummaryTableData!O28</f>
        <v>0.97290695240531455</v>
      </c>
      <c r="Q6" s="70">
        <f>SummaryTableData!Q28</f>
        <v>0.89206620139366177</v>
      </c>
      <c r="R6" s="71">
        <f>SummaryTableData!R28</f>
        <v>1.0172002972548997</v>
      </c>
      <c r="S6" s="71">
        <f>SummaryTableData!S28</f>
        <v>1.0569288455907961</v>
      </c>
      <c r="T6" s="71">
        <f>SummaryTableData!T28</f>
        <v>1.0222404233378228</v>
      </c>
    </row>
    <row r="7" spans="1:20" ht="12.75" customHeight="1" x14ac:dyDescent="0.25">
      <c r="A7" s="109"/>
      <c r="B7" s="65" t="s">
        <v>430</v>
      </c>
      <c r="C7" s="97"/>
      <c r="D7" s="66">
        <f>SummaryTableData!D29</f>
        <v>10</v>
      </c>
      <c r="E7" s="67">
        <f>SummaryTableData!P29</f>
        <v>0.95604793585977832</v>
      </c>
      <c r="F7" s="68">
        <f>SummaryTableData!E29</f>
        <v>0.88549126299179837</v>
      </c>
      <c r="G7" s="69">
        <f>SummaryTableData!F29</f>
        <v>0.95407047276750723</v>
      </c>
      <c r="H7" s="67">
        <f>SummaryTableData!G29</f>
        <v>1.0014328178270826</v>
      </c>
      <c r="I7" s="68">
        <f>SummaryTableData!H29</f>
        <v>1.0098591709854625</v>
      </c>
      <c r="J7" s="69">
        <f>SummaryTableData!I29</f>
        <v>1.0289756811300124</v>
      </c>
      <c r="K7" s="67">
        <f>SummaryTableData!J29</f>
        <v>1.0378091976037598</v>
      </c>
      <c r="L7" s="68">
        <f>SummaryTableData!K29</f>
        <v>1.00913376283599</v>
      </c>
      <c r="M7" s="68">
        <f>SummaryTableData!L29</f>
        <v>1.0332532559221395</v>
      </c>
      <c r="N7" s="67">
        <f>SummaryTableData!M29</f>
        <v>1.0436401052860766</v>
      </c>
      <c r="O7" s="68">
        <f>SummaryTableData!N29</f>
        <v>1.0317418987484868</v>
      </c>
      <c r="P7" s="68">
        <f>SummaryTableData!O29</f>
        <v>0.97837888715363663</v>
      </c>
      <c r="Q7" s="67">
        <f>SummaryTableData!Q29</f>
        <v>0.93558082562317335</v>
      </c>
      <c r="R7" s="68">
        <f>SummaryTableData!R29</f>
        <v>1.0134276157252464</v>
      </c>
      <c r="S7" s="68">
        <f>SummaryTableData!S29</f>
        <v>1.0261161994704942</v>
      </c>
      <c r="T7" s="68">
        <f>SummaryTableData!T29</f>
        <v>1.0182239754073483</v>
      </c>
    </row>
    <row r="8" spans="1:20" ht="12.75" customHeight="1" x14ac:dyDescent="0.25">
      <c r="A8" s="107"/>
      <c r="B8" s="73" t="s">
        <v>711</v>
      </c>
      <c r="C8" s="87"/>
      <c r="D8" s="74">
        <f>SummaryTableData!D30</f>
        <v>11</v>
      </c>
      <c r="E8" s="78">
        <f>SummaryTableData!P30</f>
        <v>0.98595009901406316</v>
      </c>
      <c r="F8" s="79">
        <f>SummaryTableData!E30</f>
        <v>0.93210333159125192</v>
      </c>
      <c r="G8" s="80">
        <f>SummaryTableData!F30</f>
        <v>0.97805356505713081</v>
      </c>
      <c r="H8" s="78">
        <f>SummaryTableData!G30</f>
        <v>1.0102580734796243</v>
      </c>
      <c r="I8" s="79">
        <f>SummaryTableData!H30</f>
        <v>1.0138855459808043</v>
      </c>
      <c r="J8" s="80">
        <f>SummaryTableData!I30</f>
        <v>1.0231041478985994</v>
      </c>
      <c r="K8" s="78">
        <f>SummaryTableData!J30</f>
        <v>1.0214245778239688</v>
      </c>
      <c r="L8" s="79">
        <f>SummaryTableData!K30</f>
        <v>0.99395176957663445</v>
      </c>
      <c r="M8" s="79">
        <f>SummaryTableData!L30</f>
        <v>1.0182039754752563</v>
      </c>
      <c r="N8" s="78">
        <f>SummaryTableData!M30</f>
        <v>1.0217473301100501</v>
      </c>
      <c r="O8" s="79">
        <f>SummaryTableData!N30</f>
        <v>1.003788464514868</v>
      </c>
      <c r="P8" s="79">
        <f>SummaryTableData!O30</f>
        <v>0.9864604174739372</v>
      </c>
      <c r="Q8" s="78">
        <f>SummaryTableData!Q30</f>
        <v>0.96538703103000645</v>
      </c>
      <c r="R8" s="79">
        <f>SummaryTableData!R30</f>
        <v>1.0157493110283828</v>
      </c>
      <c r="S8" s="79">
        <f>SummaryTableData!S30</f>
        <v>1.0111911729302507</v>
      </c>
      <c r="T8" s="79">
        <f>SummaryTableData!T30</f>
        <v>1.0040970394759225</v>
      </c>
    </row>
    <row r="9" spans="1:20" ht="12.75" customHeight="1" x14ac:dyDescent="0.25">
      <c r="A9" s="102" t="s">
        <v>715</v>
      </c>
      <c r="B9" s="102"/>
      <c r="C9" s="62" t="s">
        <v>566</v>
      </c>
      <c r="D9" s="81" t="s">
        <v>596</v>
      </c>
      <c r="E9" s="82" t="s">
        <v>579</v>
      </c>
      <c r="F9" s="83" t="s">
        <v>568</v>
      </c>
      <c r="G9" s="84" t="s">
        <v>569</v>
      </c>
      <c r="H9" s="82" t="s">
        <v>570</v>
      </c>
      <c r="I9" s="83" t="s">
        <v>571</v>
      </c>
      <c r="J9" s="84" t="s">
        <v>572</v>
      </c>
      <c r="K9" s="82" t="s">
        <v>573</v>
      </c>
      <c r="L9" s="83" t="s">
        <v>574</v>
      </c>
      <c r="M9" s="84" t="s">
        <v>575</v>
      </c>
      <c r="N9" s="82" t="s">
        <v>576</v>
      </c>
      <c r="O9" s="83" t="s">
        <v>577</v>
      </c>
      <c r="P9" s="84" t="s">
        <v>578</v>
      </c>
      <c r="Q9" s="62" t="s">
        <v>580</v>
      </c>
      <c r="R9" s="62" t="s">
        <v>581</v>
      </c>
      <c r="S9" s="62" t="s">
        <v>582</v>
      </c>
      <c r="T9" s="62" t="s">
        <v>583</v>
      </c>
    </row>
    <row r="10" spans="1:20" ht="12.75" customHeight="1" x14ac:dyDescent="0.25">
      <c r="A10" s="109" t="s">
        <v>609</v>
      </c>
      <c r="B10" s="109"/>
      <c r="C10" s="85" t="s">
        <v>708</v>
      </c>
      <c r="D10" s="86" t="s">
        <v>709</v>
      </c>
      <c r="E10" s="67">
        <f>SummaryTableData!P23</f>
        <v>0.40654170370473258</v>
      </c>
      <c r="F10" s="68">
        <f>SummaryTableData!E23</f>
        <v>0.31646501723142056</v>
      </c>
      <c r="G10" s="69">
        <f>SummaryTableData!F23</f>
        <v>0.41167147173951629</v>
      </c>
      <c r="H10" s="67">
        <f>SummaryTableData!G23</f>
        <v>0.79312948402616901</v>
      </c>
      <c r="I10" s="68">
        <f>SummaryTableData!H23</f>
        <v>1.0905756606407484</v>
      </c>
      <c r="J10" s="69">
        <f>SummaryTableData!I23</f>
        <v>1.4164787568820569</v>
      </c>
      <c r="K10" s="67">
        <f>SummaryTableData!J23</f>
        <v>1.4906459409043327</v>
      </c>
      <c r="L10" s="68">
        <f>SummaryTableData!K23</f>
        <v>1.4724270726822037</v>
      </c>
      <c r="M10" s="69">
        <f>SummaryTableData!L23</f>
        <v>1.3355011756023163</v>
      </c>
      <c r="N10" s="67">
        <f>SummaryTableData!M23</f>
        <v>1.4400174789519467</v>
      </c>
      <c r="O10" s="68">
        <f>SummaryTableData!N23</f>
        <v>1.1293089725463066</v>
      </c>
      <c r="P10" s="69">
        <f>SummaryTableData!O23</f>
        <v>0.63755215632166962</v>
      </c>
      <c r="Q10" s="68">
        <f>SummaryTableData!Q23</f>
        <v>0.37773122394915065</v>
      </c>
      <c r="R10" s="68">
        <f>SummaryTableData!R27</f>
        <v>0.97039094478298316</v>
      </c>
      <c r="S10" s="68">
        <f>SummaryTableData!S27</f>
        <v>1.1184378732607347</v>
      </c>
      <c r="T10" s="68">
        <f>SummaryTableData!T27</f>
        <v>1.0156331398990266</v>
      </c>
    </row>
    <row r="11" spans="1:20" ht="12.75" customHeight="1" x14ac:dyDescent="0.25">
      <c r="A11" s="107"/>
      <c r="B11" s="107"/>
      <c r="C11" s="87" t="s">
        <v>610</v>
      </c>
      <c r="D11" s="86">
        <f>SummaryTableData!D24</f>
        <v>7</v>
      </c>
      <c r="E11" s="70">
        <f>SummaryTableData!P24</f>
        <v>0.78423265730751546</v>
      </c>
      <c r="F11" s="71">
        <f>SummaryTableData!E24</f>
        <v>0.65535896008639216</v>
      </c>
      <c r="G11" s="72">
        <f>SummaryTableData!F24</f>
        <v>0.70899711655457787</v>
      </c>
      <c r="H11" s="70">
        <f>SummaryTableData!G24</f>
        <v>0.91481880205716004</v>
      </c>
      <c r="I11" s="71">
        <f>SummaryTableData!H24</f>
        <v>1.0024611626589113</v>
      </c>
      <c r="J11" s="72">
        <f>SummaryTableData!I24</f>
        <v>1.1333960244635237</v>
      </c>
      <c r="K11" s="70">
        <f>SummaryTableData!J24</f>
        <v>1.2229972685962343</v>
      </c>
      <c r="L11" s="71">
        <f>SummaryTableData!K24</f>
        <v>1.2670674106942379</v>
      </c>
      <c r="M11" s="72">
        <f>SummaryTableData!L24</f>
        <v>1.1880408027628384</v>
      </c>
      <c r="N11" s="70">
        <f>SummaryTableData!M24</f>
        <v>1.1448464024292448</v>
      </c>
      <c r="O11" s="71">
        <f>SummaryTableData!N24</f>
        <v>1.0502644729329498</v>
      </c>
      <c r="P11" s="72">
        <f>SummaryTableData!O24</f>
        <v>0.85977473478246924</v>
      </c>
      <c r="Q11" s="78">
        <f>SummaryTableData!Q24</f>
        <v>0.71619531600500375</v>
      </c>
      <c r="R11" s="79">
        <f>SummaryTableData!R24</f>
        <v>1.0168946836742332</v>
      </c>
      <c r="S11" s="79">
        <f>SummaryTableData!S24</f>
        <v>1.2260327227431649</v>
      </c>
      <c r="T11" s="79">
        <f>SummaryTableData!T24</f>
        <v>1.0182891148010735</v>
      </c>
    </row>
    <row r="12" spans="1:20" ht="12.75" customHeight="1" x14ac:dyDescent="0.25">
      <c r="A12" s="110" t="s">
        <v>597</v>
      </c>
      <c r="B12" s="110"/>
      <c r="C12" s="110"/>
      <c r="D12" s="81" t="s">
        <v>596</v>
      </c>
      <c r="E12" s="82" t="s">
        <v>579</v>
      </c>
      <c r="F12" s="83" t="s">
        <v>568</v>
      </c>
      <c r="G12" s="84" t="s">
        <v>569</v>
      </c>
      <c r="H12" s="82" t="s">
        <v>570</v>
      </c>
      <c r="I12" s="83" t="s">
        <v>571</v>
      </c>
      <c r="J12" s="84" t="s">
        <v>572</v>
      </c>
      <c r="K12" s="82" t="s">
        <v>573</v>
      </c>
      <c r="L12" s="83" t="s">
        <v>574</v>
      </c>
      <c r="M12" s="84" t="s">
        <v>575</v>
      </c>
      <c r="N12" s="82" t="s">
        <v>576</v>
      </c>
      <c r="O12" s="83" t="s">
        <v>577</v>
      </c>
      <c r="P12" s="84" t="s">
        <v>578</v>
      </c>
      <c r="Q12" s="62" t="s">
        <v>580</v>
      </c>
      <c r="R12" s="62" t="s">
        <v>581</v>
      </c>
      <c r="S12" s="62" t="s">
        <v>582</v>
      </c>
      <c r="T12" s="62" t="s">
        <v>583</v>
      </c>
    </row>
    <row r="13" spans="1:20" ht="12.75" customHeight="1" x14ac:dyDescent="0.25">
      <c r="A13" s="109" t="s">
        <v>434</v>
      </c>
      <c r="B13" s="109"/>
      <c r="C13" s="109"/>
      <c r="D13" s="86">
        <f>SummaryTableData!D31</f>
        <v>3</v>
      </c>
      <c r="E13" s="67">
        <f>SummaryTableData!P31</f>
        <v>1.0174932478258005</v>
      </c>
      <c r="F13" s="68">
        <f>SummaryTableData!E31</f>
        <v>0.96086345718466604</v>
      </c>
      <c r="G13" s="69">
        <f>SummaryTableData!F31</f>
        <v>1.0303554925560339</v>
      </c>
      <c r="H13" s="67">
        <f>SummaryTableData!G31</f>
        <v>1.0505118207148154</v>
      </c>
      <c r="I13" s="68">
        <f>SummaryTableData!H31</f>
        <v>1.0449658939488959</v>
      </c>
      <c r="J13" s="69">
        <f>SummaryTableData!I31</f>
        <v>1.0034029199132894</v>
      </c>
      <c r="K13" s="67">
        <f>SummaryTableData!J31</f>
        <v>0.95923499514617316</v>
      </c>
      <c r="L13" s="68">
        <f>SummaryTableData!K31</f>
        <v>0.93463519737463807</v>
      </c>
      <c r="M13" s="69">
        <f>SummaryTableData!L31</f>
        <v>0.97155687545280922</v>
      </c>
      <c r="N13" s="67">
        <f>SummaryTableData!M31</f>
        <v>0.99416406547368474</v>
      </c>
      <c r="O13" s="68">
        <f>SummaryTableData!N31</f>
        <v>1.0246625628205457</v>
      </c>
      <c r="P13" s="69">
        <f>SummaryTableData!O31</f>
        <v>1.0122250104665116</v>
      </c>
      <c r="Q13" s="68">
        <f>SummaryTableData!Q31</f>
        <v>1.002906571021938</v>
      </c>
      <c r="R13" s="68">
        <f>SummaryTableData!R31</f>
        <v>1.0329510396925623</v>
      </c>
      <c r="S13" s="68">
        <f>SummaryTableData!S31</f>
        <v>0.95515765916685991</v>
      </c>
      <c r="T13" s="68">
        <f>SummaryTableData!T31</f>
        <v>1.0103351504113582</v>
      </c>
    </row>
    <row r="14" spans="1:20" ht="12.75" customHeight="1" x14ac:dyDescent="0.25">
      <c r="A14" s="109" t="s">
        <v>437</v>
      </c>
      <c r="B14" s="109"/>
      <c r="C14" s="109"/>
      <c r="D14" s="86">
        <f>SummaryTableData!D32</f>
        <v>4</v>
      </c>
      <c r="E14" s="70">
        <f>SummaryTableData!P32</f>
        <v>0.94960707065246264</v>
      </c>
      <c r="F14" s="71">
        <f>SummaryTableData!E32</f>
        <v>0.84184465281215304</v>
      </c>
      <c r="G14" s="72">
        <f>SummaryTableData!F32</f>
        <v>0.96122503711224838</v>
      </c>
      <c r="H14" s="70">
        <f>SummaryTableData!G32</f>
        <v>1.0297201252276753</v>
      </c>
      <c r="I14" s="71">
        <f>SummaryTableData!H32</f>
        <v>1.047312341231829</v>
      </c>
      <c r="J14" s="72">
        <f>SummaryTableData!I32</f>
        <v>1.0318080198797985</v>
      </c>
      <c r="K14" s="70">
        <f>SummaryTableData!J32</f>
        <v>1.0071349970594401</v>
      </c>
      <c r="L14" s="71">
        <f>SummaryTableData!K32</f>
        <v>0.99307375800722963</v>
      </c>
      <c r="M14" s="72">
        <f>SummaryTableData!L32</f>
        <v>1.0348890083020836</v>
      </c>
      <c r="N14" s="70">
        <f>SummaryTableData!M32</f>
        <v>1.0387478814923441</v>
      </c>
      <c r="O14" s="71">
        <f>SummaryTableData!N32</f>
        <v>1.0458315992590503</v>
      </c>
      <c r="P14" s="72">
        <f>SummaryTableData!O32</f>
        <v>1.0078299745842902</v>
      </c>
      <c r="Q14" s="71">
        <f>SummaryTableData!Q32</f>
        <v>0.91820875306937944</v>
      </c>
      <c r="R14" s="71">
        <f>SummaryTableData!R32</f>
        <v>1.0362755327641056</v>
      </c>
      <c r="S14" s="71">
        <f>SummaryTableData!S32</f>
        <v>1.0117036939625321</v>
      </c>
      <c r="T14" s="71">
        <f>SummaryTableData!T32</f>
        <v>1.0308197700112458</v>
      </c>
    </row>
    <row r="15" spans="1:20" ht="12.75" customHeight="1" x14ac:dyDescent="0.25">
      <c r="A15" s="107" t="s">
        <v>599</v>
      </c>
      <c r="B15" s="107"/>
      <c r="C15" s="107"/>
      <c r="D15" s="88">
        <f>SummaryTableData!D33</f>
        <v>3</v>
      </c>
      <c r="E15" s="78">
        <f>SummaryTableData!P33</f>
        <v>0.94069952820972724</v>
      </c>
      <c r="F15" s="79">
        <f>SummaryTableData!E33</f>
        <v>0.84788192207293045</v>
      </c>
      <c r="G15" s="80">
        <f>SummaryTableData!F33</f>
        <v>0.90918078167288563</v>
      </c>
      <c r="H15" s="78">
        <f>SummaryTableData!G33</f>
        <v>1.0379858996204538</v>
      </c>
      <c r="I15" s="79">
        <f>SummaryTableData!H33</f>
        <v>1.0341347308745577</v>
      </c>
      <c r="J15" s="80">
        <f>SummaryTableData!I33</f>
        <v>1.0057585117627275</v>
      </c>
      <c r="K15" s="78">
        <f>SummaryTableData!J33</f>
        <v>1.0293844312412921</v>
      </c>
      <c r="L15" s="79">
        <f>SummaryTableData!K33</f>
        <v>1.0989201274762581</v>
      </c>
      <c r="M15" s="80">
        <f>SummaryTableData!L33</f>
        <v>1.0698026720368974</v>
      </c>
      <c r="N15" s="78">
        <f>SummaryTableData!M33</f>
        <v>0.98689751949778193</v>
      </c>
      <c r="O15" s="79">
        <f>SummaryTableData!N33</f>
        <v>1.0257954015662283</v>
      </c>
      <c r="P15" s="80">
        <f>SummaryTableData!O33</f>
        <v>0.99063963438656055</v>
      </c>
      <c r="Q15" s="79">
        <f>SummaryTableData!Q33</f>
        <v>0.89922929375590555</v>
      </c>
      <c r="R15" s="79">
        <f>SummaryTableData!R33</f>
        <v>1.0259634175167753</v>
      </c>
      <c r="S15" s="79">
        <f>SummaryTableData!S33</f>
        <v>1.0660239546466377</v>
      </c>
      <c r="T15" s="79">
        <f>SummaryTableData!T33</f>
        <v>1.0011150207389139</v>
      </c>
    </row>
    <row r="16" spans="1:20" ht="12.75" customHeight="1" x14ac:dyDescent="0.25">
      <c r="A16" s="61" t="s">
        <v>600</v>
      </c>
      <c r="B16" s="62" t="s">
        <v>567</v>
      </c>
      <c r="C16" s="62"/>
      <c r="D16" s="63" t="s">
        <v>596</v>
      </c>
      <c r="E16" s="63" t="s">
        <v>579</v>
      </c>
      <c r="F16" s="62" t="s">
        <v>568</v>
      </c>
      <c r="G16" s="64" t="s">
        <v>569</v>
      </c>
      <c r="H16" s="63" t="s">
        <v>570</v>
      </c>
      <c r="I16" s="62" t="s">
        <v>571</v>
      </c>
      <c r="J16" s="64" t="s">
        <v>572</v>
      </c>
      <c r="K16" s="63" t="s">
        <v>573</v>
      </c>
      <c r="L16" s="62" t="s">
        <v>574</v>
      </c>
      <c r="M16" s="62" t="s">
        <v>575</v>
      </c>
      <c r="N16" s="63" t="s">
        <v>576</v>
      </c>
      <c r="O16" s="62" t="s">
        <v>577</v>
      </c>
      <c r="P16" s="62" t="s">
        <v>578</v>
      </c>
      <c r="Q16" s="63" t="s">
        <v>580</v>
      </c>
      <c r="R16" s="62" t="s">
        <v>581</v>
      </c>
      <c r="S16" s="62" t="s">
        <v>582</v>
      </c>
      <c r="T16" s="62" t="s">
        <v>583</v>
      </c>
    </row>
    <row r="17" spans="1:20" ht="12.75" customHeight="1" x14ac:dyDescent="0.25">
      <c r="A17" s="109" t="s">
        <v>599</v>
      </c>
      <c r="B17" s="65" t="s">
        <v>428</v>
      </c>
      <c r="C17" s="97"/>
      <c r="D17" s="66">
        <f>SummaryTableData!D6</f>
        <v>5</v>
      </c>
      <c r="E17" s="67">
        <f>SummaryTableData!P6</f>
        <v>0.9106895415755254</v>
      </c>
      <c r="F17" s="68">
        <f>SummaryTableData!E6</f>
        <v>0.77161731037750114</v>
      </c>
      <c r="G17" s="69">
        <f>SummaryTableData!F6</f>
        <v>0.85081883937301539</v>
      </c>
      <c r="H17" s="67">
        <f>SummaryTableData!G6</f>
        <v>1.0210430631520588</v>
      </c>
      <c r="I17" s="68">
        <f>SummaryTableData!H6</f>
        <v>1.0408801551131497</v>
      </c>
      <c r="J17" s="69">
        <f>SummaryTableData!I6</f>
        <v>1.0180182420644119</v>
      </c>
      <c r="K17" s="67">
        <f>SummaryTableData!J6</f>
        <v>1.109687506476488</v>
      </c>
      <c r="L17" s="68">
        <f>SummaryTableData!K6</f>
        <v>1.1591347803034122</v>
      </c>
      <c r="M17" s="68">
        <f>SummaryTableData!L6</f>
        <v>1.0894917817448719</v>
      </c>
      <c r="N17" s="67">
        <f>SummaryTableData!M6</f>
        <v>0.9865640465299127</v>
      </c>
      <c r="O17" s="68">
        <f>SummaryTableData!N6</f>
        <v>1.0251878119046418</v>
      </c>
      <c r="P17" s="68">
        <f>SummaryTableData!O6</f>
        <v>0.98401540640088714</v>
      </c>
      <c r="Q17" s="67">
        <f>SummaryTableData!Q6</f>
        <v>0.84438272445945262</v>
      </c>
      <c r="R17" s="68">
        <f>SummaryTableData!R6</f>
        <v>1.0270521628546949</v>
      </c>
      <c r="S17" s="68">
        <f>SummaryTableData!S6</f>
        <v>1.1194392920518119</v>
      </c>
      <c r="T17" s="68">
        <f>SummaryTableData!T6</f>
        <v>0.99908107127664947</v>
      </c>
    </row>
    <row r="18" spans="1:20" ht="12.75" customHeight="1" x14ac:dyDescent="0.25">
      <c r="A18" s="109"/>
      <c r="B18" s="73" t="s">
        <v>431</v>
      </c>
      <c r="C18" s="87"/>
      <c r="D18" s="74">
        <f>SummaryTableData!D7</f>
        <v>3</v>
      </c>
      <c r="E18" s="78">
        <f>SummaryTableData!P7</f>
        <v>0.96596869603139168</v>
      </c>
      <c r="F18" s="79">
        <f>SummaryTableData!E7</f>
        <v>0.83844194851524634</v>
      </c>
      <c r="G18" s="80">
        <f>SummaryTableData!F7</f>
        <v>0.90204707358497449</v>
      </c>
      <c r="H18" s="78">
        <f>SummaryTableData!G7</f>
        <v>0.98565456015212705</v>
      </c>
      <c r="I18" s="79">
        <f>SummaryTableData!H7</f>
        <v>1.001418272640314</v>
      </c>
      <c r="J18" s="80">
        <f>SummaryTableData!I7</f>
        <v>1.0247984838662063</v>
      </c>
      <c r="K18" s="78">
        <f>SummaryTableData!J7</f>
        <v>1.0787299399810992</v>
      </c>
      <c r="L18" s="79">
        <f>SummaryTableData!K7</f>
        <v>1.0941461532887713</v>
      </c>
      <c r="M18" s="79">
        <f>SummaryTableData!L7</f>
        <v>1.0856628627923068</v>
      </c>
      <c r="N18" s="78">
        <f>SummaryTableData!M7</f>
        <v>1.0199751972419293</v>
      </c>
      <c r="O18" s="79">
        <f>SummaryTableData!N7</f>
        <v>1.0220377971664025</v>
      </c>
      <c r="P18" s="79">
        <f>SummaryTableData!O7</f>
        <v>0.96653829826959248</v>
      </c>
      <c r="Q18" s="78">
        <f>SummaryTableData!Q7</f>
        <v>0.90215680030824141</v>
      </c>
      <c r="R18" s="79">
        <f>SummaryTableData!R7</f>
        <v>1.0039510486534564</v>
      </c>
      <c r="S18" s="79">
        <f>SummaryTableData!S7</f>
        <v>1.0861854827869781</v>
      </c>
      <c r="T18" s="79">
        <f>SummaryTableData!T7</f>
        <v>1.0028619349242531</v>
      </c>
    </row>
    <row r="19" spans="1:20" ht="12.75" customHeight="1" x14ac:dyDescent="0.25">
      <c r="A19" s="109"/>
      <c r="B19" s="100" t="s">
        <v>430</v>
      </c>
      <c r="C19" s="101"/>
      <c r="D19" s="66">
        <f>SummaryTableData!D8</f>
        <v>4</v>
      </c>
      <c r="E19" s="67">
        <f>SummaryTableData!P8</f>
        <v>0.9749149366138754</v>
      </c>
      <c r="F19" s="68">
        <f>SummaryTableData!E8</f>
        <v>0.85337862552126353</v>
      </c>
      <c r="G19" s="69">
        <f>SummaryTableData!F8</f>
        <v>0.94615365493661852</v>
      </c>
      <c r="H19" s="67">
        <f>SummaryTableData!G8</f>
        <v>1.0039386694155485</v>
      </c>
      <c r="I19" s="68">
        <f>SummaryTableData!H8</f>
        <v>1.0178267717665008</v>
      </c>
      <c r="J19" s="69">
        <f>SummaryTableData!I8</f>
        <v>1.0110214777508875</v>
      </c>
      <c r="K19" s="67">
        <f>SummaryTableData!J8</f>
        <v>1.0518462406796776</v>
      </c>
      <c r="L19" s="68">
        <f>SummaryTableData!K8</f>
        <v>1.0433700709175593</v>
      </c>
      <c r="M19" s="68">
        <f>SummaryTableData!L8</f>
        <v>1.0513111592305246</v>
      </c>
      <c r="N19" s="67">
        <f>SummaryTableData!M8</f>
        <v>1.0200221741706283</v>
      </c>
      <c r="O19" s="68">
        <f>SummaryTableData!N8</f>
        <v>1.0141552880152949</v>
      </c>
      <c r="P19" s="68">
        <f>SummaryTableData!O8</f>
        <v>0.97575903823168542</v>
      </c>
      <c r="Q19" s="67">
        <f>SummaryTableData!Q8</f>
        <v>0.92043464174649281</v>
      </c>
      <c r="R19" s="68">
        <f>SummaryTableData!R8</f>
        <v>1.0109349031258901</v>
      </c>
      <c r="S19" s="68">
        <f>SummaryTableData!S8</f>
        <v>1.0488341614416765</v>
      </c>
      <c r="T19" s="68">
        <f>SummaryTableData!T8</f>
        <v>1.0028508912197407</v>
      </c>
    </row>
    <row r="20" spans="1:20" ht="12.75" customHeight="1" x14ac:dyDescent="0.25">
      <c r="A20" s="107"/>
      <c r="B20" s="73" t="s">
        <v>429</v>
      </c>
      <c r="C20" s="98"/>
      <c r="D20" s="74">
        <f>SummaryTableData!D9</f>
        <v>4</v>
      </c>
      <c r="E20" s="78">
        <f>SummaryTableData!P9</f>
        <v>0.98987766842996683</v>
      </c>
      <c r="F20" s="79">
        <f>SummaryTableData!E9</f>
        <v>0.87948866705765893</v>
      </c>
      <c r="G20" s="80">
        <f>SummaryTableData!F9</f>
        <v>0.93637957430509455</v>
      </c>
      <c r="H20" s="78">
        <f>SummaryTableData!G9</f>
        <v>0.98385281328590701</v>
      </c>
      <c r="I20" s="79">
        <f>SummaryTableData!H9</f>
        <v>1.0281089158292818</v>
      </c>
      <c r="J20" s="80">
        <f>SummaryTableData!I9</f>
        <v>1.0301142123068332</v>
      </c>
      <c r="K20" s="78">
        <f>SummaryTableData!J9</f>
        <v>1.0383523955340006</v>
      </c>
      <c r="L20" s="79">
        <f>SummaryTableData!K9</f>
        <v>1.020018907134828</v>
      </c>
      <c r="M20" s="79">
        <f>SummaryTableData!L9</f>
        <v>1.0387440199145763</v>
      </c>
      <c r="N20" s="78">
        <f>SummaryTableData!M9</f>
        <v>1.0212981238921301</v>
      </c>
      <c r="O20" s="79">
        <f>SummaryTableData!N9</f>
        <v>1.0254590360996076</v>
      </c>
      <c r="P20" s="79">
        <f>SummaryTableData!O9</f>
        <v>0.98948364882659168</v>
      </c>
      <c r="Q20" s="78">
        <f>SummaryTableData!Q9</f>
        <v>0.93779200126559981</v>
      </c>
      <c r="R20" s="79">
        <f>SummaryTableData!R9</f>
        <v>1.0136543348919931</v>
      </c>
      <c r="S20" s="79">
        <f>SummaryTableData!S9</f>
        <v>1.0331734267736372</v>
      </c>
      <c r="T20" s="79">
        <f>SummaryTableData!T9</f>
        <v>1.0120942897803888</v>
      </c>
    </row>
    <row r="21" spans="1:20" ht="12.75" customHeight="1" x14ac:dyDescent="0.25">
      <c r="A21" s="109" t="s">
        <v>603</v>
      </c>
      <c r="B21" s="100" t="s">
        <v>428</v>
      </c>
      <c r="C21" s="99"/>
      <c r="D21" s="66">
        <f>SummaryTableData!D12</f>
        <v>5</v>
      </c>
      <c r="E21" s="67">
        <f>SummaryTableData!P12</f>
        <v>0.90813284836642039</v>
      </c>
      <c r="F21" s="68">
        <f>SummaryTableData!E12</f>
        <v>0.86571685610403115</v>
      </c>
      <c r="G21" s="69">
        <f>SummaryTableData!F12</f>
        <v>0.88314845988874524</v>
      </c>
      <c r="H21" s="67">
        <f>SummaryTableData!G12</f>
        <v>0.93912762811069794</v>
      </c>
      <c r="I21" s="68">
        <f>SummaryTableData!H12</f>
        <v>0.91710348933582975</v>
      </c>
      <c r="J21" s="69">
        <f>SummaryTableData!I12</f>
        <v>0.98688109028321824</v>
      </c>
      <c r="K21" s="67">
        <f>SummaryTableData!J12</f>
        <v>1.1136227310620612</v>
      </c>
      <c r="L21" s="68">
        <f>SummaryTableData!K12</f>
        <v>1.1835640292444185</v>
      </c>
      <c r="M21" s="68">
        <f>SummaryTableData!L12</f>
        <v>1.1717569278841353</v>
      </c>
      <c r="N21" s="67">
        <f>SummaryTableData!M12</f>
        <v>1.0640527362043357</v>
      </c>
      <c r="O21" s="68">
        <f>SummaryTableData!N12</f>
        <v>1.008598093819288</v>
      </c>
      <c r="P21" s="68">
        <f>SummaryTableData!O12</f>
        <v>0.91772394445738403</v>
      </c>
      <c r="Q21" s="67">
        <f>SummaryTableData!Q12</f>
        <v>0.88566648740293941</v>
      </c>
      <c r="R21" s="68">
        <f>SummaryTableData!R12</f>
        <v>0.94769392059118007</v>
      </c>
      <c r="S21" s="68">
        <f>SummaryTableData!S12</f>
        <v>1.1563096539551654</v>
      </c>
      <c r="T21" s="68">
        <f>SummaryTableData!T12</f>
        <v>0.99678668386807956</v>
      </c>
    </row>
    <row r="22" spans="1:20" ht="12.75" customHeight="1" x14ac:dyDescent="0.25">
      <c r="A22" s="107"/>
      <c r="B22" s="73" t="s">
        <v>429</v>
      </c>
      <c r="C22" s="98"/>
      <c r="D22" s="74">
        <f>SummaryTableData!D13</f>
        <v>2</v>
      </c>
      <c r="E22" s="78">
        <f>SummaryTableData!P13</f>
        <v>0.97440281460072087</v>
      </c>
      <c r="F22" s="79">
        <f>SummaryTableData!E13</f>
        <v>0.92078936316695359</v>
      </c>
      <c r="G22" s="80">
        <f>SummaryTableData!F13</f>
        <v>0.96139017211703948</v>
      </c>
      <c r="H22" s="78">
        <f>SummaryTableData!G13</f>
        <v>0.99778641785470712</v>
      </c>
      <c r="I22" s="79">
        <f>SummaryTableData!H13</f>
        <v>0.97860956938265187</v>
      </c>
      <c r="J22" s="80">
        <f>SummaryTableData!I13</f>
        <v>1.0087514980677426</v>
      </c>
      <c r="K22" s="78">
        <f>SummaryTableData!J13</f>
        <v>1.0409568702302472</v>
      </c>
      <c r="L22" s="79">
        <f>SummaryTableData!K13</f>
        <v>1.0248665441821194</v>
      </c>
      <c r="M22" s="79">
        <f>SummaryTableData!L13</f>
        <v>1.0493802076770693</v>
      </c>
      <c r="N22" s="78">
        <f>SummaryTableData!M13</f>
        <v>1.0329053968434383</v>
      </c>
      <c r="O22" s="79">
        <f>SummaryTableData!N13</f>
        <v>1.0242651354203876</v>
      </c>
      <c r="P22" s="79">
        <f>SummaryTableData!O13</f>
        <v>0.97907911262299874</v>
      </c>
      <c r="Q22" s="78">
        <f>SummaryTableData!Q13</f>
        <v>0.9521832604812781</v>
      </c>
      <c r="R22" s="79">
        <f>SummaryTableData!R13</f>
        <v>0.99506706702822056</v>
      </c>
      <c r="S22" s="79">
        <f>SummaryTableData!S13</f>
        <v>1.0384122547332186</v>
      </c>
      <c r="T22" s="79">
        <f>SummaryTableData!T13</f>
        <v>1.0120830237391614</v>
      </c>
    </row>
    <row r="23" spans="1:20" ht="12.75" customHeight="1" x14ac:dyDescent="0.25">
      <c r="A23" s="89" t="s">
        <v>601</v>
      </c>
      <c r="B23" s="90"/>
      <c r="C23" s="65"/>
      <c r="D23" s="91">
        <f>SummaryTableData!D19</f>
        <v>1</v>
      </c>
      <c r="E23" s="92">
        <f>SummaryTableData!P10</f>
        <v>0.98182472787159636</v>
      </c>
      <c r="F23" s="93">
        <f>SummaryTableData!E10</f>
        <v>0.93314776394070531</v>
      </c>
      <c r="G23" s="94">
        <f>SummaryTableData!F10</f>
        <v>0.98089428284330049</v>
      </c>
      <c r="H23" s="92">
        <f>SummaryTableData!G10</f>
        <v>1.0113036234547352</v>
      </c>
      <c r="I23" s="93">
        <f>SummaryTableData!H10</f>
        <v>1.019454793061511</v>
      </c>
      <c r="J23" s="94">
        <f>SummaryTableData!I10</f>
        <v>1.0170688932979839</v>
      </c>
      <c r="K23" s="92">
        <f>SummaryTableData!J10</f>
        <v>1.0247669598128375</v>
      </c>
      <c r="L23" s="93">
        <f>SummaryTableData!K10</f>
        <v>0.99889076019400624</v>
      </c>
      <c r="M23" s="94">
        <f>SummaryTableData!L10</f>
        <v>1.0114589661842157</v>
      </c>
      <c r="N23" s="92">
        <f>SummaryTableData!M10</f>
        <v>1.0161106592320657</v>
      </c>
      <c r="O23" s="93">
        <f>SummaryTableData!N10</f>
        <v>1.0162546188751413</v>
      </c>
      <c r="P23" s="94">
        <f>SummaryTableData!O10</f>
        <v>0.97600369345236104</v>
      </c>
      <c r="Q23" s="68">
        <f>SummaryTableData!Q10</f>
        <v>0.96595145306678942</v>
      </c>
      <c r="R23" s="68">
        <f>SummaryTableData!R10</f>
        <v>1.0153540907881597</v>
      </c>
      <c r="S23" s="68">
        <f>SummaryTableData!S10</f>
        <v>1.011716820460824</v>
      </c>
      <c r="T23" s="68">
        <f>SummaryTableData!T10</f>
        <v>1.0027950505903869</v>
      </c>
    </row>
    <row r="24" spans="1:20" ht="12.75" customHeight="1" x14ac:dyDescent="0.25">
      <c r="A24" s="89" t="s">
        <v>605</v>
      </c>
      <c r="B24" s="90"/>
      <c r="C24" s="65"/>
      <c r="D24" s="86">
        <f>SummaryTableData!D24</f>
        <v>7</v>
      </c>
      <c r="E24" s="70">
        <f>SummaryTableData!P15</f>
        <v>0.95703444638272661</v>
      </c>
      <c r="F24" s="71">
        <f>SummaryTableData!E15</f>
        <v>0.92492421795800139</v>
      </c>
      <c r="G24" s="72">
        <f>SummaryTableData!F15</f>
        <v>0.94850839905207029</v>
      </c>
      <c r="H24" s="70">
        <f>SummaryTableData!G15</f>
        <v>0.99156112533737095</v>
      </c>
      <c r="I24" s="71">
        <f>SummaryTableData!H15</f>
        <v>1.0056776578237114</v>
      </c>
      <c r="J24" s="72">
        <f>SummaryTableData!I15</f>
        <v>1.014856944243302</v>
      </c>
      <c r="K24" s="70">
        <f>SummaryTableData!J15</f>
        <v>1.0480678500427885</v>
      </c>
      <c r="L24" s="71">
        <f>SummaryTableData!K15</f>
        <v>1.0127033118293729</v>
      </c>
      <c r="M24" s="72">
        <f>SummaryTableData!L15</f>
        <v>1.0453782799025739</v>
      </c>
      <c r="N24" s="70">
        <f>SummaryTableData!M15</f>
        <v>1.0337782341518005</v>
      </c>
      <c r="O24" s="71">
        <f>SummaryTableData!N15</f>
        <v>1.0249637693371074</v>
      </c>
      <c r="P24" s="72">
        <f>SummaryTableData!O15</f>
        <v>0.98760911263247997</v>
      </c>
      <c r="Q24" s="71">
        <f>SummaryTableData!Q15</f>
        <v>0.94347960667500508</v>
      </c>
      <c r="R24" s="71">
        <f>SummaryTableData!R15</f>
        <v>1.0040483806201039</v>
      </c>
      <c r="S24" s="71">
        <f>SummaryTableData!S15</f>
        <v>1.0353725617141729</v>
      </c>
      <c r="T24" s="71">
        <f>SummaryTableData!T15</f>
        <v>1.0154362579816996</v>
      </c>
    </row>
    <row r="25" spans="1:20" ht="12.75" customHeight="1" x14ac:dyDescent="0.25">
      <c r="A25" s="95" t="s">
        <v>606</v>
      </c>
      <c r="B25" s="96"/>
      <c r="C25" s="73"/>
      <c r="D25" s="88">
        <f>SummaryTableData!D25</f>
        <v>4</v>
      </c>
      <c r="E25" s="75">
        <f>SummaryTableData!P16</f>
        <v>0.96714</v>
      </c>
      <c r="F25" s="76">
        <f>SummaryTableData!E16</f>
        <v>0.92446000000000006</v>
      </c>
      <c r="G25" s="77">
        <f>SummaryTableData!F16</f>
        <v>0.97789999999999999</v>
      </c>
      <c r="H25" s="75">
        <f>SummaryTableData!G16</f>
        <v>1.02006</v>
      </c>
      <c r="I25" s="76">
        <f>SummaryTableData!H16</f>
        <v>1.0272400000000002</v>
      </c>
      <c r="J25" s="77">
        <f>SummaryTableData!I16</f>
        <v>1.05748</v>
      </c>
      <c r="K25" s="75">
        <f>SummaryTableData!J16</f>
        <v>1.00088</v>
      </c>
      <c r="L25" s="76">
        <f>SummaryTableData!K16</f>
        <v>0.96150000000000002</v>
      </c>
      <c r="M25" s="77">
        <f>SummaryTableData!L16</f>
        <v>1.0360750000000001</v>
      </c>
      <c r="N25" s="75">
        <f>SummaryTableData!M16</f>
        <v>1.0141199999999999</v>
      </c>
      <c r="O25" s="76">
        <f>SummaryTableData!N16</f>
        <v>1.0122</v>
      </c>
      <c r="P25" s="77">
        <f>SummaryTableData!O16</f>
        <v>0.98019999999999996</v>
      </c>
      <c r="Q25" s="76">
        <f>SummaryTableData!Q16</f>
        <v>0.95648</v>
      </c>
      <c r="R25" s="76">
        <f>SummaryTableData!R16</f>
        <v>1.0349200000000001</v>
      </c>
      <c r="S25" s="76">
        <f>SummaryTableData!S16</f>
        <v>0.98532000000000008</v>
      </c>
      <c r="T25" s="76">
        <f>SummaryTableData!T16</f>
        <v>1.0021799999999998</v>
      </c>
    </row>
    <row r="26" spans="1:20" ht="12.75" customHeight="1" x14ac:dyDescent="0.25">
      <c r="A26" s="89" t="s">
        <v>602</v>
      </c>
      <c r="B26" s="90"/>
      <c r="C26" s="65"/>
      <c r="D26" s="86">
        <f>SummaryTableData!D11</f>
        <v>2</v>
      </c>
      <c r="E26" s="67">
        <f>SummaryTableData!P11</f>
        <v>0.76166266129481441</v>
      </c>
      <c r="F26" s="68">
        <f>SummaryTableData!E11</f>
        <v>0.63285447243831339</v>
      </c>
      <c r="G26" s="69">
        <f>SummaryTableData!F11</f>
        <v>0.64923234659586715</v>
      </c>
      <c r="H26" s="67">
        <f>SummaryTableData!G11</f>
        <v>0.93038001373906898</v>
      </c>
      <c r="I26" s="68">
        <f>SummaryTableData!H11</f>
        <v>0.97869779283711755</v>
      </c>
      <c r="J26" s="69">
        <f>SummaryTableData!I11</f>
        <v>1.1328139808024356</v>
      </c>
      <c r="K26" s="67">
        <f>SummaryTableData!J11</f>
        <v>1.3285530903622285</v>
      </c>
      <c r="L26" s="68">
        <f>SummaryTableData!K11</f>
        <v>1.352528073374055</v>
      </c>
      <c r="M26" s="69">
        <f>SummaryTableData!L11</f>
        <v>1.2161334661443344</v>
      </c>
      <c r="N26" s="67">
        <f>SummaryTableData!M11</f>
        <v>1.078711431648131</v>
      </c>
      <c r="O26" s="68">
        <f>SummaryTableData!N11</f>
        <v>0.99480596461261406</v>
      </c>
      <c r="P26" s="69">
        <f>SummaryTableData!O11</f>
        <v>0.84062250199587818</v>
      </c>
      <c r="Q26" s="68">
        <f>SummaryTableData!Q11</f>
        <v>0.68126024767456972</v>
      </c>
      <c r="R26" s="68">
        <f>SummaryTableData!R11</f>
        <v>1.0139818584875882</v>
      </c>
      <c r="S26" s="68">
        <f>SummaryTableData!S11</f>
        <v>1.2990640348303966</v>
      </c>
      <c r="T26" s="68">
        <f>SummaryTableData!T11</f>
        <v>0.9713837203171124</v>
      </c>
    </row>
    <row r="27" spans="1:20" ht="12.75" customHeight="1" x14ac:dyDescent="0.25">
      <c r="A27" s="89" t="s">
        <v>604</v>
      </c>
      <c r="B27" s="90"/>
      <c r="C27" s="65"/>
      <c r="D27" s="86">
        <f>SummaryTableData!D14</f>
        <v>2</v>
      </c>
      <c r="E27" s="70">
        <f>SummaryTableData!P14</f>
        <v>0.86770864119433189</v>
      </c>
      <c r="F27" s="71">
        <f>SummaryTableData!E14</f>
        <v>0.75602397809427424</v>
      </c>
      <c r="G27" s="72">
        <f>SummaryTableData!F14</f>
        <v>0.7973959738288029</v>
      </c>
      <c r="H27" s="70">
        <f>SummaryTableData!G14</f>
        <v>0.91372732956188563</v>
      </c>
      <c r="I27" s="71">
        <f>SummaryTableData!H14</f>
        <v>0.93793437843406602</v>
      </c>
      <c r="J27" s="72">
        <f>SummaryTableData!I14</f>
        <v>1.0191340137001157</v>
      </c>
      <c r="K27" s="70">
        <f>SummaryTableData!J14</f>
        <v>1.1691370382085018</v>
      </c>
      <c r="L27" s="71">
        <f>SummaryTableData!K14</f>
        <v>1.2418411319765763</v>
      </c>
      <c r="M27" s="72">
        <f>SummaryTableData!L14</f>
        <v>1.2061774589719492</v>
      </c>
      <c r="N27" s="70">
        <f>SummaryTableData!M14</f>
        <v>1.0506095107359745</v>
      </c>
      <c r="O27" s="71">
        <f>SummaryTableData!N14</f>
        <v>1.0190249401749565</v>
      </c>
      <c r="P27" s="72">
        <f>SummaryTableData!O14</f>
        <v>0.9285935764893003</v>
      </c>
      <c r="Q27" s="71">
        <f>SummaryTableData!Q14</f>
        <v>0.80706286437246955</v>
      </c>
      <c r="R27" s="71">
        <f>SummaryTableData!R14</f>
        <v>0.95695083086321564</v>
      </c>
      <c r="S27" s="71">
        <f>SummaryTableData!S14</f>
        <v>1.2057041333502025</v>
      </c>
      <c r="T27" s="71">
        <f>SummaryTableData!T14</f>
        <v>0.99941536672209352</v>
      </c>
    </row>
    <row r="28" spans="1:20" ht="12.75" customHeight="1" x14ac:dyDescent="0.25">
      <c r="A28" s="95" t="s">
        <v>607</v>
      </c>
      <c r="B28" s="96"/>
      <c r="C28" s="73"/>
      <c r="D28" s="88">
        <f>SummaryTableData!D17</f>
        <v>1</v>
      </c>
      <c r="E28" s="78">
        <f>SummaryTableData!P17</f>
        <v>0.95027500000000009</v>
      </c>
      <c r="F28" s="79">
        <f>SummaryTableData!E17</f>
        <v>0.89626000000000006</v>
      </c>
      <c r="G28" s="80">
        <f>SummaryTableData!F17</f>
        <v>0.90093999999999996</v>
      </c>
      <c r="H28" s="78">
        <f>SummaryTableData!G17</f>
        <v>0.92686000000000002</v>
      </c>
      <c r="I28" s="79">
        <f>SummaryTableData!H17</f>
        <v>0.89445999999999992</v>
      </c>
      <c r="J28" s="80">
        <f>SummaryTableData!I17</f>
        <v>0.96923999999999999</v>
      </c>
      <c r="K28" s="78">
        <f>SummaryTableData!J17</f>
        <v>1.12914</v>
      </c>
      <c r="L28" s="79">
        <f>SummaryTableData!K17</f>
        <v>1.1731799999999999</v>
      </c>
      <c r="M28" s="80">
        <f>SummaryTableData!L17</f>
        <v>1.1553</v>
      </c>
      <c r="N28" s="78">
        <f>SummaryTableData!M17</f>
        <v>1.0798000000000001</v>
      </c>
      <c r="O28" s="79">
        <f>SummaryTableData!N17</f>
        <v>0.98031999999999986</v>
      </c>
      <c r="P28" s="80">
        <f>SummaryTableData!O17</f>
        <v>0.90284999999999993</v>
      </c>
      <c r="Q28" s="79">
        <f>SummaryTableData!Q17</f>
        <v>0.90988000000000002</v>
      </c>
      <c r="R28" s="79">
        <f>SummaryTableData!R17</f>
        <v>0.93020000000000014</v>
      </c>
      <c r="S28" s="79">
        <f>SummaryTableData!S17</f>
        <v>1.1525399999999999</v>
      </c>
      <c r="T28" s="79">
        <f>SummaryTableData!T17</f>
        <v>0.99405999999999994</v>
      </c>
    </row>
    <row r="29" spans="1:20" ht="12.75" customHeight="1" x14ac:dyDescent="0.25">
      <c r="A29" s="110" t="s">
        <v>608</v>
      </c>
      <c r="B29" s="110"/>
      <c r="C29" s="110"/>
      <c r="D29" s="63" t="s">
        <v>596</v>
      </c>
      <c r="E29" s="63" t="s">
        <v>579</v>
      </c>
      <c r="F29" s="62" t="s">
        <v>568</v>
      </c>
      <c r="G29" s="64" t="s">
        <v>569</v>
      </c>
      <c r="H29" s="63" t="s">
        <v>570</v>
      </c>
      <c r="I29" s="62" t="s">
        <v>571</v>
      </c>
      <c r="J29" s="64" t="s">
        <v>572</v>
      </c>
      <c r="K29" s="63" t="s">
        <v>573</v>
      </c>
      <c r="L29" s="62" t="s">
        <v>574</v>
      </c>
      <c r="M29" s="62" t="s">
        <v>575</v>
      </c>
      <c r="N29" s="63" t="s">
        <v>576</v>
      </c>
      <c r="O29" s="62" t="s">
        <v>577</v>
      </c>
      <c r="P29" s="62" t="s">
        <v>578</v>
      </c>
      <c r="Q29" s="63" t="s">
        <v>580</v>
      </c>
      <c r="R29" s="62" t="s">
        <v>581</v>
      </c>
      <c r="S29" s="62" t="s">
        <v>582</v>
      </c>
      <c r="T29" s="62" t="s">
        <v>583</v>
      </c>
    </row>
    <row r="30" spans="1:20" ht="12.75" customHeight="1" x14ac:dyDescent="0.25">
      <c r="A30" s="109" t="s">
        <v>590</v>
      </c>
      <c r="B30" s="109"/>
      <c r="C30" s="109"/>
      <c r="D30" s="66">
        <f>SummaryTableData!D2</f>
        <v>2</v>
      </c>
      <c r="E30" s="67">
        <f>SummaryTableData!P2</f>
        <v>0.28906773506800709</v>
      </c>
      <c r="F30" s="68">
        <f>SummaryTableData!E2</f>
        <v>0.27310224719101123</v>
      </c>
      <c r="G30" s="69">
        <f>SummaryTableData!F2</f>
        <v>0.30323536369012422</v>
      </c>
      <c r="H30" s="67">
        <f>SummaryTableData!G2</f>
        <v>0.3974414547604968</v>
      </c>
      <c r="I30" s="68">
        <f>SummaryTableData!H2</f>
        <v>0.49863330573625081</v>
      </c>
      <c r="J30" s="69">
        <f>SummaryTableData!I2</f>
        <v>1.0048316853932586</v>
      </c>
      <c r="K30" s="67">
        <f>SummaryTableData!J2</f>
        <v>1.9192723358959196</v>
      </c>
      <c r="L30" s="68">
        <f>SummaryTableData!K2</f>
        <v>2.0110003075103489</v>
      </c>
      <c r="M30" s="68">
        <f>SummaryTableData!L2</f>
        <v>1.7686692489651095</v>
      </c>
      <c r="N30" s="67">
        <f>SummaryTableData!M2</f>
        <v>1.5442056298048494</v>
      </c>
      <c r="O30" s="68">
        <f>SummaryTableData!N2</f>
        <v>1.3777294145476049</v>
      </c>
      <c r="P30" s="68">
        <f>SummaryTableData!O2</f>
        <v>0.42861929036073332</v>
      </c>
      <c r="Q30" s="67">
        <f>SummaryTableData!Q2</f>
        <v>0.28844482554701356</v>
      </c>
      <c r="R30" s="68">
        <f>SummaryTableData!R2</f>
        <v>0.63364004730928447</v>
      </c>
      <c r="S30" s="68">
        <f>SummaryTableData!S2</f>
        <v>1.8996364281490243</v>
      </c>
      <c r="T30" s="68">
        <f>SummaryTableData!T2</f>
        <v>1.1168396333530457</v>
      </c>
    </row>
    <row r="31" spans="1:20" ht="12.75" customHeight="1" x14ac:dyDescent="0.25">
      <c r="A31" s="107" t="s">
        <v>706</v>
      </c>
      <c r="B31" s="107"/>
      <c r="C31" s="107"/>
      <c r="D31" s="74">
        <f>SummaryTableData!D3</f>
        <v>2</v>
      </c>
      <c r="E31" s="78">
        <f>SummaryTableData!P3</f>
        <v>0.46777423890903674</v>
      </c>
      <c r="F31" s="79">
        <f>SummaryTableData!E3</f>
        <v>0.42018158726215898</v>
      </c>
      <c r="G31" s="80">
        <f>SummaryTableData!F3</f>
        <v>0.45982770852998167</v>
      </c>
      <c r="H31" s="78">
        <f>SummaryTableData!G3</f>
        <v>0.48754907248248797</v>
      </c>
      <c r="I31" s="79">
        <f>SummaryTableData!H3</f>
        <v>0.56505799170351223</v>
      </c>
      <c r="J31" s="80">
        <f>SummaryTableData!I3</f>
        <v>0.8761476387301903</v>
      </c>
      <c r="K31" s="78">
        <f>SummaryTableData!J3</f>
        <v>1.592117212976303</v>
      </c>
      <c r="L31" s="79">
        <f>SummaryTableData!K3</f>
        <v>2.5242002483978339</v>
      </c>
      <c r="M31" s="79">
        <f>SummaryTableData!L3</f>
        <v>2.1167374554125886</v>
      </c>
      <c r="N31" s="78">
        <f>SummaryTableData!M3</f>
        <v>1.1041706979979133</v>
      </c>
      <c r="O31" s="79">
        <f>SummaryTableData!N3</f>
        <v>0.70698042823786578</v>
      </c>
      <c r="P31" s="79">
        <f>SummaryTableData!O3</f>
        <v>0.47718054771722396</v>
      </c>
      <c r="Q31" s="78">
        <f>SummaryTableData!Q3</f>
        <v>0.44926813602265392</v>
      </c>
      <c r="R31" s="79">
        <f>SummaryTableData!R3</f>
        <v>0.64291424959014354</v>
      </c>
      <c r="S31" s="79">
        <f>SummaryTableData!S3</f>
        <v>2.0776740297580605</v>
      </c>
      <c r="T31" s="79">
        <f>SummaryTableData!T3</f>
        <v>0.7627951249441105</v>
      </c>
    </row>
    <row r="32" spans="1:20" ht="12.75" customHeight="1" x14ac:dyDescent="0.25">
      <c r="A32" s="109" t="s">
        <v>705</v>
      </c>
      <c r="B32" s="109"/>
      <c r="C32" s="109"/>
      <c r="D32" s="66">
        <f>SummaryTableData!D4</f>
        <v>1</v>
      </c>
      <c r="E32" s="67">
        <f>SummaryTableData!P4</f>
        <v>1.07728</v>
      </c>
      <c r="F32" s="68">
        <f>SummaryTableData!E4</f>
        <v>1.1378599999999999</v>
      </c>
      <c r="G32" s="69">
        <f>SummaryTableData!F4</f>
        <v>1.1499199999999998</v>
      </c>
      <c r="H32" s="67">
        <f>SummaryTableData!G4</f>
        <v>1.0742800000000001</v>
      </c>
      <c r="I32" s="68">
        <f>SummaryTableData!H4</f>
        <v>0.6727200000000001</v>
      </c>
      <c r="J32" s="69">
        <f>SummaryTableData!I4</f>
        <v>0.60486000000000006</v>
      </c>
      <c r="K32" s="67">
        <f>SummaryTableData!J4</f>
        <v>1.1770400000000001</v>
      </c>
      <c r="L32" s="68">
        <f>SummaryTableData!K4</f>
        <v>1.3329</v>
      </c>
      <c r="M32" s="68">
        <f>SummaryTableData!L4</f>
        <v>1.2041799999999998</v>
      </c>
      <c r="N32" s="67">
        <f>SummaryTableData!M4</f>
        <v>1.0121799999999999</v>
      </c>
      <c r="O32" s="68">
        <f>SummaryTableData!N4</f>
        <v>0.86431999999999998</v>
      </c>
      <c r="P32" s="68">
        <f>SummaryTableData!O4</f>
        <v>0.66549999999999998</v>
      </c>
      <c r="Q32" s="92">
        <f>SummaryTableData!Q4</f>
        <v>1.12168</v>
      </c>
      <c r="R32" s="93">
        <f>SummaryTableData!R4</f>
        <v>0.78393999999999997</v>
      </c>
      <c r="S32" s="93">
        <f>SummaryTableData!S4</f>
        <v>1.2380199999999999</v>
      </c>
      <c r="T32" s="93">
        <f>SummaryTableData!T4</f>
        <v>0.84734000000000009</v>
      </c>
    </row>
    <row r="33" spans="1:20" ht="12.75" customHeight="1" x14ac:dyDescent="0.25">
      <c r="A33" s="107" t="s">
        <v>710</v>
      </c>
      <c r="B33" s="107"/>
      <c r="C33" s="107"/>
      <c r="D33" s="74" t="s">
        <v>709</v>
      </c>
      <c r="E33" s="78">
        <f>SummaryTableData!P5</f>
        <v>0.48828800965550367</v>
      </c>
      <c r="F33" s="79">
        <f>SummaryTableData!E5</f>
        <v>0.33729129217911225</v>
      </c>
      <c r="G33" s="80">
        <f>SummaryTableData!F5</f>
        <v>0.38543147057874244</v>
      </c>
      <c r="H33" s="78">
        <f>SummaryTableData!G5</f>
        <v>0.45004290478991071</v>
      </c>
      <c r="I33" s="79">
        <f>SummaryTableData!H5</f>
        <v>0.58486041901561447</v>
      </c>
      <c r="J33" s="80">
        <f>SummaryTableData!I5</f>
        <v>0.94394341401343029</v>
      </c>
      <c r="K33" s="78">
        <f>SummaryTableData!J5</f>
        <v>1.6196183285380672</v>
      </c>
      <c r="L33" s="79">
        <f>SummaryTableData!K5</f>
        <v>1.9324596371913889</v>
      </c>
      <c r="M33" s="79">
        <f>SummaryTableData!L5</f>
        <v>1.6836743313512519</v>
      </c>
      <c r="N33" s="78">
        <f>SummaryTableData!M5</f>
        <v>1.5513752222407782</v>
      </c>
      <c r="O33" s="79">
        <f>SummaryTableData!N5</f>
        <v>1.2358567202948103</v>
      </c>
      <c r="P33" s="79">
        <f>SummaryTableData!O5</f>
        <v>0.6332484706662912</v>
      </c>
      <c r="Q33" s="78">
        <f>SummaryTableData!Q5</f>
        <v>0.4039990282162696</v>
      </c>
      <c r="R33" s="79">
        <f>SummaryTableData!R5</f>
        <v>0.65979023308290419</v>
      </c>
      <c r="S33" s="79">
        <f>SummaryTableData!S5</f>
        <v>1.7455572567723174</v>
      </c>
      <c r="T33" s="79">
        <f>SummaryTableData!T5</f>
        <v>1.140047183695746</v>
      </c>
    </row>
    <row r="34" spans="1:20" ht="12.75" customHeight="1" x14ac:dyDescent="0.25">
      <c r="A34" s="109" t="s">
        <v>707</v>
      </c>
      <c r="B34" s="109"/>
      <c r="C34" s="109"/>
      <c r="D34" s="66">
        <f>SummaryTableData!D18</f>
        <v>1</v>
      </c>
      <c r="E34" s="67">
        <f>SummaryTableData!P18</f>
        <v>1.2126600000000001</v>
      </c>
      <c r="F34" s="68">
        <f>SummaryTableData!E18</f>
        <v>1.3153999999999999</v>
      </c>
      <c r="G34" s="69">
        <f>SummaryTableData!F18</f>
        <v>1.4010400000000001</v>
      </c>
      <c r="H34" s="67">
        <f>SummaryTableData!G18</f>
        <v>1.3587399999999998</v>
      </c>
      <c r="I34" s="68">
        <f>SummaryTableData!H18</f>
        <v>0.98330000000000017</v>
      </c>
      <c r="J34" s="69">
        <f>SummaryTableData!I18</f>
        <v>0.62378</v>
      </c>
      <c r="K34" s="67">
        <f>SummaryTableData!J18</f>
        <v>0.77829999999999999</v>
      </c>
      <c r="L34" s="68">
        <f>SummaryTableData!K18</f>
        <v>1.0066999999999999</v>
      </c>
      <c r="M34" s="68">
        <f>SummaryTableData!L18</f>
        <v>0.99156000000000011</v>
      </c>
      <c r="N34" s="67">
        <f>SummaryTableData!M18</f>
        <v>0.93003999999999987</v>
      </c>
      <c r="O34" s="68">
        <f>SummaryTableData!N18</f>
        <v>0.77459999999999984</v>
      </c>
      <c r="P34" s="68">
        <f>SummaryTableData!O18</f>
        <v>0.67030000000000001</v>
      </c>
      <c r="Q34" s="67">
        <f>SummaryTableData!Q18</f>
        <v>1.3096999999999999</v>
      </c>
      <c r="R34" s="68">
        <f>SummaryTableData!R18</f>
        <v>0.98859999999999992</v>
      </c>
      <c r="S34" s="68">
        <f>SummaryTableData!S18</f>
        <v>0.92554000000000003</v>
      </c>
      <c r="T34" s="68">
        <f>SummaryTableData!T18</f>
        <v>0.7916399999999999</v>
      </c>
    </row>
    <row r="35" spans="1:20" ht="12.75" customHeight="1" x14ac:dyDescent="0.25">
      <c r="A35" s="107" t="str">
        <f>SummaryTableData!A19</f>
        <v>Moab</v>
      </c>
      <c r="B35" s="107"/>
      <c r="C35" s="107"/>
      <c r="D35" s="74">
        <f>SummaryTableData!D19</f>
        <v>1</v>
      </c>
      <c r="E35" s="78">
        <f>SummaryTableData!P19</f>
        <v>0.53939999999999999</v>
      </c>
      <c r="F35" s="79">
        <f>SummaryTableData!E19</f>
        <v>0.41810000000000003</v>
      </c>
      <c r="G35" s="80">
        <f>SummaryTableData!F19</f>
        <v>0.51992000000000005</v>
      </c>
      <c r="H35" s="78">
        <f>SummaryTableData!G19</f>
        <v>1.00634</v>
      </c>
      <c r="I35" s="79">
        <f>SummaryTableData!H19</f>
        <v>1.2480599999999999</v>
      </c>
      <c r="J35" s="80">
        <f>SummaryTableData!I19</f>
        <v>1.3664999999999998</v>
      </c>
      <c r="K35" s="78">
        <f>SummaryTableData!J19</f>
        <v>1.27152</v>
      </c>
      <c r="L35" s="79">
        <f>SummaryTableData!K19</f>
        <v>1.2095199999999999</v>
      </c>
      <c r="M35" s="79">
        <f>SummaryTableData!L19</f>
        <v>1.11456</v>
      </c>
      <c r="N35" s="78">
        <f>SummaryTableData!M19</f>
        <v>1.2154399999999999</v>
      </c>
      <c r="O35" s="79">
        <f>SummaryTableData!N19</f>
        <v>1.1594200000000001</v>
      </c>
      <c r="P35" s="79">
        <f>SummaryTableData!O19</f>
        <v>0.76668000000000003</v>
      </c>
      <c r="Q35" s="78">
        <f>SummaryTableData!Q19</f>
        <v>0.49817999999999996</v>
      </c>
      <c r="R35" s="79">
        <f>SummaryTableData!R19</f>
        <v>1.20696</v>
      </c>
      <c r="S35" s="79">
        <f>SummaryTableData!S19</f>
        <v>1.1985400000000002</v>
      </c>
      <c r="T35" s="79">
        <f>SummaryTableData!T19</f>
        <v>1.04718</v>
      </c>
    </row>
    <row r="36" spans="1:20" ht="12.75" customHeight="1" x14ac:dyDescent="0.25">
      <c r="A36" s="109" t="str">
        <f>SummaryTableData!A20</f>
        <v>ParkCity</v>
      </c>
      <c r="B36" s="109"/>
      <c r="C36" s="109"/>
      <c r="D36" s="91">
        <f>SummaryTableData!D20</f>
        <v>2</v>
      </c>
      <c r="E36" s="92">
        <f>SummaryTableData!P20</f>
        <v>1.0740559674945334</v>
      </c>
      <c r="F36" s="93">
        <f>SummaryTableData!E20</f>
        <v>1.1421963031559024</v>
      </c>
      <c r="G36" s="94">
        <f>SummaryTableData!F20</f>
        <v>1.0761657524232238</v>
      </c>
      <c r="H36" s="92">
        <f>SummaryTableData!G20</f>
        <v>1.0778370160895534</v>
      </c>
      <c r="I36" s="93">
        <f>SummaryTableData!H20</f>
        <v>0.81997570151104737</v>
      </c>
      <c r="J36" s="94">
        <f>SummaryTableData!I20</f>
        <v>0.84114146911001619</v>
      </c>
      <c r="K36" s="92">
        <f>SummaryTableData!J20</f>
        <v>1.0063034685552039</v>
      </c>
      <c r="L36" s="93">
        <f>SummaryTableData!K20</f>
        <v>1.1105568910936328</v>
      </c>
      <c r="M36" s="94">
        <f>SummaryTableData!L20</f>
        <v>1.0924587134884631</v>
      </c>
      <c r="N36" s="92">
        <f>SummaryTableData!M20</f>
        <v>0.98295696958323808</v>
      </c>
      <c r="O36" s="93">
        <f>SummaryTableData!N20</f>
        <v>0.92456427042198375</v>
      </c>
      <c r="P36" s="94">
        <f>SummaryTableData!O20</f>
        <v>0.88547326229561696</v>
      </c>
      <c r="Q36" s="67">
        <f>SummaryTableData!Q20</f>
        <v>1.0974783899024185</v>
      </c>
      <c r="R36" s="68">
        <f>SummaryTableData!R20</f>
        <v>0.91296520446460627</v>
      </c>
      <c r="S36" s="68">
        <f>SummaryTableData!S20</f>
        <v>1.0697530243790998</v>
      </c>
      <c r="T36" s="68">
        <f>SummaryTableData!T20</f>
        <v>0.93097864299468025</v>
      </c>
    </row>
    <row r="37" spans="1:20" ht="12.75" customHeight="1" x14ac:dyDescent="0.25">
      <c r="A37" s="107" t="s">
        <v>712</v>
      </c>
      <c r="B37" s="107"/>
      <c r="C37" s="107"/>
      <c r="D37" s="88">
        <f>SummaryTableData!D21</f>
        <v>1</v>
      </c>
      <c r="E37" s="75">
        <f>SummaryTableData!P21</f>
        <v>0.57797999999999994</v>
      </c>
      <c r="F37" s="76">
        <f>SummaryTableData!E21</f>
        <v>0.57022000000000006</v>
      </c>
      <c r="G37" s="77">
        <f>SummaryTableData!F21</f>
        <v>0.60084000000000004</v>
      </c>
      <c r="H37" s="75">
        <f>SummaryTableData!G21</f>
        <v>0.70974000000000004</v>
      </c>
      <c r="I37" s="76">
        <f>SummaryTableData!H21</f>
        <v>0.81988000000000005</v>
      </c>
      <c r="J37" s="77">
        <f>SummaryTableData!I21</f>
        <v>1.0759400000000001</v>
      </c>
      <c r="K37" s="75">
        <f>SummaryTableData!J21</f>
        <v>1.56298</v>
      </c>
      <c r="L37" s="76">
        <f>SummaryTableData!K21</f>
        <v>1.6916800000000003</v>
      </c>
      <c r="M37" s="77">
        <f>SummaryTableData!L21</f>
        <v>1.46068</v>
      </c>
      <c r="N37" s="75">
        <f>SummaryTableData!M21</f>
        <v>1.1609799999999999</v>
      </c>
      <c r="O37" s="76">
        <f>SummaryTableData!N21</f>
        <v>0.94836000000000009</v>
      </c>
      <c r="P37" s="77">
        <f>SummaryTableData!O21</f>
        <v>0.66739999999999988</v>
      </c>
      <c r="Q37" s="75">
        <f>SummaryTableData!Q21</f>
        <v>0.58304</v>
      </c>
      <c r="R37" s="76">
        <f>SummaryTableData!R21</f>
        <v>0.86853999999999998</v>
      </c>
      <c r="S37" s="76">
        <f>SummaryTableData!S21</f>
        <v>1.5718000000000001</v>
      </c>
      <c r="T37" s="76">
        <f>SummaryTableData!T21</f>
        <v>0.92559999999999998</v>
      </c>
    </row>
    <row r="38" spans="1:20" ht="12.75" customHeight="1" x14ac:dyDescent="0.25">
      <c r="A38" s="108" t="s">
        <v>713</v>
      </c>
      <c r="B38" s="108"/>
      <c r="C38" s="108"/>
      <c r="D38" s="103">
        <f>SummaryTableData!D22</f>
        <v>1</v>
      </c>
      <c r="E38" s="104">
        <f>SummaryTableData!P22</f>
        <v>0.38214000000000004</v>
      </c>
      <c r="F38" s="105">
        <f>SummaryTableData!E22</f>
        <v>0.22843999999999998</v>
      </c>
      <c r="G38" s="106">
        <f>SummaryTableData!F22</f>
        <v>0.22328000000000001</v>
      </c>
      <c r="H38" s="104">
        <f>SummaryTableData!G22</f>
        <v>0.2334</v>
      </c>
      <c r="I38" s="105">
        <f>SummaryTableData!H22</f>
        <v>0.26901999999999998</v>
      </c>
      <c r="J38" s="106">
        <f>SummaryTableData!I22</f>
        <v>0.81235999999999997</v>
      </c>
      <c r="K38" s="104">
        <f>SummaryTableData!J22</f>
        <v>1.6881999999999997</v>
      </c>
      <c r="L38" s="105">
        <f>SummaryTableData!K22</f>
        <v>2.2644200000000003</v>
      </c>
      <c r="M38" s="106">
        <f>SummaryTableData!L22</f>
        <v>2.0295399999999999</v>
      </c>
      <c r="N38" s="104">
        <f>SummaryTableData!M22</f>
        <v>1.53112</v>
      </c>
      <c r="O38" s="105">
        <f>SummaryTableData!N22</f>
        <v>1.40584</v>
      </c>
      <c r="P38" s="106">
        <f>SummaryTableData!O22</f>
        <v>0.63363999999999998</v>
      </c>
      <c r="Q38" s="104">
        <f>SummaryTableData!Q22</f>
        <v>0.27792000000000006</v>
      </c>
      <c r="R38" s="105">
        <f>SummaryTableData!R22</f>
        <v>0.43827999999999995</v>
      </c>
      <c r="S38" s="105">
        <f>SummaryTableData!S22</f>
        <v>1.9940600000000004</v>
      </c>
      <c r="T38" s="105">
        <f>SummaryTableData!T22</f>
        <v>1.1901800000000002</v>
      </c>
    </row>
    <row r="39" spans="1:20" ht="12.75" customHeight="1" x14ac:dyDescent="0.25">
      <c r="A39" s="23" t="s">
        <v>714</v>
      </c>
      <c r="B39" s="24"/>
      <c r="C39" s="25"/>
      <c r="D39" s="25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</row>
    <row r="40" spans="1:20" x14ac:dyDescent="0.25">
      <c r="A40" s="23"/>
    </row>
    <row r="41" spans="1:20" x14ac:dyDescent="0.25">
      <c r="A41" s="23"/>
    </row>
  </sheetData>
  <mergeCells count="20">
    <mergeCell ref="Q1:T1"/>
    <mergeCell ref="A14:C14"/>
    <mergeCell ref="B3:B5"/>
    <mergeCell ref="A3:A8"/>
    <mergeCell ref="A21:A22"/>
    <mergeCell ref="A17:A20"/>
    <mergeCell ref="A10:B11"/>
    <mergeCell ref="A12:C12"/>
    <mergeCell ref="A37:C37"/>
    <mergeCell ref="A38:C38"/>
    <mergeCell ref="A36:C36"/>
    <mergeCell ref="A13:C13"/>
    <mergeCell ref="A15:C15"/>
    <mergeCell ref="A29:C29"/>
    <mergeCell ref="A34:C34"/>
    <mergeCell ref="A32:C32"/>
    <mergeCell ref="A35:C35"/>
    <mergeCell ref="A33:C33"/>
    <mergeCell ref="A31:C31"/>
    <mergeCell ref="A30:C30"/>
  </mergeCells>
  <conditionalFormatting sqref="E3:T8 E10:T11 E13:T15 E17:T28 E30:T38">
    <cfRule type="colorScale" priority="1">
      <colorScale>
        <cfvo type="num" val="0.5"/>
        <cfvo type="num" val="1"/>
        <cfvo type="num" val="1.5"/>
        <color rgb="FF63BE7B"/>
        <color theme="0"/>
        <color rgb="FFF8696B"/>
      </colorScale>
    </cfRule>
  </conditionalFormatting>
  <pageMargins left="0.7" right="0.7" top="0.75" bottom="0.75" header="0.3" footer="0.3"/>
  <pageSetup scale="93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F4EF-71EB-4B23-B172-8B137FC6E147}">
  <dimension ref="A1:T35"/>
  <sheetViews>
    <sheetView workbookViewId="0">
      <selection activeCell="E32" sqref="A23:E32"/>
    </sheetView>
  </sheetViews>
  <sheetFormatPr defaultColWidth="29.5703125" defaultRowHeight="15" x14ac:dyDescent="0.25"/>
  <cols>
    <col min="1" max="1" width="31.85546875" customWidth="1"/>
    <col min="2" max="2" width="16.5703125" bestFit="1" customWidth="1"/>
    <col min="3" max="3" width="15.7109375" bestFit="1" customWidth="1"/>
    <col min="4" max="4" width="13.85546875" bestFit="1" customWidth="1"/>
    <col min="5" max="5" width="20.42578125" bestFit="1" customWidth="1"/>
    <col min="6" max="6" width="20.85546875" bestFit="1" customWidth="1"/>
    <col min="7" max="7" width="21" bestFit="1" customWidth="1"/>
    <col min="8" max="8" width="20.7109375" bestFit="1" customWidth="1"/>
    <col min="9" max="9" width="21.42578125" bestFit="1" customWidth="1"/>
    <col min="10" max="10" width="20.5703125" bestFit="1" customWidth="1"/>
    <col min="11" max="11" width="20" bestFit="1" customWidth="1"/>
    <col min="12" max="12" width="21" bestFit="1" customWidth="1"/>
    <col min="13" max="13" width="20.85546875" bestFit="1" customWidth="1"/>
    <col min="14" max="14" width="20.5703125" bestFit="1" customWidth="1"/>
    <col min="15" max="15" width="21.140625" bestFit="1" customWidth="1"/>
    <col min="16" max="16" width="20.85546875" bestFit="1" customWidth="1"/>
    <col min="17" max="17" width="23.140625" bestFit="1" customWidth="1"/>
    <col min="18" max="18" width="22.5703125" bestFit="1" customWidth="1"/>
    <col min="19" max="19" width="24.42578125" bestFit="1" customWidth="1"/>
    <col min="20" max="20" width="20" bestFit="1" customWidth="1"/>
  </cols>
  <sheetData>
    <row r="1" spans="1:20" x14ac:dyDescent="0.25">
      <c r="A1" s="18" t="s">
        <v>689</v>
      </c>
      <c r="B1" s="18" t="s">
        <v>691</v>
      </c>
      <c r="C1" s="18" t="s">
        <v>690</v>
      </c>
      <c r="D1" s="18" t="s">
        <v>595</v>
      </c>
      <c r="E1" s="18" t="s">
        <v>568</v>
      </c>
      <c r="F1" s="18" t="s">
        <v>569</v>
      </c>
      <c r="G1" s="18" t="s">
        <v>570</v>
      </c>
      <c r="H1" s="18" t="s">
        <v>571</v>
      </c>
      <c r="I1" s="18" t="s">
        <v>572</v>
      </c>
      <c r="J1" s="18" t="s">
        <v>573</v>
      </c>
      <c r="K1" s="18" t="s">
        <v>574</v>
      </c>
      <c r="L1" s="18" t="s">
        <v>575</v>
      </c>
      <c r="M1" s="18" t="s">
        <v>576</v>
      </c>
      <c r="N1" s="18" t="s">
        <v>577</v>
      </c>
      <c r="O1" s="18" t="s">
        <v>578</v>
      </c>
      <c r="P1" s="18" t="s">
        <v>579</v>
      </c>
      <c r="Q1" s="18" t="s">
        <v>580</v>
      </c>
      <c r="R1" s="18" t="s">
        <v>581</v>
      </c>
      <c r="S1" s="18" t="s">
        <v>582</v>
      </c>
      <c r="T1" s="18" t="s">
        <v>583</v>
      </c>
    </row>
    <row r="2" spans="1:20" x14ac:dyDescent="0.25">
      <c r="A2" s="19" t="s">
        <v>657</v>
      </c>
      <c r="B2" s="19" t="s">
        <v>656</v>
      </c>
      <c r="C2" s="19" t="s">
        <v>663</v>
      </c>
      <c r="D2" s="20">
        <v>2</v>
      </c>
      <c r="E2" s="20">
        <v>0.27310224719101123</v>
      </c>
      <c r="F2" s="20">
        <v>0.30323536369012422</v>
      </c>
      <c r="G2" s="20">
        <v>0.3974414547604968</v>
      </c>
      <c r="H2" s="20">
        <v>0.49863330573625081</v>
      </c>
      <c r="I2" s="20">
        <v>1.0048316853932586</v>
      </c>
      <c r="J2" s="20">
        <v>1.9192723358959196</v>
      </c>
      <c r="K2" s="20">
        <v>2.0110003075103489</v>
      </c>
      <c r="L2" s="20">
        <v>1.7686692489651095</v>
      </c>
      <c r="M2" s="20">
        <v>1.5442056298048494</v>
      </c>
      <c r="N2" s="20">
        <v>1.3777294145476049</v>
      </c>
      <c r="O2" s="20">
        <v>0.42861929036073332</v>
      </c>
      <c r="P2" s="20">
        <v>0.28906773506800709</v>
      </c>
      <c r="Q2" s="20">
        <v>0.28844482554701356</v>
      </c>
      <c r="R2" s="20">
        <v>0.63364004730928447</v>
      </c>
      <c r="S2" s="20">
        <v>1.8996364281490243</v>
      </c>
      <c r="T2" s="20">
        <v>1.1168396333530457</v>
      </c>
    </row>
    <row r="3" spans="1:20" x14ac:dyDescent="0.25">
      <c r="A3" s="19" t="s">
        <v>696</v>
      </c>
      <c r="B3" s="19" t="s">
        <v>656</v>
      </c>
      <c r="C3" s="19" t="s">
        <v>663</v>
      </c>
      <c r="D3" s="20">
        <v>2</v>
      </c>
      <c r="E3" s="20">
        <v>0.42018158726215898</v>
      </c>
      <c r="F3" s="20">
        <v>0.45982770852998167</v>
      </c>
      <c r="G3" s="20">
        <v>0.48754907248248797</v>
      </c>
      <c r="H3" s="20">
        <v>0.56505799170351223</v>
      </c>
      <c r="I3" s="20">
        <v>0.8761476387301903</v>
      </c>
      <c r="J3" s="20">
        <v>1.592117212976303</v>
      </c>
      <c r="K3" s="20">
        <v>2.5242002483978339</v>
      </c>
      <c r="L3" s="20">
        <v>2.1167374554125886</v>
      </c>
      <c r="M3" s="20">
        <v>1.1041706979979133</v>
      </c>
      <c r="N3" s="20">
        <v>0.70698042823786578</v>
      </c>
      <c r="O3" s="20">
        <v>0.47718054771722396</v>
      </c>
      <c r="P3" s="20">
        <v>0.46777423890903674</v>
      </c>
      <c r="Q3" s="20">
        <v>0.44926813602265392</v>
      </c>
      <c r="R3" s="20">
        <v>0.64291424959014354</v>
      </c>
      <c r="S3" s="20">
        <v>2.0776740297580605</v>
      </c>
      <c r="T3" s="20">
        <v>0.7627951249441105</v>
      </c>
    </row>
    <row r="4" spans="1:20" x14ac:dyDescent="0.25">
      <c r="A4" s="19" t="s">
        <v>658</v>
      </c>
      <c r="B4" s="19" t="s">
        <v>656</v>
      </c>
      <c r="C4" s="19" t="s">
        <v>663</v>
      </c>
      <c r="D4" s="20">
        <v>1</v>
      </c>
      <c r="E4" s="20">
        <v>1.1378599999999999</v>
      </c>
      <c r="F4" s="20">
        <v>1.1499199999999998</v>
      </c>
      <c r="G4" s="20">
        <v>1.0742800000000001</v>
      </c>
      <c r="H4" s="20">
        <v>0.6727200000000001</v>
      </c>
      <c r="I4" s="20">
        <v>0.60486000000000006</v>
      </c>
      <c r="J4" s="20">
        <v>1.1770400000000001</v>
      </c>
      <c r="K4" s="20">
        <v>1.3329</v>
      </c>
      <c r="L4" s="20">
        <v>1.2041799999999998</v>
      </c>
      <c r="M4" s="20">
        <v>1.0121799999999999</v>
      </c>
      <c r="N4" s="20">
        <v>0.86431999999999998</v>
      </c>
      <c r="O4" s="20">
        <v>0.66549999999999998</v>
      </c>
      <c r="P4" s="20">
        <v>1.07728</v>
      </c>
      <c r="Q4" s="20">
        <v>1.12168</v>
      </c>
      <c r="R4" s="20">
        <v>0.78393999999999997</v>
      </c>
      <c r="S4" s="20">
        <v>1.2380199999999999</v>
      </c>
      <c r="T4" s="20">
        <v>0.84734000000000009</v>
      </c>
    </row>
    <row r="5" spans="1:20" x14ac:dyDescent="0.25">
      <c r="A5" s="19" t="s">
        <v>675</v>
      </c>
      <c r="B5" s="19" t="s">
        <v>656</v>
      </c>
      <c r="C5" s="19" t="s">
        <v>663</v>
      </c>
      <c r="D5" s="20">
        <v>2</v>
      </c>
      <c r="E5" s="20">
        <v>0.33729129217911225</v>
      </c>
      <c r="F5" s="20">
        <v>0.38543147057874244</v>
      </c>
      <c r="G5" s="20">
        <v>0.45004290478991071</v>
      </c>
      <c r="H5" s="20">
        <v>0.58486041901561447</v>
      </c>
      <c r="I5" s="20">
        <v>0.94394341401343029</v>
      </c>
      <c r="J5" s="20">
        <v>1.6196183285380672</v>
      </c>
      <c r="K5" s="20">
        <v>1.9324596371913889</v>
      </c>
      <c r="L5" s="20">
        <v>1.6836743313512519</v>
      </c>
      <c r="M5" s="20">
        <v>1.5513752222407782</v>
      </c>
      <c r="N5" s="20">
        <v>1.2358567202948103</v>
      </c>
      <c r="O5" s="20">
        <v>0.6332484706662912</v>
      </c>
      <c r="P5" s="20">
        <v>0.48828800965550367</v>
      </c>
      <c r="Q5" s="20">
        <v>0.4039990282162696</v>
      </c>
      <c r="R5" s="20">
        <v>0.65979023308290419</v>
      </c>
      <c r="S5" s="20">
        <v>1.7455572567723174</v>
      </c>
      <c r="T5" s="20">
        <v>1.140047183695746</v>
      </c>
    </row>
    <row r="6" spans="1:20" x14ac:dyDescent="0.25">
      <c r="A6" s="19" t="s">
        <v>688</v>
      </c>
      <c r="B6" s="19" t="s">
        <v>591</v>
      </c>
      <c r="C6" s="19" t="s">
        <v>663</v>
      </c>
      <c r="D6" s="20">
        <v>5</v>
      </c>
      <c r="E6" s="20">
        <v>0.77161731037750114</v>
      </c>
      <c r="F6" s="20">
        <v>0.85081883937301539</v>
      </c>
      <c r="G6" s="20">
        <v>1.0210430631520588</v>
      </c>
      <c r="H6" s="20">
        <v>1.0408801551131497</v>
      </c>
      <c r="I6" s="20">
        <v>1.0180182420644119</v>
      </c>
      <c r="J6" s="20">
        <v>1.109687506476488</v>
      </c>
      <c r="K6" s="20">
        <v>1.1591347803034122</v>
      </c>
      <c r="L6" s="20">
        <v>1.0894917817448719</v>
      </c>
      <c r="M6" s="20">
        <v>0.9865640465299127</v>
      </c>
      <c r="N6" s="20">
        <v>1.0251878119046418</v>
      </c>
      <c r="O6" s="20">
        <v>0.98401540640088714</v>
      </c>
      <c r="P6" s="20">
        <v>0.9106895415755254</v>
      </c>
      <c r="Q6" s="20">
        <v>0.84438272445945262</v>
      </c>
      <c r="R6" s="20">
        <v>1.0270521628546949</v>
      </c>
      <c r="S6" s="20">
        <v>1.1194392920518119</v>
      </c>
      <c r="T6" s="20">
        <v>0.99908107127664947</v>
      </c>
    </row>
    <row r="7" spans="1:20" x14ac:dyDescent="0.25">
      <c r="A7" s="19" t="s">
        <v>688</v>
      </c>
      <c r="B7" s="19" t="s">
        <v>592</v>
      </c>
      <c r="C7" s="19" t="s">
        <v>663</v>
      </c>
      <c r="D7" s="20">
        <v>3</v>
      </c>
      <c r="E7" s="20">
        <v>0.83844194851524634</v>
      </c>
      <c r="F7" s="20">
        <v>0.90204707358497449</v>
      </c>
      <c r="G7" s="20">
        <v>0.98565456015212705</v>
      </c>
      <c r="H7" s="20">
        <v>1.001418272640314</v>
      </c>
      <c r="I7" s="20">
        <v>1.0247984838662063</v>
      </c>
      <c r="J7" s="20">
        <v>1.0787299399810992</v>
      </c>
      <c r="K7" s="20">
        <v>1.0941461532887713</v>
      </c>
      <c r="L7" s="20">
        <v>1.0856628627923068</v>
      </c>
      <c r="M7" s="20">
        <v>1.0199751972419293</v>
      </c>
      <c r="N7" s="20">
        <v>1.0220377971664025</v>
      </c>
      <c r="O7" s="20">
        <v>0.96653829826959248</v>
      </c>
      <c r="P7" s="20">
        <v>0.96596869603139168</v>
      </c>
      <c r="Q7" s="20">
        <v>0.90215680030824141</v>
      </c>
      <c r="R7" s="20">
        <v>1.0039510486534564</v>
      </c>
      <c r="S7" s="20">
        <v>1.0861854827869781</v>
      </c>
      <c r="T7" s="20">
        <v>1.0028619349242531</v>
      </c>
    </row>
    <row r="8" spans="1:20" x14ac:dyDescent="0.25">
      <c r="A8" s="19" t="s">
        <v>688</v>
      </c>
      <c r="B8" s="19" t="s">
        <v>593</v>
      </c>
      <c r="C8" s="19" t="s">
        <v>663</v>
      </c>
      <c r="D8" s="20">
        <v>4</v>
      </c>
      <c r="E8" s="20">
        <v>0.85337862552126353</v>
      </c>
      <c r="F8" s="20">
        <v>0.94615365493661852</v>
      </c>
      <c r="G8" s="20">
        <v>1.0039386694155485</v>
      </c>
      <c r="H8" s="20">
        <v>1.0178267717665008</v>
      </c>
      <c r="I8" s="20">
        <v>1.0110214777508875</v>
      </c>
      <c r="J8" s="20">
        <v>1.0518462406796776</v>
      </c>
      <c r="K8" s="20">
        <v>1.0433700709175593</v>
      </c>
      <c r="L8" s="20">
        <v>1.0513111592305246</v>
      </c>
      <c r="M8" s="20">
        <v>1.0200221741706283</v>
      </c>
      <c r="N8" s="20">
        <v>1.0141552880152949</v>
      </c>
      <c r="O8" s="20">
        <v>0.97575903823168542</v>
      </c>
      <c r="P8" s="20">
        <v>0.9749149366138754</v>
      </c>
      <c r="Q8" s="20">
        <v>0.92043464174649281</v>
      </c>
      <c r="R8" s="20">
        <v>1.0109349031258901</v>
      </c>
      <c r="S8" s="20">
        <v>1.0488341614416765</v>
      </c>
      <c r="T8" s="20">
        <v>1.0028508912197407</v>
      </c>
    </row>
    <row r="9" spans="1:20" x14ac:dyDescent="0.25">
      <c r="A9" s="19" t="s">
        <v>688</v>
      </c>
      <c r="B9" s="19" t="s">
        <v>594</v>
      </c>
      <c r="C9" s="19" t="s">
        <v>663</v>
      </c>
      <c r="D9" s="20">
        <v>4</v>
      </c>
      <c r="E9" s="20">
        <v>0.87948866705765893</v>
      </c>
      <c r="F9" s="20">
        <v>0.93637957430509455</v>
      </c>
      <c r="G9" s="20">
        <v>0.98385281328590701</v>
      </c>
      <c r="H9" s="20">
        <v>1.0281089158292818</v>
      </c>
      <c r="I9" s="20">
        <v>1.0301142123068332</v>
      </c>
      <c r="J9" s="20">
        <v>1.0383523955340006</v>
      </c>
      <c r="K9" s="20">
        <v>1.020018907134828</v>
      </c>
      <c r="L9" s="20">
        <v>1.0387440199145763</v>
      </c>
      <c r="M9" s="20">
        <v>1.0212981238921301</v>
      </c>
      <c r="N9" s="20">
        <v>1.0254590360996076</v>
      </c>
      <c r="O9" s="20">
        <v>0.98948364882659168</v>
      </c>
      <c r="P9" s="20">
        <v>0.98987766842996683</v>
      </c>
      <c r="Q9" s="20">
        <v>0.93779200126559981</v>
      </c>
      <c r="R9" s="20">
        <v>1.0136543348919931</v>
      </c>
      <c r="S9" s="20">
        <v>1.0331734267736372</v>
      </c>
      <c r="T9" s="20">
        <v>1.0120942897803888</v>
      </c>
    </row>
    <row r="10" spans="1:20" x14ac:dyDescent="0.25">
      <c r="A10" s="19" t="s">
        <v>694</v>
      </c>
      <c r="B10" s="19" t="s">
        <v>656</v>
      </c>
      <c r="C10" s="19" t="s">
        <v>663</v>
      </c>
      <c r="D10" s="20">
        <v>5</v>
      </c>
      <c r="E10" s="20">
        <v>0.93314776394070531</v>
      </c>
      <c r="F10" s="20">
        <v>0.98089428284330049</v>
      </c>
      <c r="G10" s="20">
        <v>1.0113036234547352</v>
      </c>
      <c r="H10" s="20">
        <v>1.019454793061511</v>
      </c>
      <c r="I10" s="20">
        <v>1.0170688932979839</v>
      </c>
      <c r="J10" s="20">
        <v>1.0247669598128375</v>
      </c>
      <c r="K10" s="20">
        <v>0.99889076019400624</v>
      </c>
      <c r="L10" s="20">
        <v>1.0114589661842157</v>
      </c>
      <c r="M10" s="20">
        <v>1.0161106592320657</v>
      </c>
      <c r="N10" s="20">
        <v>1.0162546188751413</v>
      </c>
      <c r="O10" s="20">
        <v>0.97600369345236104</v>
      </c>
      <c r="P10" s="20">
        <v>0.98182472787159636</v>
      </c>
      <c r="Q10" s="20">
        <v>0.96595145306678942</v>
      </c>
      <c r="R10" s="20">
        <v>1.0153540907881597</v>
      </c>
      <c r="S10" s="20">
        <v>1.011716820460824</v>
      </c>
      <c r="T10" s="20">
        <v>1.0027950505903869</v>
      </c>
    </row>
    <row r="11" spans="1:20" x14ac:dyDescent="0.25">
      <c r="A11" s="19" t="s">
        <v>695</v>
      </c>
      <c r="B11" s="19" t="s">
        <v>656</v>
      </c>
      <c r="C11" s="19" t="s">
        <v>663</v>
      </c>
      <c r="D11" s="20">
        <v>2</v>
      </c>
      <c r="E11" s="20">
        <v>0.63285447243831339</v>
      </c>
      <c r="F11" s="20">
        <v>0.64923234659586715</v>
      </c>
      <c r="G11" s="20">
        <v>0.93038001373906898</v>
      </c>
      <c r="H11" s="20">
        <v>0.97869779283711755</v>
      </c>
      <c r="I11" s="20">
        <v>1.1328139808024356</v>
      </c>
      <c r="J11" s="20">
        <v>1.3285530903622285</v>
      </c>
      <c r="K11" s="20">
        <v>1.352528073374055</v>
      </c>
      <c r="L11" s="20">
        <v>1.2161334661443344</v>
      </c>
      <c r="M11" s="20">
        <v>1.078711431648131</v>
      </c>
      <c r="N11" s="20">
        <v>0.99480596461261406</v>
      </c>
      <c r="O11" s="20">
        <v>0.84062250199587818</v>
      </c>
      <c r="P11" s="20">
        <v>0.76166266129481441</v>
      </c>
      <c r="Q11" s="20">
        <v>0.68126024767456972</v>
      </c>
      <c r="R11" s="20">
        <v>1.0139818584875882</v>
      </c>
      <c r="S11" s="20">
        <v>1.2990640348303966</v>
      </c>
      <c r="T11" s="20">
        <v>0.9713837203171124</v>
      </c>
    </row>
    <row r="12" spans="1:20" x14ac:dyDescent="0.25">
      <c r="A12" s="19" t="s">
        <v>692</v>
      </c>
      <c r="B12" s="19" t="s">
        <v>591</v>
      </c>
      <c r="C12" s="19" t="s">
        <v>663</v>
      </c>
      <c r="D12" s="20">
        <v>5</v>
      </c>
      <c r="E12" s="20">
        <v>0.86571685610403115</v>
      </c>
      <c r="F12" s="20">
        <v>0.88314845988874524</v>
      </c>
      <c r="G12" s="20">
        <v>0.93912762811069794</v>
      </c>
      <c r="H12" s="20">
        <v>0.91710348933582975</v>
      </c>
      <c r="I12" s="20">
        <v>0.98688109028321824</v>
      </c>
      <c r="J12" s="20">
        <v>1.1136227310620612</v>
      </c>
      <c r="K12" s="20">
        <v>1.1835640292444185</v>
      </c>
      <c r="L12" s="20">
        <v>1.1717569278841353</v>
      </c>
      <c r="M12" s="20">
        <v>1.0640527362043357</v>
      </c>
      <c r="N12" s="20">
        <v>1.008598093819288</v>
      </c>
      <c r="O12" s="20">
        <v>0.91772394445738403</v>
      </c>
      <c r="P12" s="20">
        <v>0.90813284836642039</v>
      </c>
      <c r="Q12" s="20">
        <v>0.88566648740293941</v>
      </c>
      <c r="R12" s="20">
        <v>0.94769392059118007</v>
      </c>
      <c r="S12" s="20">
        <v>1.1563096539551654</v>
      </c>
      <c r="T12" s="20">
        <v>0.99678668386807956</v>
      </c>
    </row>
    <row r="13" spans="1:20" x14ac:dyDescent="0.25">
      <c r="A13" s="19" t="s">
        <v>692</v>
      </c>
      <c r="B13" s="19" t="s">
        <v>594</v>
      </c>
      <c r="C13" s="19" t="s">
        <v>663</v>
      </c>
      <c r="D13" s="20">
        <v>2</v>
      </c>
      <c r="E13" s="20">
        <v>0.92078936316695359</v>
      </c>
      <c r="F13" s="20">
        <v>0.96139017211703948</v>
      </c>
      <c r="G13" s="20">
        <v>0.99778641785470712</v>
      </c>
      <c r="H13" s="20">
        <v>0.97860956938265187</v>
      </c>
      <c r="I13" s="20">
        <v>1.0087514980677426</v>
      </c>
      <c r="J13" s="20">
        <v>1.0409568702302472</v>
      </c>
      <c r="K13" s="20">
        <v>1.0248665441821194</v>
      </c>
      <c r="L13" s="20">
        <v>1.0493802076770693</v>
      </c>
      <c r="M13" s="20">
        <v>1.0329053968434383</v>
      </c>
      <c r="N13" s="20">
        <v>1.0242651354203876</v>
      </c>
      <c r="O13" s="20">
        <v>0.97907911262299874</v>
      </c>
      <c r="P13" s="20">
        <v>0.97440281460072087</v>
      </c>
      <c r="Q13" s="20">
        <v>0.9521832604812781</v>
      </c>
      <c r="R13" s="20">
        <v>0.99506706702822056</v>
      </c>
      <c r="S13" s="20">
        <v>1.0384122547332186</v>
      </c>
      <c r="T13" s="20">
        <v>1.0120830237391614</v>
      </c>
    </row>
    <row r="14" spans="1:20" x14ac:dyDescent="0.25">
      <c r="A14" s="19" t="s">
        <v>693</v>
      </c>
      <c r="B14" s="19" t="s">
        <v>656</v>
      </c>
      <c r="C14" s="19" t="s">
        <v>663</v>
      </c>
      <c r="D14" s="20">
        <v>2</v>
      </c>
      <c r="E14" s="20">
        <v>0.75602397809427424</v>
      </c>
      <c r="F14" s="20">
        <v>0.7973959738288029</v>
      </c>
      <c r="G14" s="20">
        <v>0.91372732956188563</v>
      </c>
      <c r="H14" s="20">
        <v>0.93793437843406602</v>
      </c>
      <c r="I14" s="20">
        <v>1.0191340137001157</v>
      </c>
      <c r="J14" s="20">
        <v>1.1691370382085018</v>
      </c>
      <c r="K14" s="20">
        <v>1.2418411319765763</v>
      </c>
      <c r="L14" s="20">
        <v>1.2061774589719492</v>
      </c>
      <c r="M14" s="20">
        <v>1.0506095107359745</v>
      </c>
      <c r="N14" s="20">
        <v>1.0190249401749565</v>
      </c>
      <c r="O14" s="20">
        <v>0.9285935764893003</v>
      </c>
      <c r="P14" s="20">
        <v>0.86770864119433189</v>
      </c>
      <c r="Q14" s="20">
        <v>0.80706286437246955</v>
      </c>
      <c r="R14" s="20">
        <v>0.95695083086321564</v>
      </c>
      <c r="S14" s="20">
        <v>1.2057041333502025</v>
      </c>
      <c r="T14" s="20">
        <v>0.99941536672209352</v>
      </c>
    </row>
    <row r="15" spans="1:20" x14ac:dyDescent="0.25">
      <c r="A15" s="19" t="s">
        <v>701</v>
      </c>
      <c r="B15" s="19" t="s">
        <v>656</v>
      </c>
      <c r="C15" s="19" t="s">
        <v>663</v>
      </c>
      <c r="D15" s="20">
        <v>2</v>
      </c>
      <c r="E15" s="20">
        <v>0.92492421795800139</v>
      </c>
      <c r="F15" s="20">
        <v>0.94850839905207029</v>
      </c>
      <c r="G15" s="20">
        <v>0.99156112533737095</v>
      </c>
      <c r="H15" s="20">
        <v>1.0056776578237114</v>
      </c>
      <c r="I15" s="20">
        <v>1.014856944243302</v>
      </c>
      <c r="J15" s="20">
        <v>1.0480678500427885</v>
      </c>
      <c r="K15" s="20">
        <v>1.0127033118293729</v>
      </c>
      <c r="L15" s="20">
        <v>1.0453782799025739</v>
      </c>
      <c r="M15" s="20">
        <v>1.0337782341518005</v>
      </c>
      <c r="N15" s="20">
        <v>1.0249637693371074</v>
      </c>
      <c r="O15" s="20">
        <v>0.98760911263247997</v>
      </c>
      <c r="P15" s="20">
        <v>0.95703444638272661</v>
      </c>
      <c r="Q15" s="20">
        <v>0.94347960667500508</v>
      </c>
      <c r="R15" s="20">
        <v>1.0040483806201039</v>
      </c>
      <c r="S15" s="20">
        <v>1.0353725617141729</v>
      </c>
      <c r="T15" s="20">
        <v>1.0154362579816996</v>
      </c>
    </row>
    <row r="16" spans="1:20" x14ac:dyDescent="0.25">
      <c r="A16" s="19" t="s">
        <v>700</v>
      </c>
      <c r="B16" s="19" t="s">
        <v>656</v>
      </c>
      <c r="C16" s="19" t="s">
        <v>663</v>
      </c>
      <c r="D16" s="20">
        <v>1</v>
      </c>
      <c r="E16" s="20">
        <v>0.92446000000000006</v>
      </c>
      <c r="F16" s="20">
        <v>0.97789999999999999</v>
      </c>
      <c r="G16" s="20">
        <v>1.02006</v>
      </c>
      <c r="H16" s="20">
        <v>1.0272400000000002</v>
      </c>
      <c r="I16" s="20">
        <v>1.05748</v>
      </c>
      <c r="J16" s="20">
        <v>1.00088</v>
      </c>
      <c r="K16" s="20">
        <v>0.96150000000000002</v>
      </c>
      <c r="L16" s="20">
        <v>1.0360750000000001</v>
      </c>
      <c r="M16" s="20">
        <v>1.0141199999999999</v>
      </c>
      <c r="N16" s="20">
        <v>1.0122</v>
      </c>
      <c r="O16" s="20">
        <v>0.98019999999999996</v>
      </c>
      <c r="P16" s="20">
        <v>0.96714</v>
      </c>
      <c r="Q16" s="20">
        <v>0.95648</v>
      </c>
      <c r="R16" s="20">
        <v>1.0349200000000001</v>
      </c>
      <c r="S16" s="20">
        <v>0.98532000000000008</v>
      </c>
      <c r="T16" s="20">
        <v>1.0021799999999998</v>
      </c>
    </row>
    <row r="17" spans="1:20" x14ac:dyDescent="0.25">
      <c r="A17" s="19" t="s">
        <v>699</v>
      </c>
      <c r="B17" s="19" t="s">
        <v>656</v>
      </c>
      <c r="C17" s="19" t="s">
        <v>663</v>
      </c>
      <c r="D17" s="20">
        <v>1</v>
      </c>
      <c r="E17" s="20">
        <v>0.89626000000000006</v>
      </c>
      <c r="F17" s="20">
        <v>0.90093999999999996</v>
      </c>
      <c r="G17" s="20">
        <v>0.92686000000000002</v>
      </c>
      <c r="H17" s="20">
        <v>0.89445999999999992</v>
      </c>
      <c r="I17" s="20">
        <v>0.96923999999999999</v>
      </c>
      <c r="J17" s="20">
        <v>1.12914</v>
      </c>
      <c r="K17" s="20">
        <v>1.1731799999999999</v>
      </c>
      <c r="L17" s="20">
        <v>1.1553</v>
      </c>
      <c r="M17" s="20">
        <v>1.0798000000000001</v>
      </c>
      <c r="N17" s="20">
        <v>0.98031999999999986</v>
      </c>
      <c r="O17" s="20">
        <v>0.90284999999999993</v>
      </c>
      <c r="P17" s="20">
        <v>0.95027500000000009</v>
      </c>
      <c r="Q17" s="20">
        <v>0.90988000000000002</v>
      </c>
      <c r="R17" s="20">
        <v>0.93020000000000014</v>
      </c>
      <c r="S17" s="20">
        <v>1.1525399999999999</v>
      </c>
      <c r="T17" s="20">
        <v>0.99405999999999994</v>
      </c>
    </row>
    <row r="18" spans="1:20" x14ac:dyDescent="0.25">
      <c r="A18" s="19" t="s">
        <v>703</v>
      </c>
      <c r="B18" s="19" t="s">
        <v>656</v>
      </c>
      <c r="C18" s="19" t="s">
        <v>663</v>
      </c>
      <c r="D18" s="20">
        <v>1</v>
      </c>
      <c r="E18" s="20">
        <v>1.3153999999999999</v>
      </c>
      <c r="F18" s="20">
        <v>1.4010400000000001</v>
      </c>
      <c r="G18" s="20">
        <v>1.3587399999999998</v>
      </c>
      <c r="H18" s="20">
        <v>0.98330000000000017</v>
      </c>
      <c r="I18" s="20">
        <v>0.62378</v>
      </c>
      <c r="J18" s="20">
        <v>0.77829999999999999</v>
      </c>
      <c r="K18" s="20">
        <v>1.0066999999999999</v>
      </c>
      <c r="L18" s="20">
        <v>0.99156000000000011</v>
      </c>
      <c r="M18" s="20">
        <v>0.93003999999999987</v>
      </c>
      <c r="N18" s="20">
        <v>0.77459999999999984</v>
      </c>
      <c r="O18" s="20">
        <v>0.67030000000000001</v>
      </c>
      <c r="P18" s="20">
        <v>1.2126600000000001</v>
      </c>
      <c r="Q18" s="20">
        <v>1.3096999999999999</v>
      </c>
      <c r="R18" s="20">
        <v>0.98859999999999992</v>
      </c>
      <c r="S18" s="20">
        <v>0.92554000000000003</v>
      </c>
      <c r="T18" s="20">
        <v>0.7916399999999999</v>
      </c>
    </row>
    <row r="19" spans="1:20" x14ac:dyDescent="0.25">
      <c r="A19" s="19" t="s">
        <v>585</v>
      </c>
      <c r="B19" s="19" t="s">
        <v>656</v>
      </c>
      <c r="C19" s="19" t="s">
        <v>663</v>
      </c>
      <c r="D19" s="20">
        <v>1</v>
      </c>
      <c r="E19" s="20">
        <v>0.41810000000000003</v>
      </c>
      <c r="F19" s="20">
        <v>0.51992000000000005</v>
      </c>
      <c r="G19" s="20">
        <v>1.00634</v>
      </c>
      <c r="H19" s="20">
        <v>1.2480599999999999</v>
      </c>
      <c r="I19" s="20">
        <v>1.3664999999999998</v>
      </c>
      <c r="J19" s="20">
        <v>1.27152</v>
      </c>
      <c r="K19" s="20">
        <v>1.2095199999999999</v>
      </c>
      <c r="L19" s="20">
        <v>1.11456</v>
      </c>
      <c r="M19" s="20">
        <v>1.2154399999999999</v>
      </c>
      <c r="N19" s="20">
        <v>1.1594200000000001</v>
      </c>
      <c r="O19" s="20">
        <v>0.76668000000000003</v>
      </c>
      <c r="P19" s="20">
        <v>0.53939999999999999</v>
      </c>
      <c r="Q19" s="20">
        <v>0.49817999999999996</v>
      </c>
      <c r="R19" s="20">
        <v>1.20696</v>
      </c>
      <c r="S19" s="20">
        <v>1.1985400000000002</v>
      </c>
      <c r="T19" s="20">
        <v>1.04718</v>
      </c>
    </row>
    <row r="20" spans="1:20" x14ac:dyDescent="0.25">
      <c r="A20" s="19" t="s">
        <v>661</v>
      </c>
      <c r="B20" s="19" t="s">
        <v>656</v>
      </c>
      <c r="C20" s="19" t="s">
        <v>663</v>
      </c>
      <c r="D20" s="20">
        <v>2</v>
      </c>
      <c r="E20" s="20">
        <v>1.1421963031559024</v>
      </c>
      <c r="F20" s="20">
        <v>1.0761657524232238</v>
      </c>
      <c r="G20" s="20">
        <v>1.0778370160895534</v>
      </c>
      <c r="H20" s="20">
        <v>0.81997570151104737</v>
      </c>
      <c r="I20" s="20">
        <v>0.84114146911001619</v>
      </c>
      <c r="J20" s="20">
        <v>1.0063034685552039</v>
      </c>
      <c r="K20" s="20">
        <v>1.1105568910936328</v>
      </c>
      <c r="L20" s="20">
        <v>1.0924587134884631</v>
      </c>
      <c r="M20" s="20">
        <v>0.98295696958323808</v>
      </c>
      <c r="N20" s="20">
        <v>0.92456427042198375</v>
      </c>
      <c r="O20" s="20">
        <v>0.88547326229561696</v>
      </c>
      <c r="P20" s="20">
        <v>1.0740559674945334</v>
      </c>
      <c r="Q20" s="20">
        <v>1.0974783899024185</v>
      </c>
      <c r="R20" s="20">
        <v>0.91296520446460627</v>
      </c>
      <c r="S20" s="20">
        <v>1.0697530243790998</v>
      </c>
      <c r="T20" s="20">
        <v>0.93097864299468025</v>
      </c>
    </row>
    <row r="21" spans="1:20" x14ac:dyDescent="0.25">
      <c r="A21" s="19" t="s">
        <v>685</v>
      </c>
      <c r="B21" s="19" t="s">
        <v>656</v>
      </c>
      <c r="C21" s="19" t="s">
        <v>663</v>
      </c>
      <c r="D21" s="20">
        <v>1</v>
      </c>
      <c r="E21" s="20">
        <v>0.57022000000000006</v>
      </c>
      <c r="F21" s="20">
        <v>0.60084000000000004</v>
      </c>
      <c r="G21" s="20">
        <v>0.70974000000000004</v>
      </c>
      <c r="H21" s="20">
        <v>0.81988000000000005</v>
      </c>
      <c r="I21" s="20">
        <v>1.0759400000000001</v>
      </c>
      <c r="J21" s="20">
        <v>1.56298</v>
      </c>
      <c r="K21" s="20">
        <v>1.6916800000000003</v>
      </c>
      <c r="L21" s="20">
        <v>1.46068</v>
      </c>
      <c r="M21" s="20">
        <v>1.1609799999999999</v>
      </c>
      <c r="N21" s="20">
        <v>0.94836000000000009</v>
      </c>
      <c r="O21" s="20">
        <v>0.66739999999999988</v>
      </c>
      <c r="P21" s="20">
        <v>0.57797999999999994</v>
      </c>
      <c r="Q21" s="20">
        <v>0.58304</v>
      </c>
      <c r="R21" s="20">
        <v>0.86853999999999998</v>
      </c>
      <c r="S21" s="20">
        <v>1.5718000000000001</v>
      </c>
      <c r="T21" s="20">
        <v>0.92559999999999998</v>
      </c>
    </row>
    <row r="22" spans="1:20" x14ac:dyDescent="0.25">
      <c r="A22" s="19" t="s">
        <v>686</v>
      </c>
      <c r="B22" s="19" t="s">
        <v>656</v>
      </c>
      <c r="C22" s="19" t="s">
        <v>663</v>
      </c>
      <c r="D22" s="20">
        <v>1</v>
      </c>
      <c r="E22" s="20">
        <v>0.22843999999999998</v>
      </c>
      <c r="F22" s="20">
        <v>0.22328000000000001</v>
      </c>
      <c r="G22" s="20">
        <v>0.2334</v>
      </c>
      <c r="H22" s="20">
        <v>0.26901999999999998</v>
      </c>
      <c r="I22" s="20">
        <v>0.81235999999999997</v>
      </c>
      <c r="J22" s="20">
        <v>1.6881999999999997</v>
      </c>
      <c r="K22" s="20">
        <v>2.2644200000000003</v>
      </c>
      <c r="L22" s="20">
        <v>2.0295399999999999</v>
      </c>
      <c r="M22" s="20">
        <v>1.53112</v>
      </c>
      <c r="N22" s="20">
        <v>1.40584</v>
      </c>
      <c r="O22" s="20">
        <v>0.63363999999999998</v>
      </c>
      <c r="P22" s="20">
        <v>0.38214000000000004</v>
      </c>
      <c r="Q22" s="20">
        <v>0.27792000000000006</v>
      </c>
      <c r="R22" s="20">
        <v>0.43827999999999995</v>
      </c>
      <c r="S22" s="20">
        <v>1.9940600000000004</v>
      </c>
      <c r="T22" s="20">
        <v>1.1901800000000002</v>
      </c>
    </row>
    <row r="23" spans="1:20" x14ac:dyDescent="0.25">
      <c r="A23" s="19" t="s">
        <v>651</v>
      </c>
      <c r="B23" s="19" t="s">
        <v>656</v>
      </c>
      <c r="C23" s="19" t="s">
        <v>676</v>
      </c>
      <c r="D23" s="20">
        <v>2</v>
      </c>
      <c r="E23" s="20">
        <v>0.31646501723142056</v>
      </c>
      <c r="F23" s="20">
        <v>0.41167147173951629</v>
      </c>
      <c r="G23" s="20">
        <v>0.79312948402616901</v>
      </c>
      <c r="H23" s="20">
        <v>1.0905756606407484</v>
      </c>
      <c r="I23" s="20">
        <v>1.4164787568820569</v>
      </c>
      <c r="J23" s="20">
        <v>1.4906459409043327</v>
      </c>
      <c r="K23" s="20">
        <v>1.4724270726822037</v>
      </c>
      <c r="L23" s="20">
        <v>1.3355011756023163</v>
      </c>
      <c r="M23" s="20">
        <v>1.4400174789519467</v>
      </c>
      <c r="N23" s="20">
        <v>1.1293089725463066</v>
      </c>
      <c r="O23" s="20">
        <v>0.63755215632166962</v>
      </c>
      <c r="P23" s="20">
        <v>0.40654170370473258</v>
      </c>
      <c r="Q23" s="20">
        <v>0.37773122394915065</v>
      </c>
      <c r="R23" s="20">
        <v>1.1001135861694309</v>
      </c>
      <c r="S23" s="20">
        <v>1.4325565980385973</v>
      </c>
      <c r="T23" s="20">
        <v>1.0692916046835408</v>
      </c>
    </row>
    <row r="24" spans="1:20" x14ac:dyDescent="0.25">
      <c r="A24" s="19" t="s">
        <v>651</v>
      </c>
      <c r="B24" s="19" t="s">
        <v>656</v>
      </c>
      <c r="C24" s="19" t="s">
        <v>677</v>
      </c>
      <c r="D24" s="20">
        <v>7</v>
      </c>
      <c r="E24" s="20">
        <v>0.65535896008639216</v>
      </c>
      <c r="F24" s="20">
        <v>0.70899711655457787</v>
      </c>
      <c r="G24" s="20">
        <v>0.91481880205716004</v>
      </c>
      <c r="H24" s="20">
        <v>1.0024611626589113</v>
      </c>
      <c r="I24" s="20">
        <v>1.1333960244635237</v>
      </c>
      <c r="J24" s="20">
        <v>1.2229972685962343</v>
      </c>
      <c r="K24" s="20">
        <v>1.2670674106942379</v>
      </c>
      <c r="L24" s="20">
        <v>1.1880408027628384</v>
      </c>
      <c r="M24" s="20">
        <v>1.1448464024292448</v>
      </c>
      <c r="N24" s="20">
        <v>1.0502644729329498</v>
      </c>
      <c r="O24" s="20">
        <v>0.85977473478246924</v>
      </c>
      <c r="P24" s="20">
        <v>0.78423265730751546</v>
      </c>
      <c r="Q24" s="20">
        <v>0.71619531600500375</v>
      </c>
      <c r="R24" s="20">
        <v>1.0168946836742332</v>
      </c>
      <c r="S24" s="20">
        <v>1.2260327227431649</v>
      </c>
      <c r="T24" s="20">
        <v>1.0182891148010735</v>
      </c>
    </row>
    <row r="25" spans="1:20" x14ac:dyDescent="0.25">
      <c r="A25" s="19" t="s">
        <v>662</v>
      </c>
      <c r="B25" s="19" t="s">
        <v>591</v>
      </c>
      <c r="C25" s="19" t="s">
        <v>676</v>
      </c>
      <c r="D25" s="20">
        <v>4</v>
      </c>
      <c r="E25" s="20">
        <v>0.81485087667059064</v>
      </c>
      <c r="F25" s="20">
        <v>0.86180775084827932</v>
      </c>
      <c r="G25" s="20">
        <v>0.94894132885534244</v>
      </c>
      <c r="H25" s="20">
        <v>1.0226318163562078</v>
      </c>
      <c r="I25" s="20">
        <v>1.0785714354961569</v>
      </c>
      <c r="J25" s="20">
        <v>1.0918352932622397</v>
      </c>
      <c r="K25" s="20">
        <v>1.0802436057059763</v>
      </c>
      <c r="L25" s="20">
        <v>1.091902819056852</v>
      </c>
      <c r="M25" s="20">
        <v>1.0604848576968355</v>
      </c>
      <c r="N25" s="20">
        <v>1.0812809583823837</v>
      </c>
      <c r="O25" s="20">
        <v>0.95646081642545544</v>
      </c>
      <c r="P25" s="20">
        <v>0.88136681774115389</v>
      </c>
      <c r="Q25" s="20">
        <v>0.85227827782009569</v>
      </c>
      <c r="R25" s="20">
        <v>1.0167116397756388</v>
      </c>
      <c r="S25" s="20">
        <v>1.0879955003116129</v>
      </c>
      <c r="T25" s="20">
        <v>1.0327516647046604</v>
      </c>
    </row>
    <row r="26" spans="1:20" x14ac:dyDescent="0.25">
      <c r="A26" s="19" t="s">
        <v>662</v>
      </c>
      <c r="B26" s="19" t="s">
        <v>591</v>
      </c>
      <c r="C26" s="19" t="s">
        <v>677</v>
      </c>
      <c r="D26" s="20">
        <v>10</v>
      </c>
      <c r="E26" s="20">
        <v>0.77229552122087886</v>
      </c>
      <c r="F26" s="20">
        <v>0.8269088962919855</v>
      </c>
      <c r="G26" s="20">
        <v>0.92580449898325456</v>
      </c>
      <c r="H26" s="20">
        <v>0.9695627403736129</v>
      </c>
      <c r="I26" s="20">
        <v>1.0525445510955349</v>
      </c>
      <c r="J26" s="20">
        <v>1.1695877519795475</v>
      </c>
      <c r="K26" s="20">
        <v>1.2039867751194919</v>
      </c>
      <c r="L26" s="20">
        <v>1.1465004653489297</v>
      </c>
      <c r="M26" s="20">
        <v>1.0650805987354437</v>
      </c>
      <c r="N26" s="20">
        <v>1.0441915094253262</v>
      </c>
      <c r="O26" s="20">
        <v>0.89117720862566097</v>
      </c>
      <c r="P26" s="20">
        <v>0.87402802614114106</v>
      </c>
      <c r="Q26" s="20">
        <v>0.82441342038328991</v>
      </c>
      <c r="R26" s="20">
        <v>0.98247350316139115</v>
      </c>
      <c r="S26" s="20">
        <v>1.1737568223932417</v>
      </c>
      <c r="T26" s="20">
        <v>1.0001478285460215</v>
      </c>
    </row>
    <row r="27" spans="1:20" x14ac:dyDescent="0.25">
      <c r="A27" s="19" t="s">
        <v>662</v>
      </c>
      <c r="B27" s="19" t="s">
        <v>591</v>
      </c>
      <c r="C27" s="19" t="s">
        <v>687</v>
      </c>
      <c r="D27" s="20">
        <v>3</v>
      </c>
      <c r="E27" s="20">
        <v>0.84607096948997706</v>
      </c>
      <c r="F27" s="20">
        <v>0.88979885974109563</v>
      </c>
      <c r="G27" s="20">
        <v>0.93660399997231725</v>
      </c>
      <c r="H27" s="20">
        <v>0.95354643246928072</v>
      </c>
      <c r="I27" s="20">
        <v>1.0210260714149773</v>
      </c>
      <c r="J27" s="20">
        <v>1.089977070802493</v>
      </c>
      <c r="K27" s="20">
        <v>1.1312106102350625</v>
      </c>
      <c r="L27" s="20">
        <v>1.1341131562319411</v>
      </c>
      <c r="M27" s="20">
        <v>1.0711943277033225</v>
      </c>
      <c r="N27" s="20">
        <v>1.0448253836331738</v>
      </c>
      <c r="O27" s="20">
        <v>0.93085304162470983</v>
      </c>
      <c r="P27" s="20">
        <v>0.92758611231647092</v>
      </c>
      <c r="Q27" s="20">
        <v>0.8878093505936252</v>
      </c>
      <c r="R27" s="20">
        <v>0.97039094478298316</v>
      </c>
      <c r="S27" s="20">
        <v>1.1184378732607347</v>
      </c>
      <c r="T27" s="20">
        <v>1.0156331398990266</v>
      </c>
    </row>
    <row r="28" spans="1:20" x14ac:dyDescent="0.25">
      <c r="A28" s="19" t="s">
        <v>662</v>
      </c>
      <c r="B28" s="19" t="s">
        <v>592</v>
      </c>
      <c r="C28" s="19" t="s">
        <v>663</v>
      </c>
      <c r="D28" s="20">
        <v>6</v>
      </c>
      <c r="E28" s="20">
        <v>0.85050366811621447</v>
      </c>
      <c r="F28" s="20">
        <v>0.89646152680225222</v>
      </c>
      <c r="G28" s="20">
        <v>0.97967224554579968</v>
      </c>
      <c r="H28" s="20">
        <v>1.0149527391830959</v>
      </c>
      <c r="I28" s="20">
        <v>1.0569377834862499</v>
      </c>
      <c r="J28" s="20">
        <v>1.0671900425618472</v>
      </c>
      <c r="K28" s="20">
        <v>1.0387083942687898</v>
      </c>
      <c r="L28" s="20">
        <v>1.0671192389565722</v>
      </c>
      <c r="M28" s="20">
        <v>1.0545989494065688</v>
      </c>
      <c r="N28" s="20">
        <v>1.0432435583676714</v>
      </c>
      <c r="O28" s="20">
        <v>0.97290695240531455</v>
      </c>
      <c r="P28" s="20">
        <v>0.92705094915076636</v>
      </c>
      <c r="Q28" s="20">
        <v>0.89206620139366177</v>
      </c>
      <c r="R28" s="20">
        <v>1.0172002972548997</v>
      </c>
      <c r="S28" s="20">
        <v>1.0569288455907961</v>
      </c>
      <c r="T28" s="20">
        <v>1.0222404233378228</v>
      </c>
    </row>
    <row r="29" spans="1:20" x14ac:dyDescent="0.25">
      <c r="A29" s="19" t="s">
        <v>662</v>
      </c>
      <c r="B29" s="19" t="s">
        <v>593</v>
      </c>
      <c r="C29" s="19" t="s">
        <v>663</v>
      </c>
      <c r="D29" s="20">
        <v>10</v>
      </c>
      <c r="E29" s="20">
        <v>0.88549126299179837</v>
      </c>
      <c r="F29" s="20">
        <v>0.95407047276750723</v>
      </c>
      <c r="G29" s="20">
        <v>1.0014328178270826</v>
      </c>
      <c r="H29" s="20">
        <v>1.0098591709854625</v>
      </c>
      <c r="I29" s="20">
        <v>1.0289756811300124</v>
      </c>
      <c r="J29" s="20">
        <v>1.0378091976037598</v>
      </c>
      <c r="K29" s="20">
        <v>1.00913376283599</v>
      </c>
      <c r="L29" s="20">
        <v>1.0332532559221395</v>
      </c>
      <c r="M29" s="20">
        <v>1.0436401052860766</v>
      </c>
      <c r="N29" s="20">
        <v>1.0317418987484868</v>
      </c>
      <c r="O29" s="20">
        <v>0.97837888715363663</v>
      </c>
      <c r="P29" s="20">
        <v>0.95604793585977832</v>
      </c>
      <c r="Q29" s="20">
        <v>0.93558082562317335</v>
      </c>
      <c r="R29" s="20">
        <v>1.0134276157252464</v>
      </c>
      <c r="S29" s="20">
        <v>1.0261161994704942</v>
      </c>
      <c r="T29" s="20">
        <v>1.0182239754073483</v>
      </c>
    </row>
    <row r="30" spans="1:20" x14ac:dyDescent="0.25">
      <c r="A30" s="19" t="s">
        <v>662</v>
      </c>
      <c r="B30" s="19" t="s">
        <v>594</v>
      </c>
      <c r="C30" s="19" t="s">
        <v>663</v>
      </c>
      <c r="D30" s="20">
        <v>11</v>
      </c>
      <c r="E30" s="20">
        <v>0.93210333159125192</v>
      </c>
      <c r="F30" s="20">
        <v>0.97805356505713081</v>
      </c>
      <c r="G30" s="20">
        <v>1.0102580734796243</v>
      </c>
      <c r="H30" s="20">
        <v>1.0138855459808043</v>
      </c>
      <c r="I30" s="20">
        <v>1.0231041478985994</v>
      </c>
      <c r="J30" s="20">
        <v>1.0214245778239688</v>
      </c>
      <c r="K30" s="20">
        <v>0.99395176957663445</v>
      </c>
      <c r="L30" s="20">
        <v>1.0182039754752563</v>
      </c>
      <c r="M30" s="20">
        <v>1.0217473301100501</v>
      </c>
      <c r="N30" s="20">
        <v>1.003788464514868</v>
      </c>
      <c r="O30" s="20">
        <v>0.9864604174739372</v>
      </c>
      <c r="P30" s="20">
        <v>0.98595009901406316</v>
      </c>
      <c r="Q30" s="20">
        <v>0.96538703103000645</v>
      </c>
      <c r="R30" s="20">
        <v>1.0157493110283828</v>
      </c>
      <c r="S30" s="20">
        <v>1.0111911729302507</v>
      </c>
      <c r="T30" s="20">
        <v>1.0040970394759225</v>
      </c>
    </row>
    <row r="31" spans="1:20" x14ac:dyDescent="0.25">
      <c r="A31" s="19" t="s">
        <v>702</v>
      </c>
      <c r="B31" s="19" t="s">
        <v>656</v>
      </c>
      <c r="C31" s="19" t="s">
        <v>663</v>
      </c>
      <c r="D31" s="20">
        <v>3</v>
      </c>
      <c r="E31" s="20">
        <v>0.96086345718466604</v>
      </c>
      <c r="F31" s="20">
        <v>1.0303554925560339</v>
      </c>
      <c r="G31" s="20">
        <v>1.0505118207148154</v>
      </c>
      <c r="H31" s="20">
        <v>1.0449658939488959</v>
      </c>
      <c r="I31" s="20">
        <v>1.0034029199132894</v>
      </c>
      <c r="J31" s="20">
        <v>0.95923499514617316</v>
      </c>
      <c r="K31" s="20">
        <v>0.93463519737463807</v>
      </c>
      <c r="L31" s="20">
        <v>0.97155687545280922</v>
      </c>
      <c r="M31" s="20">
        <v>0.99416406547368474</v>
      </c>
      <c r="N31" s="20">
        <v>1.0246625628205457</v>
      </c>
      <c r="O31" s="20">
        <v>1.0122250104665116</v>
      </c>
      <c r="P31" s="20">
        <v>1.0174932478258005</v>
      </c>
      <c r="Q31" s="20">
        <v>1.002906571021938</v>
      </c>
      <c r="R31" s="20">
        <v>1.0329510396925623</v>
      </c>
      <c r="S31" s="20">
        <v>0.95515765916685991</v>
      </c>
      <c r="T31" s="20">
        <v>1.0103351504113582</v>
      </c>
    </row>
    <row r="32" spans="1:20" x14ac:dyDescent="0.25">
      <c r="A32" s="19" t="s">
        <v>698</v>
      </c>
      <c r="B32" s="19" t="s">
        <v>656</v>
      </c>
      <c r="C32" s="19" t="s">
        <v>663</v>
      </c>
      <c r="D32" s="20">
        <v>4</v>
      </c>
      <c r="E32" s="20">
        <v>0.84184465281215304</v>
      </c>
      <c r="F32" s="20">
        <v>0.96122503711224838</v>
      </c>
      <c r="G32" s="20">
        <v>1.0297201252276753</v>
      </c>
      <c r="H32" s="20">
        <v>1.047312341231829</v>
      </c>
      <c r="I32" s="20">
        <v>1.0318080198797985</v>
      </c>
      <c r="J32" s="20">
        <v>1.0071349970594401</v>
      </c>
      <c r="K32" s="20">
        <v>0.99307375800722963</v>
      </c>
      <c r="L32" s="20">
        <v>1.0348890083020836</v>
      </c>
      <c r="M32" s="20">
        <v>1.0387478814923441</v>
      </c>
      <c r="N32" s="20">
        <v>1.0458315992590503</v>
      </c>
      <c r="O32" s="20">
        <v>1.0078299745842902</v>
      </c>
      <c r="P32" s="20">
        <v>0.94960707065246264</v>
      </c>
      <c r="Q32" s="20">
        <v>0.91820875306937944</v>
      </c>
      <c r="R32" s="20">
        <v>1.0362755327641056</v>
      </c>
      <c r="S32" s="20">
        <v>1.0117036939625321</v>
      </c>
      <c r="T32" s="20">
        <v>1.0308197700112458</v>
      </c>
    </row>
    <row r="33" spans="1:20" x14ac:dyDescent="0.25">
      <c r="A33" s="19" t="s">
        <v>697</v>
      </c>
      <c r="B33" s="19" t="s">
        <v>656</v>
      </c>
      <c r="C33" s="19" t="s">
        <v>663</v>
      </c>
      <c r="D33" s="20">
        <v>3</v>
      </c>
      <c r="E33" s="20">
        <v>0.84788192207293045</v>
      </c>
      <c r="F33" s="20">
        <v>0.90918078167288563</v>
      </c>
      <c r="G33" s="20">
        <v>1.0379858996204538</v>
      </c>
      <c r="H33" s="20">
        <v>1.0341347308745577</v>
      </c>
      <c r="I33" s="20">
        <v>1.0057585117627275</v>
      </c>
      <c r="J33" s="20">
        <v>1.0293844312412921</v>
      </c>
      <c r="K33" s="20">
        <v>1.0989201274762581</v>
      </c>
      <c r="L33" s="20">
        <v>1.0698026720368974</v>
      </c>
      <c r="M33" s="20">
        <v>0.98689751949778193</v>
      </c>
      <c r="N33" s="20">
        <v>1.0257954015662283</v>
      </c>
      <c r="O33" s="20">
        <v>0.99063963438656055</v>
      </c>
      <c r="P33" s="20">
        <v>0.94069952820972724</v>
      </c>
      <c r="Q33" s="20">
        <v>0.89922929375590555</v>
      </c>
      <c r="R33" s="20">
        <v>1.0259634175167753</v>
      </c>
      <c r="S33" s="20">
        <v>1.0660239546466377</v>
      </c>
      <c r="T33" s="20">
        <v>1.0011150207389139</v>
      </c>
    </row>
    <row r="34" spans="1:20" x14ac:dyDescent="0.25">
      <c r="A34" s="19" t="s">
        <v>692</v>
      </c>
      <c r="B34" s="19" t="s">
        <v>592</v>
      </c>
      <c r="C34" s="19" t="s">
        <v>663</v>
      </c>
      <c r="D34" s="20">
        <v>5</v>
      </c>
      <c r="E34" s="20">
        <v>0.86571685610403115</v>
      </c>
      <c r="F34" s="20">
        <v>0.88314845988874524</v>
      </c>
      <c r="G34" s="20">
        <v>0.93912762811069794</v>
      </c>
      <c r="H34" s="20">
        <v>0.91710348933582975</v>
      </c>
      <c r="I34" s="20">
        <v>0.98688109028321824</v>
      </c>
      <c r="J34" s="20">
        <v>1.1136227310620612</v>
      </c>
      <c r="K34" s="20">
        <v>1.1835640292444185</v>
      </c>
      <c r="L34" s="20">
        <v>1.1717569278841353</v>
      </c>
      <c r="M34" s="20">
        <v>1.0640527362043357</v>
      </c>
      <c r="N34" s="20">
        <v>1.008598093819288</v>
      </c>
      <c r="O34" s="20">
        <v>0.91772394445738403</v>
      </c>
      <c r="P34" s="20">
        <v>0.90813284836642039</v>
      </c>
      <c r="Q34" s="20">
        <v>0.88566648740293941</v>
      </c>
      <c r="R34" s="20">
        <v>0.94769392059118007</v>
      </c>
      <c r="S34" s="20">
        <v>1.1563096539551654</v>
      </c>
      <c r="T34" s="20">
        <v>0.99678668386807956</v>
      </c>
    </row>
    <row r="35" spans="1:20" x14ac:dyDescent="0.25">
      <c r="A35" s="19" t="s">
        <v>692</v>
      </c>
      <c r="B35" s="19" t="s">
        <v>593</v>
      </c>
      <c r="C35" s="19" t="s">
        <v>663</v>
      </c>
      <c r="D35" s="20">
        <v>2</v>
      </c>
      <c r="E35" s="20">
        <v>0.92078936316695359</v>
      </c>
      <c r="F35" s="20">
        <v>0.96139017211703948</v>
      </c>
      <c r="G35" s="20">
        <v>0.99778641785470712</v>
      </c>
      <c r="H35" s="20">
        <v>0.97860956938265187</v>
      </c>
      <c r="I35" s="20">
        <v>1.0087514980677426</v>
      </c>
      <c r="J35" s="20">
        <v>1.0409568702302472</v>
      </c>
      <c r="K35" s="20">
        <v>1.0248665441821194</v>
      </c>
      <c r="L35" s="20">
        <v>1.0493802076770693</v>
      </c>
      <c r="M35" s="20">
        <v>1.0329053968434383</v>
      </c>
      <c r="N35" s="20">
        <v>1.0242651354203876</v>
      </c>
      <c r="O35" s="20">
        <v>0.97907911262299874</v>
      </c>
      <c r="P35" s="20">
        <v>0.97440281460072087</v>
      </c>
      <c r="Q35" s="20">
        <v>0.9521832604812781</v>
      </c>
      <c r="R35" s="20">
        <v>0.99506706702822056</v>
      </c>
      <c r="S35" s="20">
        <v>1.0384122547332186</v>
      </c>
      <c r="T35" s="20">
        <v>1.0120830237391614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CF59-5E87-42D6-9AC6-AADFBCEF55C2}">
  <dimension ref="A1:AK277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63.5703125" style="1" bestFit="1" customWidth="1"/>
    <col min="2" max="2" width="5.5703125" style="7" bestFit="1" customWidth="1"/>
    <col min="3" max="3" width="5.5703125" style="8" bestFit="1" customWidth="1"/>
    <col min="4" max="6" width="5.5703125" style="7" bestFit="1" customWidth="1"/>
    <col min="7" max="13" width="5.5703125" bestFit="1" customWidth="1"/>
    <col min="14" max="14" width="7.28515625" style="12" bestFit="1" customWidth="1"/>
    <col min="15" max="15" width="6.5703125" bestFit="1" customWidth="1"/>
    <col min="16" max="16" width="8.42578125" bestFit="1" customWidth="1"/>
    <col min="17" max="17" width="5.5703125" bestFit="1" customWidth="1"/>
    <col min="18" max="18" width="16.85546875" style="16" bestFit="1" customWidth="1"/>
    <col min="19" max="19" width="5.5703125" bestFit="1" customWidth="1"/>
    <col min="20" max="20" width="5.5703125" style="7" bestFit="1" customWidth="1"/>
    <col min="21" max="21" width="9.42578125" customWidth="1"/>
    <col min="22" max="36" width="10.5703125" bestFit="1" customWidth="1"/>
    <col min="37" max="110" width="5.5703125" bestFit="1" customWidth="1"/>
    <col min="111" max="111" width="11.28515625" bestFit="1" customWidth="1"/>
    <col min="112" max="114" width="4.85546875" bestFit="1" customWidth="1"/>
    <col min="115" max="116" width="11.28515625" bestFit="1" customWidth="1"/>
  </cols>
  <sheetData>
    <row r="1" spans="1:18" x14ac:dyDescent="0.25">
      <c r="A1" s="2" t="s">
        <v>425</v>
      </c>
      <c r="B1" s="7" t="s">
        <v>568</v>
      </c>
      <c r="C1" s="7" t="s">
        <v>569</v>
      </c>
      <c r="D1" s="7" t="s">
        <v>570</v>
      </c>
      <c r="E1" s="7" t="s">
        <v>571</v>
      </c>
      <c r="F1" s="7" t="s">
        <v>572</v>
      </c>
      <c r="G1" s="7" t="s">
        <v>573</v>
      </c>
      <c r="H1" s="7" t="s">
        <v>574</v>
      </c>
      <c r="I1" s="7" t="s">
        <v>575</v>
      </c>
      <c r="J1" s="7" t="s">
        <v>576</v>
      </c>
      <c r="K1" s="7" t="s">
        <v>577</v>
      </c>
      <c r="L1" s="7" t="s">
        <v>578</v>
      </c>
      <c r="M1" s="7" t="s">
        <v>579</v>
      </c>
      <c r="N1" s="8" t="s">
        <v>580</v>
      </c>
      <c r="O1" s="7" t="s">
        <v>581</v>
      </c>
      <c r="P1" s="7" t="s">
        <v>582</v>
      </c>
      <c r="Q1" s="7" t="s">
        <v>583</v>
      </c>
      <c r="R1" s="17" t="s">
        <v>587</v>
      </c>
    </row>
    <row r="2" spans="1:18" x14ac:dyDescent="0.25">
      <c r="A2" s="1" t="s">
        <v>657</v>
      </c>
      <c r="B2" s="6">
        <v>0.26700999999999997</v>
      </c>
      <c r="C2" s="6">
        <v>0.30023</v>
      </c>
      <c r="D2" s="6">
        <v>0.38541999999999998</v>
      </c>
      <c r="E2" s="6">
        <v>0.47295999999999999</v>
      </c>
      <c r="F2" s="6">
        <v>0.96579999999999999</v>
      </c>
      <c r="G2" s="6">
        <v>1.8709799999999999</v>
      </c>
      <c r="H2" s="6">
        <v>1.95048</v>
      </c>
      <c r="I2" s="6">
        <v>1.7553000000000001</v>
      </c>
      <c r="J2" s="6">
        <v>1.6351599999999999</v>
      </c>
      <c r="K2" s="6">
        <v>1.5000199999999999</v>
      </c>
      <c r="L2" s="6">
        <v>0.44457000000000002</v>
      </c>
      <c r="M2" s="6">
        <v>0.27603</v>
      </c>
      <c r="N2" s="11">
        <v>0.28106999999999993</v>
      </c>
      <c r="O2" s="6">
        <v>0.60806999999999989</v>
      </c>
      <c r="P2" s="6">
        <v>1.8589199999999999</v>
      </c>
      <c r="Q2" s="6">
        <v>1.1932399999999999</v>
      </c>
      <c r="R2" s="17">
        <v>2705.6</v>
      </c>
    </row>
    <row r="3" spans="1:18" x14ac:dyDescent="0.25">
      <c r="A3" s="1" t="s">
        <v>696</v>
      </c>
      <c r="B3" s="6">
        <v>0.42151499999999997</v>
      </c>
      <c r="C3" s="6">
        <v>0.4618025</v>
      </c>
      <c r="D3" s="6">
        <v>0.48965999999999998</v>
      </c>
      <c r="E3" s="6">
        <v>0.56716749999999994</v>
      </c>
      <c r="F3" s="6">
        <v>0.87678999999999996</v>
      </c>
      <c r="G3" s="6">
        <v>1.59056</v>
      </c>
      <c r="H3" s="6">
        <v>2.5181499999999999</v>
      </c>
      <c r="I3" s="6">
        <v>2.1103300000000003</v>
      </c>
      <c r="J3" s="6">
        <v>1.1043099999999999</v>
      </c>
      <c r="K3" s="6">
        <v>0.70867999999999998</v>
      </c>
      <c r="L3" s="6">
        <v>0.4790025</v>
      </c>
      <c r="M3" s="6">
        <v>0.46934750000000003</v>
      </c>
      <c r="N3" s="11">
        <v>0.45089500000000005</v>
      </c>
      <c r="O3" s="6">
        <v>0.64453500000000008</v>
      </c>
      <c r="P3" s="6">
        <v>2.0730025000000003</v>
      </c>
      <c r="Q3" s="6">
        <v>0.764015</v>
      </c>
      <c r="R3" s="17">
        <v>5032.25</v>
      </c>
    </row>
    <row r="4" spans="1:18" x14ac:dyDescent="0.25">
      <c r="A4" s="1" t="s">
        <v>658</v>
      </c>
      <c r="B4" s="6">
        <v>1.1378599999999999</v>
      </c>
      <c r="C4" s="6">
        <v>1.1499199999999998</v>
      </c>
      <c r="D4" s="6">
        <v>1.0742800000000001</v>
      </c>
      <c r="E4" s="6">
        <v>0.6727200000000001</v>
      </c>
      <c r="F4" s="6">
        <v>0.60486000000000006</v>
      </c>
      <c r="G4" s="6">
        <v>1.1770400000000001</v>
      </c>
      <c r="H4" s="6">
        <v>1.3329</v>
      </c>
      <c r="I4" s="6">
        <v>1.2041799999999998</v>
      </c>
      <c r="J4" s="6">
        <v>1.0121799999999999</v>
      </c>
      <c r="K4" s="6">
        <v>0.86431999999999998</v>
      </c>
      <c r="L4" s="6">
        <v>0.66549999999999998</v>
      </c>
      <c r="M4" s="6">
        <v>1.07728</v>
      </c>
      <c r="N4" s="11">
        <v>1.12168</v>
      </c>
      <c r="O4" s="6">
        <v>0.78393999999999997</v>
      </c>
      <c r="P4" s="6">
        <v>1.2380199999999999</v>
      </c>
      <c r="Q4" s="6">
        <v>0.84733999999999998</v>
      </c>
      <c r="R4" s="17">
        <v>4976.2</v>
      </c>
    </row>
    <row r="5" spans="1:18" x14ac:dyDescent="0.25">
      <c r="A5" s="1" t="s">
        <v>675</v>
      </c>
      <c r="B5" s="6">
        <v>0.27655064163618259</v>
      </c>
      <c r="C5" s="6">
        <v>0.29370107022290204</v>
      </c>
      <c r="D5" s="6">
        <v>0.33822908346631148</v>
      </c>
      <c r="E5" s="6">
        <v>0.45681811529296695</v>
      </c>
      <c r="F5" s="6">
        <v>0.86706606042632772</v>
      </c>
      <c r="G5" s="6">
        <v>1.7240279127048428</v>
      </c>
      <c r="H5" s="6">
        <v>2.1548717376771149</v>
      </c>
      <c r="I5" s="6">
        <v>1.8008974759019856</v>
      </c>
      <c r="J5" s="6">
        <v>1.6758316908607647</v>
      </c>
      <c r="K5" s="6">
        <v>1.1936146407817549</v>
      </c>
      <c r="L5" s="6">
        <v>0.6442043399304811</v>
      </c>
      <c r="M5" s="6">
        <v>0.4637638684496278</v>
      </c>
      <c r="N5" s="11">
        <v>0.34614801341046519</v>
      </c>
      <c r="O5" s="6">
        <v>0.55473296651587856</v>
      </c>
      <c r="P5" s="6">
        <v>1.8945050326314932</v>
      </c>
      <c r="Q5" s="6">
        <v>1.1708030196480415</v>
      </c>
      <c r="R5" s="17">
        <v>2254.8000000000002</v>
      </c>
    </row>
    <row r="6" spans="1:18" x14ac:dyDescent="0.25">
      <c r="A6" s="9" t="s">
        <v>656</v>
      </c>
      <c r="B6" s="6">
        <v>0.27655064163618259</v>
      </c>
      <c r="C6" s="6">
        <v>0.29370107022290204</v>
      </c>
      <c r="D6" s="6">
        <v>0.33822908346631148</v>
      </c>
      <c r="E6" s="6">
        <v>0.45681811529296695</v>
      </c>
      <c r="F6" s="6">
        <v>0.86706606042632772</v>
      </c>
      <c r="G6" s="6">
        <v>1.7240279127048428</v>
      </c>
      <c r="H6" s="6">
        <v>2.1548717376771149</v>
      </c>
      <c r="I6" s="6">
        <v>1.8008974759019856</v>
      </c>
      <c r="J6" s="6">
        <v>1.6758316908607647</v>
      </c>
      <c r="K6" s="6">
        <v>1.1936146407817549</v>
      </c>
      <c r="L6" s="6">
        <v>0.6442043399304811</v>
      </c>
      <c r="M6" s="6">
        <v>0.4637638684496278</v>
      </c>
      <c r="N6" s="11">
        <v>0.34614801341046519</v>
      </c>
      <c r="O6" s="6">
        <v>0.55473296651587856</v>
      </c>
      <c r="P6" s="6">
        <v>1.8945050326314932</v>
      </c>
      <c r="Q6" s="6">
        <v>1.1708030196480415</v>
      </c>
      <c r="R6" s="17">
        <v>2254.8000000000002</v>
      </c>
    </row>
    <row r="7" spans="1:18" x14ac:dyDescent="0.25">
      <c r="A7" s="10" t="s">
        <v>663</v>
      </c>
      <c r="B7" s="6">
        <v>0.27655064163618259</v>
      </c>
      <c r="C7" s="6">
        <v>0.29370107022290204</v>
      </c>
      <c r="D7" s="6">
        <v>0.33822908346631148</v>
      </c>
      <c r="E7" s="6">
        <v>0.45681811529296695</v>
      </c>
      <c r="F7" s="6">
        <v>0.86706606042632772</v>
      </c>
      <c r="G7" s="6">
        <v>1.7240279127048428</v>
      </c>
      <c r="H7" s="6">
        <v>2.1548717376771149</v>
      </c>
      <c r="I7" s="6">
        <v>1.8008974759019856</v>
      </c>
      <c r="J7" s="6">
        <v>1.6758316908607647</v>
      </c>
      <c r="K7" s="6">
        <v>1.1936146407817549</v>
      </c>
      <c r="L7" s="6">
        <v>0.6442043399304811</v>
      </c>
      <c r="M7" s="6">
        <v>0.4637638684496278</v>
      </c>
      <c r="N7" s="11">
        <v>0.34614801341046519</v>
      </c>
      <c r="O7" s="6">
        <v>0.55473296651587856</v>
      </c>
      <c r="P7" s="6">
        <v>1.8945050326314932</v>
      </c>
      <c r="Q7" s="6">
        <v>1.1708030196480415</v>
      </c>
      <c r="R7" s="17">
        <v>2254.8000000000002</v>
      </c>
    </row>
    <row r="8" spans="1:18" x14ac:dyDescent="0.25">
      <c r="A8" s="1" t="s">
        <v>688</v>
      </c>
      <c r="B8" s="6">
        <v>0.82162354166666662</v>
      </c>
      <c r="C8" s="6">
        <v>0.89292916666666677</v>
      </c>
      <c r="D8" s="6">
        <v>1.0010365625000002</v>
      </c>
      <c r="E8" s="6">
        <v>1.0243184375000001</v>
      </c>
      <c r="F8" s="6">
        <v>1.0205593750000002</v>
      </c>
      <c r="G8" s="6">
        <v>1.0791821874999998</v>
      </c>
      <c r="H8" s="6">
        <v>1.1017081250000003</v>
      </c>
      <c r="I8" s="6">
        <v>1.0761562500000001</v>
      </c>
      <c r="J8" s="6">
        <v>1.0086540625000002</v>
      </c>
      <c r="K8" s="6">
        <v>1.0214981250000001</v>
      </c>
      <c r="L8" s="6">
        <v>0.97791062500000014</v>
      </c>
      <c r="M8" s="6">
        <v>0.94876562500000006</v>
      </c>
      <c r="N8" s="11">
        <v>0.88779718750000003</v>
      </c>
      <c r="O8" s="6">
        <v>1.015373125</v>
      </c>
      <c r="P8" s="6">
        <v>1.0858696874999998</v>
      </c>
      <c r="Q8" s="6">
        <v>1.0027368749999999</v>
      </c>
      <c r="R8" s="17">
        <v>1565860.25</v>
      </c>
    </row>
    <row r="9" spans="1:18" x14ac:dyDescent="0.25">
      <c r="A9" s="1" t="s">
        <v>694</v>
      </c>
      <c r="B9" s="6">
        <v>0.92480799999999996</v>
      </c>
      <c r="C9" s="6">
        <v>0.97604100000000005</v>
      </c>
      <c r="D9" s="6">
        <v>1.0095820000000002</v>
      </c>
      <c r="E9" s="6">
        <v>1.0140880000000001</v>
      </c>
      <c r="F9" s="6">
        <v>1.0149859999999999</v>
      </c>
      <c r="G9" s="6">
        <v>1.0282259999999999</v>
      </c>
      <c r="H9" s="6">
        <v>1.005298</v>
      </c>
      <c r="I9" s="6">
        <v>1.0174180000000002</v>
      </c>
      <c r="J9" s="6">
        <v>1.0175529999999999</v>
      </c>
      <c r="K9" s="6">
        <v>1.0186959999999998</v>
      </c>
      <c r="L9" s="6">
        <v>0.97804000000000002</v>
      </c>
      <c r="M9" s="6">
        <v>0.97968900000000014</v>
      </c>
      <c r="N9" s="11">
        <v>0.96162199999999998</v>
      </c>
      <c r="O9" s="6">
        <v>1.0124680000000001</v>
      </c>
      <c r="P9" s="6">
        <v>1.0169889999999999</v>
      </c>
      <c r="Q9" s="6">
        <v>1.0047679999999999</v>
      </c>
      <c r="R9" s="17">
        <v>376998.5</v>
      </c>
    </row>
    <row r="10" spans="1:18" x14ac:dyDescent="0.25">
      <c r="A10" s="1" t="s">
        <v>695</v>
      </c>
      <c r="B10" s="6">
        <v>0.62209000000000003</v>
      </c>
      <c r="C10" s="6">
        <v>0.63668999999999998</v>
      </c>
      <c r="D10" s="6">
        <v>0.92639999999999989</v>
      </c>
      <c r="E10" s="6">
        <v>0.97842000000000007</v>
      </c>
      <c r="F10" s="6">
        <v>1.13764</v>
      </c>
      <c r="G10" s="6">
        <v>1.3358300000000001</v>
      </c>
      <c r="H10" s="6">
        <v>1.3610499999999999</v>
      </c>
      <c r="I10" s="6">
        <v>1.2229999999999999</v>
      </c>
      <c r="J10" s="6">
        <v>1.0849099999999998</v>
      </c>
      <c r="K10" s="6">
        <v>0.99844000000000011</v>
      </c>
      <c r="L10" s="6">
        <v>0.83452999999999999</v>
      </c>
      <c r="M10" s="6">
        <v>0.75170000000000003</v>
      </c>
      <c r="N10" s="11">
        <v>0.67017000000000004</v>
      </c>
      <c r="O10" s="6">
        <v>1.01417</v>
      </c>
      <c r="P10" s="6">
        <v>1.3066200000000001</v>
      </c>
      <c r="Q10" s="6">
        <v>0.97263000000000011</v>
      </c>
      <c r="R10" s="17">
        <v>10772.2</v>
      </c>
    </row>
    <row r="11" spans="1:18" x14ac:dyDescent="0.25">
      <c r="A11" s="1" t="s">
        <v>692</v>
      </c>
      <c r="B11" s="6">
        <v>0.84494000000000002</v>
      </c>
      <c r="C11" s="6">
        <v>0.87606857142857131</v>
      </c>
      <c r="D11" s="6">
        <v>0.94025999999999998</v>
      </c>
      <c r="E11" s="6">
        <v>0.93596857142857159</v>
      </c>
      <c r="F11" s="6">
        <v>1.0067257142857142</v>
      </c>
      <c r="G11" s="6">
        <v>1.1176885714285716</v>
      </c>
      <c r="H11" s="6">
        <v>1.1676742857142857</v>
      </c>
      <c r="I11" s="6">
        <v>1.1582542857142857</v>
      </c>
      <c r="J11" s="6">
        <v>1.0623657142857144</v>
      </c>
      <c r="K11" s="6">
        <v>1.0138628571428572</v>
      </c>
      <c r="L11" s="6">
        <v>0.92897428571428553</v>
      </c>
      <c r="M11" s="6">
        <v>0.89648857142857152</v>
      </c>
      <c r="N11" s="11">
        <v>0.87249142857142847</v>
      </c>
      <c r="O11" s="6">
        <v>0.96098571428571422</v>
      </c>
      <c r="P11" s="6">
        <v>1.1478685714285715</v>
      </c>
      <c r="Q11" s="6">
        <v>1.0017314285714285</v>
      </c>
      <c r="R11" s="17">
        <v>329312.40000000002</v>
      </c>
    </row>
    <row r="12" spans="1:18" x14ac:dyDescent="0.25">
      <c r="A12" s="1" t="s">
        <v>693</v>
      </c>
      <c r="B12" s="6">
        <v>0.75150000000000006</v>
      </c>
      <c r="C12" s="6">
        <v>0.79376000000000002</v>
      </c>
      <c r="D12" s="6">
        <v>0.91854999999999998</v>
      </c>
      <c r="E12" s="6">
        <v>0.94091000000000002</v>
      </c>
      <c r="F12" s="6">
        <v>1.0193099999999999</v>
      </c>
      <c r="G12" s="6">
        <v>1.1695099999999998</v>
      </c>
      <c r="H12" s="6">
        <v>1.2438899999999999</v>
      </c>
      <c r="I12" s="6">
        <v>1.2067700000000001</v>
      </c>
      <c r="J12" s="6">
        <v>1.0495099999999999</v>
      </c>
      <c r="K12" s="6">
        <v>1.0186099999999998</v>
      </c>
      <c r="L12" s="6">
        <v>0.93046000000000006</v>
      </c>
      <c r="M12" s="6">
        <v>0.86746000000000001</v>
      </c>
      <c r="N12" s="11">
        <v>0.80425999999999997</v>
      </c>
      <c r="O12" s="6">
        <v>0.95960999999999996</v>
      </c>
      <c r="P12" s="6">
        <v>1.2067100000000002</v>
      </c>
      <c r="Q12" s="6">
        <v>0.99953000000000003</v>
      </c>
      <c r="R12" s="17">
        <v>22131.200000000001</v>
      </c>
    </row>
    <row r="13" spans="1:18" x14ac:dyDescent="0.25">
      <c r="A13" s="1" t="s">
        <v>701</v>
      </c>
      <c r="B13" s="6">
        <v>0.92532999999999999</v>
      </c>
      <c r="C13" s="6">
        <v>0.94880000000000009</v>
      </c>
      <c r="D13" s="6">
        <v>0.99155000000000004</v>
      </c>
      <c r="E13" s="6">
        <v>1.0056799999999999</v>
      </c>
      <c r="F13" s="6">
        <v>1.0149599999999999</v>
      </c>
      <c r="G13" s="6">
        <v>1.0482399999999998</v>
      </c>
      <c r="H13" s="6">
        <v>1.0124</v>
      </c>
      <c r="I13" s="6">
        <v>1.0452599999999999</v>
      </c>
      <c r="J13" s="6">
        <v>1.03365</v>
      </c>
      <c r="K13" s="6">
        <v>1.0247599999999997</v>
      </c>
      <c r="L13" s="6">
        <v>0.98780000000000001</v>
      </c>
      <c r="M13" s="6">
        <v>0.95684999999999998</v>
      </c>
      <c r="N13" s="11">
        <v>0.9436500000000001</v>
      </c>
      <c r="O13" s="6">
        <v>1.0040799999999999</v>
      </c>
      <c r="P13" s="6">
        <v>1.03529</v>
      </c>
      <c r="Q13" s="6">
        <v>1.01539</v>
      </c>
      <c r="R13" s="17">
        <v>48611.199999999997</v>
      </c>
    </row>
    <row r="14" spans="1:18" x14ac:dyDescent="0.25">
      <c r="A14" s="1" t="s">
        <v>700</v>
      </c>
      <c r="B14" s="6">
        <v>0.92446000000000006</v>
      </c>
      <c r="C14" s="6">
        <v>0.97789999999999999</v>
      </c>
      <c r="D14" s="6">
        <v>1.02006</v>
      </c>
      <c r="E14" s="6">
        <v>1.0272400000000002</v>
      </c>
      <c r="F14" s="6">
        <v>1.05748</v>
      </c>
      <c r="G14" s="6">
        <v>1.00088</v>
      </c>
      <c r="H14" s="6">
        <v>0.96150000000000002</v>
      </c>
      <c r="I14" s="6">
        <v>1.0360750000000001</v>
      </c>
      <c r="J14" s="6">
        <v>1.0141199999999999</v>
      </c>
      <c r="K14" s="6">
        <v>1.0122</v>
      </c>
      <c r="L14" s="6">
        <v>0.98019999999999996</v>
      </c>
      <c r="M14" s="6">
        <v>0.96714</v>
      </c>
      <c r="N14" s="11">
        <v>0.95648</v>
      </c>
      <c r="O14" s="6">
        <v>1.0349200000000001</v>
      </c>
      <c r="P14" s="6">
        <v>0.98532000000000008</v>
      </c>
      <c r="Q14" s="6">
        <v>1.0021799999999998</v>
      </c>
      <c r="R14" s="17">
        <v>41178.199999999997</v>
      </c>
    </row>
    <row r="15" spans="1:18" x14ac:dyDescent="0.25">
      <c r="A15" s="1" t="s">
        <v>699</v>
      </c>
      <c r="B15" s="6">
        <v>0.89626000000000006</v>
      </c>
      <c r="C15" s="6">
        <v>0.90093999999999996</v>
      </c>
      <c r="D15" s="6">
        <v>0.92685999999999991</v>
      </c>
      <c r="E15" s="6">
        <v>0.89445999999999992</v>
      </c>
      <c r="F15" s="6">
        <v>0.96923999999999988</v>
      </c>
      <c r="G15" s="6">
        <v>1.12914</v>
      </c>
      <c r="H15" s="6">
        <v>1.1731799999999999</v>
      </c>
      <c r="I15" s="6">
        <v>1.1553</v>
      </c>
      <c r="J15" s="6">
        <v>1.0798000000000001</v>
      </c>
      <c r="K15" s="6">
        <v>0.98031999999999986</v>
      </c>
      <c r="L15" s="6">
        <v>0.90284999999999993</v>
      </c>
      <c r="M15" s="6">
        <v>0.95027499999999998</v>
      </c>
      <c r="N15" s="11">
        <v>0.90988000000000002</v>
      </c>
      <c r="O15" s="6">
        <v>0.93020000000000014</v>
      </c>
      <c r="P15" s="6">
        <v>1.1525399999999999</v>
      </c>
      <c r="Q15" s="6">
        <v>0.99405999999999994</v>
      </c>
      <c r="R15" s="17">
        <v>22318.799999999999</v>
      </c>
    </row>
    <row r="16" spans="1:18" x14ac:dyDescent="0.25">
      <c r="A16" s="1" t="s">
        <v>703</v>
      </c>
      <c r="B16" s="6">
        <v>1.3153999999999999</v>
      </c>
      <c r="C16" s="6">
        <v>1.4010400000000001</v>
      </c>
      <c r="D16" s="6">
        <v>1.3587399999999998</v>
      </c>
      <c r="E16" s="6">
        <v>0.98330000000000006</v>
      </c>
      <c r="F16" s="6">
        <v>0.62378</v>
      </c>
      <c r="G16" s="6">
        <v>0.77829999999999999</v>
      </c>
      <c r="H16" s="6">
        <v>1.0066999999999999</v>
      </c>
      <c r="I16" s="6">
        <v>0.99156000000000011</v>
      </c>
      <c r="J16" s="6">
        <v>0.93003999999999998</v>
      </c>
      <c r="K16" s="6">
        <v>0.77459999999999996</v>
      </c>
      <c r="L16" s="6">
        <v>0.6702999999999999</v>
      </c>
      <c r="M16" s="6">
        <v>1.2126600000000001</v>
      </c>
      <c r="N16" s="11">
        <v>1.3096999999999999</v>
      </c>
      <c r="O16" s="6">
        <v>0.98859999999999992</v>
      </c>
      <c r="P16" s="6">
        <v>0.92554000000000003</v>
      </c>
      <c r="Q16" s="6">
        <v>0.7916399999999999</v>
      </c>
      <c r="R16" s="17">
        <v>6180</v>
      </c>
    </row>
    <row r="17" spans="1:18" x14ac:dyDescent="0.25">
      <c r="A17" s="1" t="s">
        <v>585</v>
      </c>
      <c r="B17" s="6">
        <v>0.41810000000000003</v>
      </c>
      <c r="C17" s="6">
        <v>0.51992000000000005</v>
      </c>
      <c r="D17" s="6">
        <v>1.00634</v>
      </c>
      <c r="E17" s="6">
        <v>1.2480599999999999</v>
      </c>
      <c r="F17" s="6">
        <v>1.3664999999999998</v>
      </c>
      <c r="G17" s="6">
        <v>1.27152</v>
      </c>
      <c r="H17" s="6">
        <v>1.2095199999999999</v>
      </c>
      <c r="I17" s="6">
        <v>1.11456</v>
      </c>
      <c r="J17" s="6">
        <v>1.2154399999999999</v>
      </c>
      <c r="K17" s="6">
        <v>1.1594200000000001</v>
      </c>
      <c r="L17" s="6">
        <v>0.76668000000000003</v>
      </c>
      <c r="M17" s="6">
        <v>0.53939999999999999</v>
      </c>
      <c r="N17" s="11">
        <v>0.49817999999999996</v>
      </c>
      <c r="O17" s="6">
        <v>1.20696</v>
      </c>
      <c r="P17" s="6">
        <v>1.1985400000000002</v>
      </c>
      <c r="Q17" s="6">
        <v>1.04718</v>
      </c>
      <c r="R17" s="17">
        <v>9185.2000000000007</v>
      </c>
    </row>
    <row r="18" spans="1:18" x14ac:dyDescent="0.25">
      <c r="A18" s="1" t="s">
        <v>661</v>
      </c>
      <c r="B18" s="6">
        <v>1.1265499999999999</v>
      </c>
      <c r="C18" s="6">
        <v>1.0630199999999999</v>
      </c>
      <c r="D18" s="6">
        <v>1.0654400000000002</v>
      </c>
      <c r="E18" s="6">
        <v>0.82652000000000014</v>
      </c>
      <c r="F18" s="6">
        <v>0.85393000000000008</v>
      </c>
      <c r="G18" s="6">
        <v>1.0165000000000002</v>
      </c>
      <c r="H18" s="6">
        <v>1.1116999999999999</v>
      </c>
      <c r="I18" s="6">
        <v>1.0983000000000001</v>
      </c>
      <c r="J18" s="6">
        <v>0.99022999999999994</v>
      </c>
      <c r="K18" s="6">
        <v>0.93111999999999995</v>
      </c>
      <c r="L18" s="6">
        <v>0.89012000000000002</v>
      </c>
      <c r="M18" s="6">
        <v>1.0664199999999999</v>
      </c>
      <c r="N18" s="11">
        <v>1.0853300000000001</v>
      </c>
      <c r="O18" s="6">
        <v>0.91527999999999987</v>
      </c>
      <c r="P18" s="6">
        <v>1.07548</v>
      </c>
      <c r="Q18" s="6">
        <v>0.93713999999999997</v>
      </c>
      <c r="R18" s="17">
        <v>49025.599999999999</v>
      </c>
    </row>
    <row r="19" spans="1:18" x14ac:dyDescent="0.25">
      <c r="A19" s="1" t="s">
        <v>685</v>
      </c>
      <c r="B19" s="6">
        <v>0.57022000000000006</v>
      </c>
      <c r="C19" s="6">
        <v>0.60084000000000004</v>
      </c>
      <c r="D19" s="6">
        <v>0.70974000000000004</v>
      </c>
      <c r="E19" s="6">
        <v>0.81988000000000005</v>
      </c>
      <c r="F19" s="6">
        <v>1.0759400000000001</v>
      </c>
      <c r="G19" s="6">
        <v>1.56298</v>
      </c>
      <c r="H19" s="6">
        <v>1.6916800000000003</v>
      </c>
      <c r="I19" s="6">
        <v>1.46068</v>
      </c>
      <c r="J19" s="6">
        <v>1.1609799999999999</v>
      </c>
      <c r="K19" s="6">
        <v>0.94836000000000009</v>
      </c>
      <c r="L19" s="6">
        <v>0.66739999999999999</v>
      </c>
      <c r="M19" s="6">
        <v>0.57797999999999994</v>
      </c>
      <c r="N19" s="11">
        <v>0.58304</v>
      </c>
      <c r="O19" s="6">
        <v>0.86853999999999998</v>
      </c>
      <c r="P19" s="6">
        <v>1.5718000000000001</v>
      </c>
      <c r="Q19" s="6">
        <v>0.92559999999999998</v>
      </c>
      <c r="R19" s="17">
        <v>1870.4</v>
      </c>
    </row>
    <row r="20" spans="1:18" x14ac:dyDescent="0.25">
      <c r="A20" s="1" t="s">
        <v>686</v>
      </c>
      <c r="B20" s="6">
        <v>0.22843999999999998</v>
      </c>
      <c r="C20" s="6">
        <v>0.22328000000000001</v>
      </c>
      <c r="D20" s="6">
        <v>0.2334</v>
      </c>
      <c r="E20" s="6">
        <v>0.26901999999999998</v>
      </c>
      <c r="F20" s="6">
        <v>0.81235999999999997</v>
      </c>
      <c r="G20" s="6">
        <v>1.6881999999999997</v>
      </c>
      <c r="H20" s="6">
        <v>2.2644200000000003</v>
      </c>
      <c r="I20" s="6">
        <v>2.0295399999999999</v>
      </c>
      <c r="J20" s="6">
        <v>1.53112</v>
      </c>
      <c r="K20" s="6">
        <v>1.40584</v>
      </c>
      <c r="L20" s="6">
        <v>0.63363999999999998</v>
      </c>
      <c r="M20" s="6">
        <v>0.38214000000000004</v>
      </c>
      <c r="N20" s="11">
        <v>0.27792000000000006</v>
      </c>
      <c r="O20" s="6">
        <v>0.43827999999999995</v>
      </c>
      <c r="P20" s="6">
        <v>1.9940600000000004</v>
      </c>
      <c r="Q20" s="6">
        <v>1.1901800000000002</v>
      </c>
      <c r="R20" s="17">
        <v>501</v>
      </c>
    </row>
    <row r="21" spans="1:18" x14ac:dyDescent="0.25">
      <c r="A21" s="1" t="s">
        <v>651</v>
      </c>
      <c r="B21" s="6">
        <v>0.56214383726374073</v>
      </c>
      <c r="C21" s="6">
        <v>0.62530940554433678</v>
      </c>
      <c r="D21" s="6">
        <v>0.87443454169611057</v>
      </c>
      <c r="E21" s="6">
        <v>1.0270477128616951</v>
      </c>
      <c r="F21" s="6">
        <v>1.2179146471274427</v>
      </c>
      <c r="G21" s="6">
        <v>1.299198129928246</v>
      </c>
      <c r="H21" s="6">
        <v>1.3292329928225621</v>
      </c>
      <c r="I21" s="6">
        <v>1.2278269314716346</v>
      </c>
      <c r="J21" s="6">
        <v>1.2270679638446289</v>
      </c>
      <c r="K21" s="6">
        <v>1.0732949725309777</v>
      </c>
      <c r="L21" s="6">
        <v>0.78812601795379855</v>
      </c>
      <c r="M21" s="6">
        <v>0.67524997728409286</v>
      </c>
      <c r="N21" s="11">
        <v>0.62074981441061505</v>
      </c>
      <c r="O21" s="6">
        <v>1.0397927369014845</v>
      </c>
      <c r="P21" s="6">
        <v>1.2853205482593086</v>
      </c>
      <c r="Q21" s="6">
        <v>1.0295930310399488</v>
      </c>
      <c r="R21" s="17">
        <v>19486.600000000002</v>
      </c>
    </row>
    <row r="22" spans="1:18" x14ac:dyDescent="0.25">
      <c r="A22" s="9" t="s">
        <v>656</v>
      </c>
      <c r="B22" s="6">
        <v>0.56214383726374073</v>
      </c>
      <c r="C22" s="6">
        <v>0.62530940554433678</v>
      </c>
      <c r="D22" s="6">
        <v>0.87443454169611057</v>
      </c>
      <c r="E22" s="6">
        <v>1.0270477128616951</v>
      </c>
      <c r="F22" s="6">
        <v>1.2179146471274427</v>
      </c>
      <c r="G22" s="6">
        <v>1.299198129928246</v>
      </c>
      <c r="H22" s="6">
        <v>1.3292329928225621</v>
      </c>
      <c r="I22" s="6">
        <v>1.2278269314716346</v>
      </c>
      <c r="J22" s="6">
        <v>1.2270679638446289</v>
      </c>
      <c r="K22" s="6">
        <v>1.0732949725309777</v>
      </c>
      <c r="L22" s="6">
        <v>0.78812601795379855</v>
      </c>
      <c r="M22" s="6">
        <v>0.67524997728409286</v>
      </c>
      <c r="N22" s="11">
        <v>0.62074981441061505</v>
      </c>
      <c r="O22" s="6">
        <v>1.0397927369014845</v>
      </c>
      <c r="P22" s="6">
        <v>1.2853205482593086</v>
      </c>
      <c r="Q22" s="6">
        <v>1.0295930310399488</v>
      </c>
      <c r="R22" s="17">
        <v>19486.600000000002</v>
      </c>
    </row>
    <row r="23" spans="1:18" x14ac:dyDescent="0.25">
      <c r="A23" s="10" t="s">
        <v>676</v>
      </c>
      <c r="B23" s="6">
        <v>0.30487726768683299</v>
      </c>
      <c r="C23" s="6">
        <v>0.39869232494951556</v>
      </c>
      <c r="D23" s="6">
        <v>0.7950454376324978</v>
      </c>
      <c r="E23" s="6">
        <v>1.1415347078776272</v>
      </c>
      <c r="F23" s="6">
        <v>1.496495912073492</v>
      </c>
      <c r="G23" s="6">
        <v>1.467231584677108</v>
      </c>
      <c r="H23" s="6">
        <v>1.4268284677015295</v>
      </c>
      <c r="I23" s="6">
        <v>1.295311191622355</v>
      </c>
      <c r="J23" s="6">
        <v>1.4658758373008305</v>
      </c>
      <c r="K23" s="6">
        <v>1.1467273763893986</v>
      </c>
      <c r="L23" s="6">
        <v>0.61069708079209351</v>
      </c>
      <c r="M23" s="6">
        <v>0.3833148977784176</v>
      </c>
      <c r="N23" s="11">
        <v>0.36159416484776807</v>
      </c>
      <c r="O23" s="6">
        <v>1.1443373160566792</v>
      </c>
      <c r="P23" s="6">
        <v>1.3960224671668877</v>
      </c>
      <c r="Q23" s="6">
        <v>1.0748886396797699</v>
      </c>
      <c r="R23" s="17">
        <v>781.2</v>
      </c>
    </row>
    <row r="24" spans="1:18" x14ac:dyDescent="0.25">
      <c r="A24" s="15" t="s">
        <v>496</v>
      </c>
      <c r="B24" s="6">
        <v>0.39683999999999997</v>
      </c>
      <c r="C24" s="6">
        <v>0.48698000000000008</v>
      </c>
      <c r="D24" s="6">
        <v>0.76911999999999991</v>
      </c>
      <c r="E24" s="6">
        <v>1.0336200000000002</v>
      </c>
      <c r="F24" s="6">
        <v>1.32318</v>
      </c>
      <c r="G24" s="6">
        <v>1.49092</v>
      </c>
      <c r="H24" s="6">
        <v>1.4834399999999999</v>
      </c>
      <c r="I24" s="6">
        <v>1.3099799999999999</v>
      </c>
      <c r="J24" s="6">
        <v>1.3879199999999998</v>
      </c>
      <c r="K24" s="6">
        <v>1.11686</v>
      </c>
      <c r="L24" s="6">
        <v>0.65512000000000004</v>
      </c>
      <c r="M24" s="6">
        <v>0.46419999999999995</v>
      </c>
      <c r="N24" s="11">
        <v>0.44932</v>
      </c>
      <c r="O24" s="6">
        <v>1.04196</v>
      </c>
      <c r="P24" s="6">
        <v>1.4280999999999999</v>
      </c>
      <c r="Q24" s="6">
        <v>1.05332</v>
      </c>
      <c r="R24" s="17">
        <v>781.2</v>
      </c>
    </row>
    <row r="25" spans="1:18" x14ac:dyDescent="0.25">
      <c r="A25" s="15" t="s">
        <v>652</v>
      </c>
      <c r="B25" s="6">
        <v>0.21291453537366606</v>
      </c>
      <c r="C25" s="6">
        <v>0.3104046498990311</v>
      </c>
      <c r="D25" s="6">
        <v>0.82097087526499557</v>
      </c>
      <c r="E25" s="6">
        <v>1.2494494157552543</v>
      </c>
      <c r="F25" s="6">
        <v>1.6698118241469839</v>
      </c>
      <c r="G25" s="6">
        <v>1.4435431693542158</v>
      </c>
      <c r="H25" s="6">
        <v>1.3702169354030591</v>
      </c>
      <c r="I25" s="6">
        <v>1.28064238324471</v>
      </c>
      <c r="J25" s="6">
        <v>1.5438316746016609</v>
      </c>
      <c r="K25" s="6">
        <v>1.1765947527787972</v>
      </c>
      <c r="L25" s="6">
        <v>0.56627416158418709</v>
      </c>
      <c r="M25" s="6">
        <v>0.30242979555683525</v>
      </c>
      <c r="N25" s="11">
        <v>0.27386832969553615</v>
      </c>
      <c r="O25" s="6">
        <v>1.2467146321133584</v>
      </c>
      <c r="P25" s="6">
        <v>1.3639449343337753</v>
      </c>
      <c r="Q25" s="6">
        <v>1.0964572793595397</v>
      </c>
      <c r="R25" s="17"/>
    </row>
    <row r="26" spans="1:18" x14ac:dyDescent="0.25">
      <c r="A26" s="10" t="s">
        <v>677</v>
      </c>
      <c r="B26" s="6">
        <v>0.63564857142857156</v>
      </c>
      <c r="C26" s="6">
        <v>0.6900571428571427</v>
      </c>
      <c r="D26" s="6">
        <v>0.89711714285714272</v>
      </c>
      <c r="E26" s="6">
        <v>0.99433714285714281</v>
      </c>
      <c r="F26" s="6">
        <v>1.13832</v>
      </c>
      <c r="G26" s="6">
        <v>1.2511885714285713</v>
      </c>
      <c r="H26" s="6">
        <v>1.3013485714285715</v>
      </c>
      <c r="I26" s="6">
        <v>1.2085457142857143</v>
      </c>
      <c r="J26" s="6">
        <v>1.1588371428571427</v>
      </c>
      <c r="K26" s="6">
        <v>1.0523142857142855</v>
      </c>
      <c r="L26" s="6">
        <v>0.83882000000000001</v>
      </c>
      <c r="M26" s="6">
        <v>0.75866</v>
      </c>
      <c r="N26" s="11">
        <v>0.6947942857142857</v>
      </c>
      <c r="O26" s="6">
        <v>1.0099228571428571</v>
      </c>
      <c r="P26" s="6">
        <v>1.2536914285714287</v>
      </c>
      <c r="Q26" s="6">
        <v>1.0166514285714285</v>
      </c>
      <c r="R26" s="17">
        <v>18705.400000000001</v>
      </c>
    </row>
    <row r="27" spans="1:18" x14ac:dyDescent="0.25">
      <c r="A27" s="15" t="s">
        <v>465</v>
      </c>
      <c r="B27" s="6">
        <v>0.73377999999999999</v>
      </c>
      <c r="C27" s="6">
        <v>0.76491999999999993</v>
      </c>
      <c r="D27" s="6">
        <v>0.94687999999999994</v>
      </c>
      <c r="E27" s="6">
        <v>1.0109199999999998</v>
      </c>
      <c r="F27" s="6">
        <v>1.0780400000000001</v>
      </c>
      <c r="G27" s="6">
        <v>1.1567599999999998</v>
      </c>
      <c r="H27" s="6">
        <v>1.1914799999999999</v>
      </c>
      <c r="I27" s="6">
        <v>1.1226399999999999</v>
      </c>
      <c r="J27" s="6">
        <v>1.06714</v>
      </c>
      <c r="K27" s="6">
        <v>1.0430199999999998</v>
      </c>
      <c r="L27" s="6">
        <v>0.94198000000000004</v>
      </c>
      <c r="M27" s="6">
        <v>0.89860000000000007</v>
      </c>
      <c r="N27" s="11">
        <v>0.79912000000000005</v>
      </c>
      <c r="O27" s="6">
        <v>1.01196</v>
      </c>
      <c r="P27" s="6">
        <v>1.15696</v>
      </c>
      <c r="Q27" s="6">
        <v>1.01738</v>
      </c>
      <c r="R27" s="17">
        <v>2687.4</v>
      </c>
    </row>
    <row r="28" spans="1:18" x14ac:dyDescent="0.25">
      <c r="A28" s="15" t="s">
        <v>494</v>
      </c>
      <c r="B28" s="6">
        <v>0.51341999999999999</v>
      </c>
      <c r="C28" s="6">
        <v>0.58476000000000006</v>
      </c>
      <c r="D28" s="6">
        <v>0.83291999999999999</v>
      </c>
      <c r="E28" s="6">
        <v>0.98610000000000009</v>
      </c>
      <c r="F28" s="6">
        <v>1.1498200000000001</v>
      </c>
      <c r="G28" s="6">
        <v>1.2916400000000001</v>
      </c>
      <c r="H28" s="6">
        <v>1.4376</v>
      </c>
      <c r="I28" s="6">
        <v>1.3144400000000001</v>
      </c>
      <c r="J28" s="6">
        <v>1.2074399999999998</v>
      </c>
      <c r="K28" s="6">
        <v>1.0562600000000002</v>
      </c>
      <c r="L28" s="6">
        <v>0.79920000000000002</v>
      </c>
      <c r="M28" s="6">
        <v>0.69497999999999993</v>
      </c>
      <c r="N28" s="11">
        <v>0.59772000000000003</v>
      </c>
      <c r="O28" s="6">
        <v>0.9895799999999999</v>
      </c>
      <c r="P28" s="6">
        <v>1.34788</v>
      </c>
      <c r="Q28" s="6">
        <v>1.0209600000000001</v>
      </c>
      <c r="R28" s="17">
        <v>2598.1999999999998</v>
      </c>
    </row>
    <row r="29" spans="1:18" x14ac:dyDescent="0.25">
      <c r="A29" s="15" t="s">
        <v>495</v>
      </c>
      <c r="B29" s="6">
        <v>0.73893999999999993</v>
      </c>
      <c r="C29" s="6">
        <v>0.80486000000000002</v>
      </c>
      <c r="D29" s="6">
        <v>0.93140000000000001</v>
      </c>
      <c r="E29" s="6">
        <v>0.98227999999999993</v>
      </c>
      <c r="F29" s="6">
        <v>1.1052599999999999</v>
      </c>
      <c r="G29" s="6">
        <v>1.17384</v>
      </c>
      <c r="H29" s="6">
        <v>1.1862200000000001</v>
      </c>
      <c r="I29" s="6">
        <v>1.14402</v>
      </c>
      <c r="J29" s="6">
        <v>1.1231200000000001</v>
      </c>
      <c r="K29" s="6">
        <v>1.0322</v>
      </c>
      <c r="L29" s="6">
        <v>0.89296000000000009</v>
      </c>
      <c r="M29" s="6">
        <v>0.84153999999999995</v>
      </c>
      <c r="N29" s="11">
        <v>0.7950799999999999</v>
      </c>
      <c r="O29" s="6">
        <v>1.0063400000000002</v>
      </c>
      <c r="P29" s="6">
        <v>1.1680200000000001</v>
      </c>
      <c r="Q29" s="6">
        <v>1.0160800000000001</v>
      </c>
      <c r="R29" s="17">
        <v>4494.8</v>
      </c>
    </row>
    <row r="30" spans="1:18" x14ac:dyDescent="0.25">
      <c r="A30" s="15" t="s">
        <v>497</v>
      </c>
      <c r="B30" s="6">
        <v>0.59960000000000002</v>
      </c>
      <c r="C30" s="6">
        <v>0.67684</v>
      </c>
      <c r="D30" s="6">
        <v>0.83638000000000012</v>
      </c>
      <c r="E30" s="6">
        <v>0.93640000000000012</v>
      </c>
      <c r="F30" s="6">
        <v>1.1314199999999999</v>
      </c>
      <c r="G30" s="6">
        <v>1.3572200000000001</v>
      </c>
      <c r="H30" s="6">
        <v>1.4418199999999999</v>
      </c>
      <c r="I30" s="6">
        <v>1.2760000000000002</v>
      </c>
      <c r="J30" s="6">
        <v>1.1766599999999998</v>
      </c>
      <c r="K30" s="6">
        <v>1.0141200000000001</v>
      </c>
      <c r="L30" s="6">
        <v>0.76240000000000008</v>
      </c>
      <c r="M30" s="6">
        <v>0.69378000000000006</v>
      </c>
      <c r="N30" s="11">
        <v>0.65676000000000001</v>
      </c>
      <c r="O30" s="6">
        <v>0.96806000000000003</v>
      </c>
      <c r="P30" s="6">
        <v>1.35836</v>
      </c>
      <c r="Q30" s="6">
        <v>0.98438000000000003</v>
      </c>
      <c r="R30" s="17">
        <v>1433</v>
      </c>
    </row>
    <row r="31" spans="1:18" x14ac:dyDescent="0.25">
      <c r="A31" s="15" t="s">
        <v>500</v>
      </c>
      <c r="B31" s="6">
        <v>0.65670000000000006</v>
      </c>
      <c r="C31" s="6">
        <v>0.7009399999999999</v>
      </c>
      <c r="D31" s="6">
        <v>0.96279999999999999</v>
      </c>
      <c r="E31" s="6">
        <v>1.0369600000000001</v>
      </c>
      <c r="F31" s="6">
        <v>1.1489199999999999</v>
      </c>
      <c r="G31" s="6">
        <v>1.1989000000000001</v>
      </c>
      <c r="H31" s="6">
        <v>1.2228600000000001</v>
      </c>
      <c r="I31" s="6">
        <v>1.1476</v>
      </c>
      <c r="J31" s="6">
        <v>1.10866</v>
      </c>
      <c r="K31" s="6">
        <v>1.05308</v>
      </c>
      <c r="L31" s="6">
        <v>0.89092000000000005</v>
      </c>
      <c r="M31" s="6">
        <v>0.80969999999999998</v>
      </c>
      <c r="N31" s="11">
        <v>0.72243999999999997</v>
      </c>
      <c r="O31" s="6">
        <v>1.04956</v>
      </c>
      <c r="P31" s="6">
        <v>1.1898</v>
      </c>
      <c r="Q31" s="6">
        <v>1.01756</v>
      </c>
      <c r="R31" s="17">
        <v>4004.4</v>
      </c>
    </row>
    <row r="32" spans="1:18" x14ac:dyDescent="0.25">
      <c r="A32" s="15" t="s">
        <v>510</v>
      </c>
      <c r="B32" s="6">
        <v>0.56772000000000011</v>
      </c>
      <c r="C32" s="6">
        <v>0.62131999999999998</v>
      </c>
      <c r="D32" s="6">
        <v>0.81098000000000003</v>
      </c>
      <c r="E32" s="6">
        <v>0.94457999999999998</v>
      </c>
      <c r="F32" s="6">
        <v>1.15852</v>
      </c>
      <c r="G32" s="6">
        <v>1.3937599999999999</v>
      </c>
      <c r="H32" s="6">
        <v>1.4255</v>
      </c>
      <c r="I32" s="6">
        <v>1.2816400000000001</v>
      </c>
      <c r="J32" s="6">
        <v>1.2139200000000001</v>
      </c>
      <c r="K32" s="6">
        <v>1.07538</v>
      </c>
      <c r="L32" s="6">
        <v>0.75589999999999991</v>
      </c>
      <c r="M32" s="6">
        <v>0.65057999999999994</v>
      </c>
      <c r="N32" s="11">
        <v>0.61321999999999999</v>
      </c>
      <c r="O32" s="6">
        <v>0.97133999999999998</v>
      </c>
      <c r="P32" s="6">
        <v>1.3669600000000002</v>
      </c>
      <c r="Q32" s="6">
        <v>1.01508</v>
      </c>
      <c r="R32" s="17">
        <v>1219.4000000000001</v>
      </c>
    </row>
    <row r="33" spans="1:37" x14ac:dyDescent="0.25">
      <c r="A33" s="15" t="s">
        <v>511</v>
      </c>
      <c r="B33" s="6">
        <v>0.63938000000000006</v>
      </c>
      <c r="C33" s="6">
        <v>0.67675999999999992</v>
      </c>
      <c r="D33" s="6">
        <v>0.95845999999999987</v>
      </c>
      <c r="E33" s="6">
        <v>1.0631200000000001</v>
      </c>
      <c r="F33" s="6">
        <v>1.1962600000000001</v>
      </c>
      <c r="G33" s="6">
        <v>1.1862000000000001</v>
      </c>
      <c r="H33" s="6">
        <v>1.2039599999999999</v>
      </c>
      <c r="I33" s="6">
        <v>1.1734800000000001</v>
      </c>
      <c r="J33" s="6">
        <v>1.21492</v>
      </c>
      <c r="K33" s="6">
        <v>1.0921400000000001</v>
      </c>
      <c r="L33" s="6">
        <v>0.82837999999999989</v>
      </c>
      <c r="M33" s="6">
        <v>0.72143999999999997</v>
      </c>
      <c r="N33" s="11">
        <v>0.67922000000000005</v>
      </c>
      <c r="O33" s="6">
        <v>1.0726199999999999</v>
      </c>
      <c r="P33" s="6">
        <v>1.1878599999999999</v>
      </c>
      <c r="Q33" s="6">
        <v>1.04512</v>
      </c>
      <c r="R33" s="17">
        <v>2268.1999999999998</v>
      </c>
    </row>
    <row r="34" spans="1:37" x14ac:dyDescent="0.25">
      <c r="A34" s="1" t="s">
        <v>662</v>
      </c>
      <c r="B34" s="6">
        <v>0.85179799242424281</v>
      </c>
      <c r="C34" s="6">
        <v>0.90604363636363627</v>
      </c>
      <c r="D34" s="6">
        <v>0.96911454545454589</v>
      </c>
      <c r="E34" s="6">
        <v>0.99725022727272727</v>
      </c>
      <c r="F34" s="6">
        <v>1.0420885227272727</v>
      </c>
      <c r="G34" s="6">
        <v>1.0768469318181819</v>
      </c>
      <c r="H34" s="6">
        <v>1.0705192803030303</v>
      </c>
      <c r="I34" s="6">
        <v>1.073717272727273</v>
      </c>
      <c r="J34" s="6">
        <v>1.0550324242424245</v>
      </c>
      <c r="K34" s="6">
        <v>1.0410454924242425</v>
      </c>
      <c r="L34" s="6">
        <v>0.95563606060606066</v>
      </c>
      <c r="M34" s="6">
        <v>0.92926878787878775</v>
      </c>
      <c r="N34" s="11">
        <v>0.89639178030303068</v>
      </c>
      <c r="O34" s="6">
        <v>1.0027675</v>
      </c>
      <c r="P34" s="6">
        <v>1.0734810227272729</v>
      </c>
      <c r="Q34" s="6">
        <v>1.0171722348484846</v>
      </c>
      <c r="R34" s="17">
        <v>764414.55</v>
      </c>
      <c r="U34" t="str">
        <f>B1</f>
        <v>Jan</v>
      </c>
      <c r="V34" t="str">
        <f t="shared" ref="V34:AK34" si="0">C1</f>
        <v>Feb</v>
      </c>
      <c r="W34" t="str">
        <f t="shared" si="0"/>
        <v>Mar</v>
      </c>
      <c r="X34" t="str">
        <f t="shared" si="0"/>
        <v>Apr</v>
      </c>
      <c r="Y34" t="str">
        <f t="shared" si="0"/>
        <v>May</v>
      </c>
      <c r="Z34" t="str">
        <f t="shared" si="0"/>
        <v>Jun</v>
      </c>
      <c r="AA34" t="str">
        <f t="shared" si="0"/>
        <v>Jul</v>
      </c>
      <c r="AB34" t="str">
        <f t="shared" si="0"/>
        <v>Aug</v>
      </c>
      <c r="AC34" t="str">
        <f t="shared" si="0"/>
        <v>Sep</v>
      </c>
      <c r="AD34" t="str">
        <f t="shared" si="0"/>
        <v>Oct</v>
      </c>
      <c r="AE34" t="str">
        <f t="shared" si="0"/>
        <v>Nov</v>
      </c>
      <c r="AF34" t="str">
        <f t="shared" si="0"/>
        <v>Dec</v>
      </c>
      <c r="AG34" t="str">
        <f t="shared" si="0"/>
        <v>Winter</v>
      </c>
      <c r="AH34" t="str">
        <f t="shared" si="0"/>
        <v>Spring</v>
      </c>
      <c r="AI34" t="str">
        <f t="shared" si="0"/>
        <v>Summer</v>
      </c>
      <c r="AJ34" t="str">
        <f t="shared" si="0"/>
        <v>Fall</v>
      </c>
      <c r="AK34" t="str">
        <f t="shared" si="0"/>
        <v>Sum of AADT_Avg</v>
      </c>
    </row>
    <row r="35" spans="1:37" x14ac:dyDescent="0.25">
      <c r="A35" s="1" t="s">
        <v>702</v>
      </c>
      <c r="B35" s="6">
        <v>0.96098666666666677</v>
      </c>
      <c r="C35" s="6">
        <v>1.0305200000000001</v>
      </c>
      <c r="D35" s="6">
        <v>1.0498866666666666</v>
      </c>
      <c r="E35" s="6">
        <v>1.0444933333333333</v>
      </c>
      <c r="F35" s="6">
        <v>1.0028266666666668</v>
      </c>
      <c r="G35" s="6">
        <v>0.95868000000000009</v>
      </c>
      <c r="H35" s="6">
        <v>0.93463999999999992</v>
      </c>
      <c r="I35" s="6">
        <v>0.97175333333333336</v>
      </c>
      <c r="J35" s="6">
        <v>0.99349333333333334</v>
      </c>
      <c r="K35" s="6">
        <v>1.0240400000000001</v>
      </c>
      <c r="L35" s="6">
        <v>1.0124333333333333</v>
      </c>
      <c r="M35" s="6">
        <v>1.0203266666666666</v>
      </c>
      <c r="N35" s="11">
        <v>1.0039466666666665</v>
      </c>
      <c r="O35" s="6">
        <v>1.0323933333333335</v>
      </c>
      <c r="P35" s="6">
        <v>0.95504</v>
      </c>
      <c r="Q35" s="6">
        <v>1.0099733333333334</v>
      </c>
      <c r="R35" s="17">
        <v>69841.8</v>
      </c>
      <c r="U35" s="3">
        <f>SUMPRODUCT(B36:B39,$R$36:$R$39)/SUM($R$36:$R$39)</f>
        <v>0.79775106802207241</v>
      </c>
      <c r="V35" s="3">
        <f t="shared" ref="V35:AK35" si="1">SUMPRODUCT(C36:C39,$R$36:$R$39)/SUM($R$36:$R$39)</f>
        <v>0.85370452479318482</v>
      </c>
      <c r="W35" s="3">
        <f t="shared" si="1"/>
        <v>0.94108400408257664</v>
      </c>
      <c r="X35" s="3">
        <f t="shared" si="1"/>
        <v>0.96474298117852941</v>
      </c>
      <c r="Y35" s="3">
        <f t="shared" si="1"/>
        <v>1.0285772477887791</v>
      </c>
      <c r="Z35" s="3">
        <f t="shared" si="1"/>
        <v>1.1329669936691413</v>
      </c>
      <c r="AA35" s="3">
        <f t="shared" si="1"/>
        <v>1.1772823132673773</v>
      </c>
      <c r="AB35" s="3">
        <f t="shared" si="1"/>
        <v>1.1424122277376432</v>
      </c>
      <c r="AC35" s="3">
        <f t="shared" si="1"/>
        <v>1.0800634397311719</v>
      </c>
      <c r="AD35" s="3">
        <f t="shared" si="1"/>
        <v>1.0393282902723735</v>
      </c>
      <c r="AE35" s="3">
        <f t="shared" si="1"/>
        <v>0.91555755554495832</v>
      </c>
      <c r="AF35" s="3">
        <f t="shared" si="1"/>
        <v>0.88322280374079254</v>
      </c>
      <c r="AG35" s="3">
        <f t="shared" si="1"/>
        <v>0.84532789978992717</v>
      </c>
      <c r="AH35" s="3">
        <f t="shared" si="1"/>
        <v>0.97811977671540806</v>
      </c>
      <c r="AI35" s="3">
        <f t="shared" si="1"/>
        <v>1.1507230194465825</v>
      </c>
      <c r="AJ35" s="3">
        <f t="shared" si="1"/>
        <v>1.0116869183178776</v>
      </c>
      <c r="AK35">
        <f t="shared" si="1"/>
        <v>3360306.7032525009</v>
      </c>
    </row>
    <row r="36" spans="1:37" x14ac:dyDescent="0.25">
      <c r="A36" s="1" t="s">
        <v>698</v>
      </c>
      <c r="B36" s="6">
        <v>0.82387333333333346</v>
      </c>
      <c r="C36" s="6">
        <v>0.99666416666666668</v>
      </c>
      <c r="D36" s="6">
        <v>1.0128787499999998</v>
      </c>
      <c r="E36" s="6">
        <v>1.0070816666666667</v>
      </c>
      <c r="F36" s="6">
        <v>1.0089299999999999</v>
      </c>
      <c r="G36" s="6">
        <v>0.96885583333333336</v>
      </c>
      <c r="H36" s="6">
        <v>0.97096583333333331</v>
      </c>
      <c r="I36" s="6">
        <v>1.0025466666666667</v>
      </c>
      <c r="J36" s="6">
        <v>1.0415333333333332</v>
      </c>
      <c r="K36" s="6">
        <v>1.0892658333333332</v>
      </c>
      <c r="L36" s="6">
        <v>1.0709654166666667</v>
      </c>
      <c r="M36" s="6">
        <v>1.0086416666666667</v>
      </c>
      <c r="N36" s="11">
        <v>0.94538333333333324</v>
      </c>
      <c r="O36" s="6">
        <v>1.00963125</v>
      </c>
      <c r="P36" s="6">
        <v>0.98078833333333326</v>
      </c>
      <c r="Q36" s="6">
        <v>1.0672633333333332</v>
      </c>
      <c r="R36" s="17">
        <v>29595.65</v>
      </c>
    </row>
    <row r="37" spans="1:37" x14ac:dyDescent="0.25">
      <c r="A37" s="1" t="s">
        <v>697</v>
      </c>
      <c r="B37" s="6">
        <v>0.83906666666666663</v>
      </c>
      <c r="C37" s="6">
        <v>0.89818666666666669</v>
      </c>
      <c r="D37" s="6">
        <v>1.0362733333333334</v>
      </c>
      <c r="E37" s="6">
        <v>1.0306466666666667</v>
      </c>
      <c r="F37" s="6">
        <v>1.0034999999999998</v>
      </c>
      <c r="G37" s="6">
        <v>1.0481333333333334</v>
      </c>
      <c r="H37" s="6">
        <v>1.1119266666666665</v>
      </c>
      <c r="I37" s="6">
        <v>1.0702533333333333</v>
      </c>
      <c r="J37" s="6">
        <v>0.98321999999999987</v>
      </c>
      <c r="K37" s="6">
        <v>1.0255466666666664</v>
      </c>
      <c r="L37" s="6">
        <v>0.98605333333333334</v>
      </c>
      <c r="M37" s="6">
        <v>0.93587333333333333</v>
      </c>
      <c r="N37" s="11">
        <v>0.89102000000000003</v>
      </c>
      <c r="O37" s="6">
        <v>1.0234799999999999</v>
      </c>
      <c r="P37" s="6">
        <v>1.0767599999999999</v>
      </c>
      <c r="Q37" s="6">
        <v>0.99827333333333346</v>
      </c>
      <c r="R37" s="17">
        <v>99908.800000000003</v>
      </c>
    </row>
    <row r="38" spans="1:37" x14ac:dyDescent="0.25">
      <c r="A38" s="1" t="s">
        <v>426</v>
      </c>
      <c r="B38" s="6">
        <v>0.79634363826172072</v>
      </c>
      <c r="C38" s="6">
        <v>0.85121321538998374</v>
      </c>
      <c r="D38" s="6">
        <v>0.93774267001962208</v>
      </c>
      <c r="E38" s="6">
        <v>0.96249225279471318</v>
      </c>
      <c r="F38" s="6">
        <v>1.0294637405803535</v>
      </c>
      <c r="G38" s="6">
        <v>1.1367958243580107</v>
      </c>
      <c r="H38" s="6">
        <v>1.1809110006912855</v>
      </c>
      <c r="I38" s="6">
        <v>1.1456713303724584</v>
      </c>
      <c r="J38" s="6">
        <v>1.0831695094314566</v>
      </c>
      <c r="K38" s="6">
        <v>1.0392992770923422</v>
      </c>
      <c r="L38" s="6">
        <v>0.91221407298909341</v>
      </c>
      <c r="M38" s="6">
        <v>0.88064621308740543</v>
      </c>
      <c r="N38" s="11">
        <v>0.84316652699270656</v>
      </c>
      <c r="O38" s="6">
        <v>0.97655049611736711</v>
      </c>
      <c r="P38" s="6">
        <v>1.1542894494011615</v>
      </c>
      <c r="Q38" s="6">
        <v>1.0115994195118061</v>
      </c>
      <c r="R38" s="17">
        <v>3482161.1999999993</v>
      </c>
    </row>
    <row r="39" spans="1:37" ht="15.75" customHeight="1" x14ac:dyDescent="0.25">
      <c r="A39"/>
      <c r="B39"/>
      <c r="C39"/>
      <c r="D39"/>
      <c r="E39"/>
      <c r="F39"/>
      <c r="N39"/>
      <c r="R39"/>
    </row>
    <row r="40" spans="1:37" x14ac:dyDescent="0.25">
      <c r="A40"/>
      <c r="B40"/>
      <c r="C40"/>
      <c r="D40"/>
      <c r="E40"/>
      <c r="F40"/>
      <c r="N40"/>
      <c r="R40"/>
    </row>
    <row r="41" spans="1:37" x14ac:dyDescent="0.25">
      <c r="A41"/>
      <c r="B41"/>
      <c r="C41"/>
      <c r="D41"/>
      <c r="E41"/>
      <c r="F41"/>
      <c r="N41"/>
      <c r="R41"/>
    </row>
    <row r="42" spans="1:37" x14ac:dyDescent="0.25">
      <c r="A42"/>
      <c r="B42"/>
      <c r="C42"/>
      <c r="D42"/>
      <c r="E42"/>
      <c r="F42"/>
      <c r="N42"/>
      <c r="R42"/>
    </row>
    <row r="43" spans="1:37" x14ac:dyDescent="0.25">
      <c r="A43"/>
      <c r="B43"/>
      <c r="C43"/>
      <c r="D43"/>
      <c r="E43"/>
      <c r="F43"/>
      <c r="N43"/>
      <c r="R43"/>
    </row>
    <row r="44" spans="1:37" x14ac:dyDescent="0.25">
      <c r="A44"/>
      <c r="B44"/>
      <c r="C44"/>
      <c r="D44"/>
      <c r="E44"/>
      <c r="F44"/>
      <c r="N44"/>
      <c r="R44"/>
    </row>
    <row r="45" spans="1:37" x14ac:dyDescent="0.25">
      <c r="A45"/>
      <c r="B45"/>
      <c r="C45"/>
      <c r="D45"/>
      <c r="E45"/>
      <c r="F45"/>
      <c r="N45"/>
      <c r="R45"/>
    </row>
    <row r="46" spans="1:37" x14ac:dyDescent="0.25">
      <c r="A46"/>
      <c r="B46"/>
      <c r="C46"/>
      <c r="D46"/>
      <c r="E46"/>
      <c r="F46"/>
      <c r="N46"/>
      <c r="R46"/>
    </row>
    <row r="47" spans="1:37" x14ac:dyDescent="0.25">
      <c r="A47"/>
      <c r="B47"/>
      <c r="C47"/>
      <c r="D47"/>
      <c r="E47"/>
      <c r="F47"/>
      <c r="N47"/>
      <c r="R47"/>
    </row>
    <row r="48" spans="1:37" x14ac:dyDescent="0.25">
      <c r="A48"/>
      <c r="B48"/>
      <c r="C48"/>
      <c r="D48"/>
      <c r="E48"/>
      <c r="F48"/>
      <c r="N48"/>
      <c r="R48"/>
    </row>
    <row r="49" spans="1:18" x14ac:dyDescent="0.25">
      <c r="A49"/>
      <c r="B49"/>
      <c r="C49"/>
      <c r="D49"/>
      <c r="E49"/>
      <c r="F49"/>
      <c r="N49"/>
      <c r="R49"/>
    </row>
    <row r="50" spans="1:18" x14ac:dyDescent="0.25">
      <c r="A50"/>
      <c r="B50"/>
      <c r="C50"/>
      <c r="D50"/>
      <c r="E50"/>
      <c r="F50"/>
      <c r="N50"/>
      <c r="R50"/>
    </row>
    <row r="51" spans="1:18" x14ac:dyDescent="0.25">
      <c r="A51"/>
      <c r="B51"/>
      <c r="C51"/>
      <c r="D51"/>
      <c r="E51"/>
      <c r="F51"/>
      <c r="N51"/>
      <c r="R51"/>
    </row>
    <row r="52" spans="1:18" x14ac:dyDescent="0.25">
      <c r="A52"/>
      <c r="B52"/>
      <c r="C52"/>
      <c r="D52"/>
      <c r="E52"/>
      <c r="F52"/>
      <c r="N52"/>
      <c r="R52"/>
    </row>
    <row r="53" spans="1:18" x14ac:dyDescent="0.25">
      <c r="A53"/>
      <c r="B53"/>
      <c r="C53"/>
      <c r="D53"/>
      <c r="E53"/>
      <c r="F53"/>
      <c r="N53"/>
      <c r="R53"/>
    </row>
    <row r="54" spans="1:18" x14ac:dyDescent="0.25">
      <c r="A54"/>
      <c r="B54"/>
      <c r="C54"/>
      <c r="D54"/>
      <c r="E54"/>
      <c r="F54"/>
      <c r="N54"/>
      <c r="R54"/>
    </row>
    <row r="55" spans="1:18" x14ac:dyDescent="0.25">
      <c r="A55"/>
      <c r="B55"/>
      <c r="C55"/>
      <c r="D55"/>
      <c r="E55"/>
      <c r="F55"/>
      <c r="N55"/>
      <c r="R55"/>
    </row>
    <row r="56" spans="1:18" x14ac:dyDescent="0.25">
      <c r="A56"/>
      <c r="B56"/>
      <c r="C56"/>
      <c r="D56"/>
      <c r="E56"/>
      <c r="F56"/>
      <c r="N56"/>
      <c r="R56"/>
    </row>
    <row r="57" spans="1:18" x14ac:dyDescent="0.25">
      <c r="A57"/>
      <c r="B57"/>
      <c r="C57"/>
      <c r="D57"/>
      <c r="E57"/>
      <c r="F57"/>
      <c r="N57"/>
      <c r="R57"/>
    </row>
    <row r="58" spans="1:18" x14ac:dyDescent="0.25">
      <c r="A58"/>
      <c r="B58"/>
      <c r="C58"/>
      <c r="D58"/>
      <c r="E58"/>
      <c r="F58"/>
      <c r="N58"/>
      <c r="R58"/>
    </row>
    <row r="59" spans="1:18" x14ac:dyDescent="0.25">
      <c r="A59"/>
      <c r="B59"/>
      <c r="C59"/>
      <c r="D59"/>
      <c r="E59"/>
      <c r="F59"/>
      <c r="N59"/>
      <c r="R59"/>
    </row>
    <row r="60" spans="1:18" x14ac:dyDescent="0.25">
      <c r="A60"/>
      <c r="B60"/>
      <c r="C60"/>
      <c r="D60"/>
      <c r="E60"/>
      <c r="F60"/>
      <c r="N60"/>
      <c r="R60"/>
    </row>
    <row r="61" spans="1:18" x14ac:dyDescent="0.25">
      <c r="A61"/>
      <c r="B61"/>
      <c r="C61"/>
      <c r="D61"/>
      <c r="E61"/>
      <c r="F61"/>
      <c r="N61"/>
      <c r="R61"/>
    </row>
    <row r="62" spans="1:18" x14ac:dyDescent="0.25">
      <c r="A62"/>
      <c r="B62"/>
      <c r="C62"/>
      <c r="D62"/>
      <c r="E62"/>
      <c r="F62"/>
      <c r="N62"/>
      <c r="R62"/>
    </row>
    <row r="63" spans="1:18" x14ac:dyDescent="0.25">
      <c r="A63"/>
      <c r="B63"/>
      <c r="C63"/>
      <c r="D63"/>
      <c r="E63"/>
      <c r="F63"/>
      <c r="N63"/>
      <c r="R63"/>
    </row>
    <row r="64" spans="1:18" x14ac:dyDescent="0.25">
      <c r="A64"/>
      <c r="B64"/>
      <c r="C64"/>
      <c r="D64"/>
      <c r="E64"/>
      <c r="F64"/>
      <c r="N64"/>
      <c r="R64"/>
    </row>
    <row r="65" spans="1:18" x14ac:dyDescent="0.25">
      <c r="A65"/>
      <c r="B65"/>
      <c r="C65"/>
      <c r="D65"/>
      <c r="E65"/>
      <c r="F65"/>
      <c r="N65"/>
      <c r="R65"/>
    </row>
    <row r="66" spans="1:18" x14ac:dyDescent="0.25">
      <c r="A66"/>
      <c r="B66"/>
      <c r="C66"/>
      <c r="D66"/>
      <c r="E66"/>
      <c r="F66"/>
      <c r="N66"/>
      <c r="R66"/>
    </row>
    <row r="67" spans="1:18" x14ac:dyDescent="0.25">
      <c r="A67"/>
      <c r="B67"/>
      <c r="C67"/>
      <c r="D67"/>
      <c r="E67"/>
      <c r="F67"/>
      <c r="N67"/>
      <c r="R67"/>
    </row>
    <row r="68" spans="1:18" x14ac:dyDescent="0.25">
      <c r="A68"/>
      <c r="B68"/>
      <c r="C68"/>
      <c r="D68"/>
      <c r="E68"/>
      <c r="F68"/>
      <c r="N68"/>
      <c r="R68"/>
    </row>
    <row r="69" spans="1:18" x14ac:dyDescent="0.25">
      <c r="A69"/>
      <c r="B69"/>
      <c r="C69"/>
      <c r="D69"/>
      <c r="E69"/>
      <c r="F69"/>
      <c r="N69"/>
      <c r="R69"/>
    </row>
    <row r="70" spans="1:18" x14ac:dyDescent="0.25">
      <c r="A70"/>
      <c r="B70"/>
      <c r="C70"/>
      <c r="D70"/>
      <c r="E70"/>
      <c r="F70"/>
      <c r="N70"/>
      <c r="R70"/>
    </row>
    <row r="71" spans="1:18" x14ac:dyDescent="0.25">
      <c r="A71"/>
      <c r="B71"/>
      <c r="C71"/>
      <c r="D71"/>
      <c r="E71"/>
      <c r="F71"/>
      <c r="N71"/>
      <c r="R71"/>
    </row>
    <row r="72" spans="1:18" x14ac:dyDescent="0.25">
      <c r="A72"/>
      <c r="B72"/>
      <c r="C72"/>
      <c r="D72"/>
      <c r="E72"/>
      <c r="F72"/>
      <c r="N72"/>
      <c r="R72"/>
    </row>
    <row r="73" spans="1:18" x14ac:dyDescent="0.25">
      <c r="A73"/>
      <c r="B73"/>
      <c r="C73"/>
      <c r="D73"/>
      <c r="E73"/>
      <c r="F73"/>
      <c r="N73"/>
      <c r="R73"/>
    </row>
    <row r="74" spans="1:18" x14ac:dyDescent="0.25">
      <c r="A74"/>
      <c r="B74"/>
      <c r="C74"/>
      <c r="D74"/>
      <c r="E74"/>
      <c r="F74"/>
      <c r="N74"/>
      <c r="R74"/>
    </row>
    <row r="75" spans="1:18" x14ac:dyDescent="0.25">
      <c r="A75"/>
      <c r="B75"/>
      <c r="C75"/>
      <c r="D75"/>
      <c r="E75"/>
      <c r="F75"/>
      <c r="N75"/>
      <c r="R75"/>
    </row>
    <row r="76" spans="1:18" x14ac:dyDescent="0.25">
      <c r="A76"/>
      <c r="B76"/>
      <c r="C76"/>
      <c r="D76"/>
      <c r="E76"/>
      <c r="F76"/>
      <c r="N76"/>
      <c r="R76"/>
    </row>
    <row r="77" spans="1:18" x14ac:dyDescent="0.25">
      <c r="A77"/>
      <c r="B77"/>
      <c r="C77"/>
      <c r="D77"/>
      <c r="E77"/>
      <c r="F77"/>
      <c r="N77"/>
      <c r="R77"/>
    </row>
    <row r="78" spans="1:18" x14ac:dyDescent="0.25">
      <c r="A78"/>
      <c r="B78"/>
      <c r="C78"/>
      <c r="D78"/>
      <c r="E78"/>
      <c r="F78"/>
      <c r="N78"/>
      <c r="R78"/>
    </row>
    <row r="79" spans="1:18" x14ac:dyDescent="0.25">
      <c r="A79"/>
      <c r="B79"/>
      <c r="C79"/>
      <c r="D79"/>
      <c r="E79"/>
      <c r="F79"/>
      <c r="N79"/>
      <c r="R79"/>
    </row>
    <row r="80" spans="1:18" x14ac:dyDescent="0.25">
      <c r="A80"/>
      <c r="B80"/>
      <c r="C80"/>
      <c r="D80"/>
      <c r="E80"/>
      <c r="F80"/>
      <c r="N80"/>
      <c r="R80"/>
    </row>
    <row r="81" spans="1:18" x14ac:dyDescent="0.25">
      <c r="A81"/>
      <c r="B81"/>
      <c r="C81"/>
      <c r="D81"/>
      <c r="E81"/>
      <c r="F81"/>
      <c r="N81"/>
      <c r="R81"/>
    </row>
    <row r="82" spans="1:18" x14ac:dyDescent="0.25">
      <c r="A82"/>
      <c r="B82"/>
      <c r="C82"/>
      <c r="D82"/>
      <c r="E82"/>
      <c r="F82"/>
      <c r="N82"/>
      <c r="R82"/>
    </row>
    <row r="83" spans="1:18" x14ac:dyDescent="0.25">
      <c r="A83"/>
      <c r="B83"/>
      <c r="C83"/>
      <c r="D83"/>
      <c r="E83"/>
      <c r="F83"/>
      <c r="N83"/>
      <c r="R83"/>
    </row>
    <row r="84" spans="1:18" x14ac:dyDescent="0.25">
      <c r="A84"/>
      <c r="B84"/>
      <c r="C84"/>
      <c r="D84"/>
      <c r="E84"/>
      <c r="F84"/>
      <c r="N84"/>
      <c r="R84"/>
    </row>
    <row r="85" spans="1:18" x14ac:dyDescent="0.25">
      <c r="A85"/>
      <c r="B85"/>
      <c r="C85"/>
      <c r="D85"/>
      <c r="E85"/>
      <c r="F85"/>
      <c r="N85"/>
      <c r="R85"/>
    </row>
    <row r="86" spans="1:18" x14ac:dyDescent="0.25">
      <c r="A86"/>
      <c r="B86"/>
      <c r="C86"/>
      <c r="D86"/>
      <c r="E86"/>
      <c r="F86"/>
      <c r="N86"/>
      <c r="R86"/>
    </row>
    <row r="87" spans="1:18" x14ac:dyDescent="0.25">
      <c r="A87"/>
      <c r="B87"/>
      <c r="C87"/>
      <c r="D87"/>
      <c r="E87"/>
      <c r="F87"/>
      <c r="N87"/>
      <c r="R87"/>
    </row>
    <row r="88" spans="1:18" x14ac:dyDescent="0.25">
      <c r="A88"/>
      <c r="B88"/>
      <c r="C88"/>
      <c r="D88"/>
      <c r="E88"/>
      <c r="F88"/>
      <c r="N88"/>
      <c r="R88"/>
    </row>
    <row r="89" spans="1:18" x14ac:dyDescent="0.25">
      <c r="A89"/>
      <c r="B89"/>
      <c r="C89"/>
      <c r="D89"/>
      <c r="E89"/>
      <c r="F89"/>
      <c r="N89"/>
      <c r="R89"/>
    </row>
    <row r="90" spans="1:18" x14ac:dyDescent="0.25">
      <c r="A90"/>
      <c r="B90"/>
      <c r="C90"/>
      <c r="D90"/>
      <c r="E90"/>
      <c r="F90"/>
      <c r="N90"/>
      <c r="R90"/>
    </row>
    <row r="91" spans="1:18" x14ac:dyDescent="0.25">
      <c r="A91"/>
      <c r="B91"/>
      <c r="C91"/>
      <c r="D91"/>
      <c r="E91"/>
      <c r="F91"/>
      <c r="N91"/>
      <c r="R91"/>
    </row>
    <row r="92" spans="1:18" x14ac:dyDescent="0.25">
      <c r="A92"/>
      <c r="B92"/>
      <c r="C92"/>
      <c r="D92"/>
      <c r="E92"/>
      <c r="F92"/>
      <c r="N92"/>
      <c r="R92"/>
    </row>
    <row r="93" spans="1:18" x14ac:dyDescent="0.25">
      <c r="A93"/>
      <c r="B93"/>
      <c r="C93"/>
      <c r="D93"/>
      <c r="E93"/>
      <c r="F93"/>
      <c r="N93"/>
      <c r="R93"/>
    </row>
    <row r="94" spans="1:18" x14ac:dyDescent="0.25">
      <c r="A94"/>
      <c r="B94"/>
      <c r="C94"/>
      <c r="D94"/>
      <c r="E94"/>
      <c r="F94"/>
      <c r="N94"/>
      <c r="R94"/>
    </row>
    <row r="95" spans="1:18" x14ac:dyDescent="0.25">
      <c r="A95"/>
      <c r="B95"/>
      <c r="C95"/>
      <c r="D95"/>
      <c r="E95"/>
      <c r="F95"/>
      <c r="N95"/>
      <c r="R95"/>
    </row>
    <row r="96" spans="1:18" x14ac:dyDescent="0.25">
      <c r="A96"/>
      <c r="B96"/>
      <c r="C96"/>
      <c r="D96"/>
      <c r="E96"/>
      <c r="F96"/>
      <c r="N96"/>
      <c r="R96"/>
    </row>
    <row r="97" spans="1:18" x14ac:dyDescent="0.25">
      <c r="A97"/>
      <c r="B97"/>
      <c r="C97"/>
      <c r="D97"/>
      <c r="E97"/>
      <c r="F97"/>
      <c r="N97"/>
      <c r="R97"/>
    </row>
    <row r="98" spans="1:18" x14ac:dyDescent="0.25">
      <c r="A98"/>
      <c r="B98"/>
      <c r="C98"/>
      <c r="D98"/>
      <c r="E98"/>
      <c r="F98"/>
      <c r="N98"/>
      <c r="R98"/>
    </row>
    <row r="99" spans="1:18" x14ac:dyDescent="0.25">
      <c r="A99"/>
      <c r="B99"/>
      <c r="C99"/>
      <c r="D99"/>
      <c r="E99"/>
      <c r="F99"/>
      <c r="N99"/>
      <c r="R99"/>
    </row>
    <row r="100" spans="1:18" x14ac:dyDescent="0.25">
      <c r="A100"/>
      <c r="B100"/>
      <c r="C100"/>
      <c r="D100"/>
      <c r="E100"/>
      <c r="F100"/>
      <c r="N100"/>
      <c r="R100"/>
    </row>
    <row r="101" spans="1:18" x14ac:dyDescent="0.25">
      <c r="A101"/>
      <c r="B101"/>
      <c r="C101"/>
      <c r="D101"/>
      <c r="E101"/>
      <c r="F101"/>
      <c r="N101"/>
      <c r="R101"/>
    </row>
    <row r="102" spans="1:18" x14ac:dyDescent="0.25">
      <c r="A102"/>
      <c r="B102"/>
      <c r="C102"/>
      <c r="D102"/>
      <c r="E102"/>
      <c r="F102"/>
      <c r="N102"/>
      <c r="R102"/>
    </row>
    <row r="103" spans="1:18" x14ac:dyDescent="0.25">
      <c r="A103"/>
      <c r="B103"/>
      <c r="C103"/>
      <c r="D103"/>
      <c r="E103"/>
      <c r="F103"/>
      <c r="N103"/>
      <c r="R103"/>
    </row>
    <row r="104" spans="1:18" x14ac:dyDescent="0.25">
      <c r="A104"/>
      <c r="B104"/>
      <c r="C104"/>
      <c r="D104"/>
      <c r="E104"/>
      <c r="F104"/>
      <c r="N104"/>
      <c r="R104"/>
    </row>
    <row r="105" spans="1:18" x14ac:dyDescent="0.25">
      <c r="A105"/>
      <c r="B105"/>
      <c r="C105"/>
      <c r="D105"/>
      <c r="E105"/>
      <c r="F105"/>
      <c r="N105"/>
      <c r="R105"/>
    </row>
    <row r="106" spans="1:18" x14ac:dyDescent="0.25">
      <c r="A106"/>
      <c r="B106"/>
      <c r="C106"/>
      <c r="D106"/>
      <c r="E106"/>
      <c r="F106"/>
      <c r="N106"/>
      <c r="R106"/>
    </row>
    <row r="107" spans="1:18" x14ac:dyDescent="0.25">
      <c r="A107"/>
      <c r="B107"/>
      <c r="C107"/>
      <c r="D107"/>
      <c r="E107"/>
      <c r="F107"/>
      <c r="N107"/>
      <c r="R107"/>
    </row>
    <row r="108" spans="1:18" x14ac:dyDescent="0.25">
      <c r="A108"/>
      <c r="B108"/>
      <c r="C108"/>
      <c r="D108"/>
      <c r="E108"/>
      <c r="F108"/>
      <c r="N108"/>
      <c r="R108"/>
    </row>
    <row r="109" spans="1:18" x14ac:dyDescent="0.25">
      <c r="A109"/>
      <c r="B109"/>
      <c r="C109"/>
      <c r="D109"/>
      <c r="E109"/>
      <c r="F109"/>
      <c r="N109"/>
      <c r="R109"/>
    </row>
    <row r="110" spans="1:18" x14ac:dyDescent="0.25">
      <c r="A110"/>
      <c r="B110"/>
      <c r="C110"/>
      <c r="D110"/>
      <c r="E110"/>
      <c r="F110"/>
      <c r="N110"/>
      <c r="R110"/>
    </row>
    <row r="111" spans="1:18" x14ac:dyDescent="0.25">
      <c r="A111"/>
      <c r="B111"/>
      <c r="C111"/>
      <c r="D111"/>
      <c r="E111"/>
      <c r="F111"/>
      <c r="N111"/>
      <c r="R111"/>
    </row>
    <row r="112" spans="1:18" x14ac:dyDescent="0.25">
      <c r="A112"/>
      <c r="B112"/>
      <c r="C112"/>
      <c r="D112"/>
      <c r="E112"/>
      <c r="F112"/>
      <c r="N112"/>
      <c r="R112"/>
    </row>
    <row r="113" spans="1:18" x14ac:dyDescent="0.25">
      <c r="A113"/>
      <c r="B113"/>
      <c r="C113"/>
      <c r="D113"/>
      <c r="E113"/>
      <c r="F113"/>
      <c r="N113"/>
      <c r="R113"/>
    </row>
    <row r="114" spans="1:18" x14ac:dyDescent="0.25">
      <c r="A114"/>
      <c r="B114"/>
      <c r="C114"/>
      <c r="D114"/>
      <c r="E114"/>
      <c r="F114"/>
      <c r="N114"/>
      <c r="R114"/>
    </row>
    <row r="115" spans="1:18" x14ac:dyDescent="0.25">
      <c r="A115"/>
      <c r="B115"/>
      <c r="C115"/>
      <c r="D115"/>
      <c r="E115"/>
      <c r="F115"/>
      <c r="N115"/>
      <c r="R115"/>
    </row>
    <row r="116" spans="1:18" x14ac:dyDescent="0.25">
      <c r="A116"/>
      <c r="B116"/>
      <c r="C116"/>
      <c r="D116"/>
      <c r="E116"/>
      <c r="F116"/>
      <c r="N116"/>
      <c r="R116"/>
    </row>
    <row r="117" spans="1:18" x14ac:dyDescent="0.25">
      <c r="A117"/>
      <c r="B117"/>
      <c r="C117"/>
      <c r="D117"/>
      <c r="E117"/>
      <c r="F117"/>
      <c r="N117"/>
      <c r="R117"/>
    </row>
    <row r="118" spans="1:18" x14ac:dyDescent="0.25">
      <c r="A118"/>
      <c r="B118"/>
      <c r="C118"/>
      <c r="D118"/>
      <c r="E118"/>
      <c r="F118"/>
      <c r="N118"/>
      <c r="R118"/>
    </row>
    <row r="119" spans="1:18" x14ac:dyDescent="0.25">
      <c r="A119"/>
      <c r="B119"/>
      <c r="C119"/>
      <c r="D119"/>
      <c r="E119"/>
      <c r="F119"/>
      <c r="N119"/>
      <c r="R119"/>
    </row>
    <row r="120" spans="1:18" x14ac:dyDescent="0.25">
      <c r="A120"/>
      <c r="B120"/>
      <c r="C120"/>
      <c r="D120"/>
      <c r="E120"/>
      <c r="F120"/>
      <c r="N120"/>
      <c r="R120"/>
    </row>
    <row r="121" spans="1:18" x14ac:dyDescent="0.25">
      <c r="A121"/>
      <c r="B121"/>
      <c r="C121"/>
      <c r="D121"/>
      <c r="E121"/>
      <c r="F121"/>
      <c r="N121"/>
      <c r="R121"/>
    </row>
    <row r="122" spans="1:18" x14ac:dyDescent="0.25">
      <c r="A122"/>
      <c r="B122"/>
      <c r="C122"/>
      <c r="D122"/>
      <c r="E122"/>
      <c r="F122"/>
      <c r="N122"/>
      <c r="R122"/>
    </row>
    <row r="123" spans="1:18" x14ac:dyDescent="0.25">
      <c r="A123"/>
      <c r="B123"/>
      <c r="C123"/>
      <c r="D123"/>
      <c r="E123"/>
      <c r="F123"/>
      <c r="N123"/>
      <c r="R123"/>
    </row>
    <row r="124" spans="1:18" x14ac:dyDescent="0.25">
      <c r="A124"/>
      <c r="B124"/>
      <c r="C124"/>
      <c r="D124"/>
      <c r="E124"/>
      <c r="F124"/>
      <c r="N124"/>
      <c r="R124"/>
    </row>
    <row r="125" spans="1:18" x14ac:dyDescent="0.25">
      <c r="A125"/>
      <c r="B125"/>
      <c r="C125"/>
      <c r="D125"/>
      <c r="E125"/>
      <c r="F125"/>
      <c r="N125"/>
      <c r="R125"/>
    </row>
    <row r="126" spans="1:18" x14ac:dyDescent="0.25">
      <c r="A126"/>
      <c r="B126"/>
      <c r="C126"/>
      <c r="D126"/>
      <c r="E126"/>
      <c r="F126"/>
      <c r="N126"/>
      <c r="R126"/>
    </row>
    <row r="127" spans="1:18" x14ac:dyDescent="0.25">
      <c r="A127"/>
      <c r="B127"/>
      <c r="C127"/>
      <c r="D127"/>
      <c r="E127"/>
      <c r="F127"/>
      <c r="N127"/>
      <c r="R127"/>
    </row>
    <row r="128" spans="1:18" x14ac:dyDescent="0.25">
      <c r="A128"/>
      <c r="B128"/>
      <c r="C128"/>
      <c r="D128"/>
      <c r="E128"/>
      <c r="F128"/>
      <c r="N128"/>
      <c r="R128"/>
    </row>
    <row r="129" spans="1:18" x14ac:dyDescent="0.25">
      <c r="A129"/>
      <c r="B129"/>
      <c r="C129"/>
      <c r="D129"/>
      <c r="E129"/>
      <c r="F129"/>
      <c r="N129"/>
      <c r="R129"/>
    </row>
    <row r="130" spans="1:18" x14ac:dyDescent="0.25">
      <c r="A130"/>
      <c r="B130"/>
      <c r="C130"/>
      <c r="D130"/>
      <c r="E130"/>
      <c r="F130"/>
      <c r="N130"/>
      <c r="R130"/>
    </row>
    <row r="131" spans="1:18" x14ac:dyDescent="0.25">
      <c r="A131"/>
      <c r="B131"/>
      <c r="C131"/>
      <c r="D131"/>
      <c r="E131"/>
      <c r="F131"/>
      <c r="N131"/>
      <c r="R131"/>
    </row>
    <row r="132" spans="1:18" x14ac:dyDescent="0.25">
      <c r="A132"/>
      <c r="B132"/>
      <c r="C132"/>
      <c r="D132"/>
      <c r="E132"/>
      <c r="F132"/>
      <c r="N132"/>
      <c r="R132"/>
    </row>
    <row r="133" spans="1:18" x14ac:dyDescent="0.25">
      <c r="A133"/>
      <c r="B133"/>
      <c r="C133"/>
      <c r="D133"/>
      <c r="E133"/>
      <c r="F133"/>
      <c r="N133"/>
      <c r="R133"/>
    </row>
    <row r="134" spans="1:18" x14ac:dyDescent="0.25">
      <c r="A134"/>
      <c r="B134"/>
      <c r="C134"/>
      <c r="D134"/>
      <c r="E134"/>
      <c r="F134"/>
      <c r="N134"/>
      <c r="R134"/>
    </row>
    <row r="135" spans="1:18" x14ac:dyDescent="0.25">
      <c r="A135"/>
      <c r="B135"/>
      <c r="C135"/>
      <c r="D135"/>
      <c r="E135"/>
      <c r="F135"/>
      <c r="N135"/>
      <c r="R135"/>
    </row>
    <row r="136" spans="1:18" x14ac:dyDescent="0.25">
      <c r="A136"/>
      <c r="B136"/>
      <c r="C136"/>
      <c r="D136"/>
      <c r="E136"/>
      <c r="F136"/>
      <c r="N136"/>
      <c r="R136"/>
    </row>
    <row r="137" spans="1:18" x14ac:dyDescent="0.25">
      <c r="A137"/>
      <c r="B137"/>
      <c r="C137"/>
      <c r="D137"/>
      <c r="E137"/>
      <c r="F137"/>
      <c r="N137"/>
      <c r="R137"/>
    </row>
    <row r="138" spans="1:18" x14ac:dyDescent="0.25">
      <c r="A138"/>
      <c r="B138"/>
      <c r="C138"/>
      <c r="D138"/>
      <c r="E138"/>
      <c r="F138"/>
      <c r="N138"/>
      <c r="R138"/>
    </row>
    <row r="139" spans="1:18" x14ac:dyDescent="0.25">
      <c r="A139"/>
      <c r="B139"/>
      <c r="C139"/>
      <c r="D139"/>
      <c r="E139"/>
      <c r="F139"/>
      <c r="N139"/>
      <c r="R139"/>
    </row>
    <row r="140" spans="1:18" x14ac:dyDescent="0.25">
      <c r="A140"/>
      <c r="B140"/>
      <c r="C140"/>
      <c r="D140"/>
      <c r="E140"/>
      <c r="F140"/>
      <c r="N140"/>
      <c r="R140"/>
    </row>
    <row r="141" spans="1:18" x14ac:dyDescent="0.25">
      <c r="A141"/>
      <c r="B141"/>
      <c r="C141"/>
      <c r="D141"/>
      <c r="E141"/>
      <c r="F141"/>
      <c r="N141"/>
      <c r="R141"/>
    </row>
    <row r="142" spans="1:18" x14ac:dyDescent="0.25">
      <c r="A142"/>
      <c r="B142"/>
      <c r="C142"/>
      <c r="D142"/>
      <c r="E142"/>
      <c r="F142"/>
      <c r="N142"/>
      <c r="R142"/>
    </row>
    <row r="143" spans="1:18" x14ac:dyDescent="0.25">
      <c r="A143"/>
      <c r="B143"/>
      <c r="C143"/>
      <c r="D143"/>
      <c r="E143"/>
      <c r="F143"/>
      <c r="N143"/>
      <c r="R143"/>
    </row>
    <row r="144" spans="1:18" x14ac:dyDescent="0.25">
      <c r="A144"/>
      <c r="B144"/>
      <c r="C144"/>
      <c r="D144"/>
      <c r="E144"/>
      <c r="F144"/>
      <c r="N144"/>
      <c r="R144"/>
    </row>
    <row r="145" spans="1:18" x14ac:dyDescent="0.25">
      <c r="A145"/>
      <c r="B145"/>
      <c r="C145"/>
      <c r="D145"/>
      <c r="E145"/>
      <c r="F145"/>
      <c r="N145"/>
      <c r="R145"/>
    </row>
    <row r="146" spans="1:18" x14ac:dyDescent="0.25">
      <c r="A146"/>
      <c r="B146"/>
      <c r="C146"/>
      <c r="D146"/>
      <c r="E146"/>
      <c r="F146"/>
      <c r="N146"/>
      <c r="R146"/>
    </row>
    <row r="147" spans="1:18" x14ac:dyDescent="0.25">
      <c r="A147"/>
      <c r="B147"/>
      <c r="C147"/>
      <c r="D147"/>
      <c r="E147"/>
      <c r="F147"/>
      <c r="N147"/>
      <c r="R147"/>
    </row>
    <row r="148" spans="1:18" x14ac:dyDescent="0.25">
      <c r="A148"/>
      <c r="B148"/>
      <c r="C148"/>
      <c r="D148"/>
      <c r="E148"/>
      <c r="F148"/>
      <c r="N148"/>
      <c r="R148"/>
    </row>
    <row r="149" spans="1:18" x14ac:dyDescent="0.25">
      <c r="A149"/>
      <c r="B149"/>
      <c r="C149"/>
      <c r="D149"/>
      <c r="E149"/>
      <c r="F149"/>
      <c r="N149"/>
      <c r="R149"/>
    </row>
    <row r="150" spans="1:18" x14ac:dyDescent="0.25">
      <c r="A150"/>
      <c r="B150"/>
      <c r="C150"/>
      <c r="D150"/>
      <c r="E150"/>
      <c r="F150"/>
      <c r="N150"/>
      <c r="R150"/>
    </row>
    <row r="151" spans="1:18" x14ac:dyDescent="0.25">
      <c r="A151"/>
      <c r="B151"/>
      <c r="C151"/>
      <c r="D151"/>
      <c r="E151"/>
      <c r="F151"/>
      <c r="N151"/>
      <c r="R151"/>
    </row>
    <row r="152" spans="1:18" x14ac:dyDescent="0.25">
      <c r="A152"/>
      <c r="B152"/>
      <c r="C152"/>
      <c r="D152"/>
      <c r="E152"/>
      <c r="F152"/>
      <c r="N152"/>
      <c r="R152"/>
    </row>
    <row r="153" spans="1:18" x14ac:dyDescent="0.25">
      <c r="A153"/>
      <c r="B153"/>
      <c r="C153"/>
      <c r="D153"/>
      <c r="E153"/>
      <c r="F153"/>
      <c r="N153"/>
      <c r="R153"/>
    </row>
    <row r="154" spans="1:18" x14ac:dyDescent="0.25">
      <c r="A154"/>
      <c r="B154"/>
      <c r="C154"/>
      <c r="D154"/>
      <c r="E154"/>
      <c r="F154"/>
      <c r="N154"/>
      <c r="R154"/>
    </row>
    <row r="155" spans="1:18" x14ac:dyDescent="0.25">
      <c r="A155"/>
      <c r="B155"/>
      <c r="C155"/>
      <c r="D155"/>
      <c r="E155"/>
      <c r="F155"/>
      <c r="N155"/>
      <c r="R155"/>
    </row>
    <row r="156" spans="1:18" x14ac:dyDescent="0.25">
      <c r="A156"/>
      <c r="B156"/>
      <c r="C156"/>
      <c r="D156"/>
      <c r="E156"/>
      <c r="F156"/>
      <c r="N156"/>
      <c r="R156"/>
    </row>
    <row r="157" spans="1:18" x14ac:dyDescent="0.25">
      <c r="A157"/>
      <c r="B157"/>
      <c r="C157"/>
      <c r="D157"/>
      <c r="E157"/>
      <c r="F157"/>
      <c r="N157"/>
      <c r="R157"/>
    </row>
    <row r="158" spans="1:18" x14ac:dyDescent="0.25">
      <c r="A158"/>
      <c r="B158"/>
      <c r="C158"/>
      <c r="D158"/>
      <c r="E158"/>
      <c r="F158"/>
      <c r="N158"/>
      <c r="R158"/>
    </row>
    <row r="159" spans="1:18" x14ac:dyDescent="0.25">
      <c r="A159"/>
      <c r="B159"/>
      <c r="C159"/>
      <c r="D159"/>
      <c r="E159"/>
      <c r="F159"/>
      <c r="N159"/>
      <c r="R159"/>
    </row>
    <row r="160" spans="1:18" x14ac:dyDescent="0.25">
      <c r="A160"/>
      <c r="B160"/>
      <c r="C160"/>
      <c r="D160"/>
      <c r="E160"/>
      <c r="F160"/>
      <c r="N160"/>
      <c r="R160"/>
    </row>
    <row r="161" spans="1:18" x14ac:dyDescent="0.25">
      <c r="A161"/>
      <c r="B161"/>
      <c r="C161"/>
      <c r="D161"/>
      <c r="E161"/>
      <c r="F161"/>
      <c r="N161"/>
      <c r="R161"/>
    </row>
    <row r="162" spans="1:18" x14ac:dyDescent="0.25">
      <c r="A162"/>
      <c r="B162"/>
      <c r="C162"/>
      <c r="D162"/>
      <c r="E162"/>
      <c r="F162"/>
      <c r="N162"/>
      <c r="R162"/>
    </row>
    <row r="163" spans="1:18" x14ac:dyDescent="0.25">
      <c r="A163"/>
      <c r="B163"/>
      <c r="C163"/>
      <c r="D163"/>
      <c r="E163"/>
      <c r="F163"/>
      <c r="N163"/>
      <c r="R163"/>
    </row>
    <row r="164" spans="1:18" x14ac:dyDescent="0.25">
      <c r="A164"/>
      <c r="B164"/>
      <c r="C164"/>
      <c r="D164"/>
      <c r="E164"/>
      <c r="F164"/>
      <c r="N164"/>
      <c r="R164"/>
    </row>
    <row r="165" spans="1:18" x14ac:dyDescent="0.25">
      <c r="A165"/>
      <c r="B165"/>
      <c r="C165"/>
      <c r="D165"/>
      <c r="E165"/>
      <c r="F165"/>
      <c r="N165"/>
      <c r="R165"/>
    </row>
    <row r="166" spans="1:18" x14ac:dyDescent="0.25">
      <c r="A166"/>
      <c r="B166"/>
      <c r="C166"/>
      <c r="D166"/>
      <c r="E166"/>
      <c r="F166"/>
      <c r="N166"/>
      <c r="R166"/>
    </row>
    <row r="167" spans="1:18" x14ac:dyDescent="0.25">
      <c r="A167"/>
      <c r="B167"/>
      <c r="C167"/>
      <c r="D167"/>
      <c r="E167"/>
      <c r="F167"/>
      <c r="N167"/>
      <c r="R167"/>
    </row>
    <row r="168" spans="1:18" x14ac:dyDescent="0.25">
      <c r="A168"/>
      <c r="B168"/>
      <c r="C168"/>
      <c r="D168"/>
      <c r="E168"/>
      <c r="F168"/>
      <c r="N168"/>
      <c r="R168"/>
    </row>
    <row r="169" spans="1:18" x14ac:dyDescent="0.25">
      <c r="A169"/>
      <c r="B169"/>
      <c r="C169"/>
      <c r="D169"/>
      <c r="E169"/>
      <c r="F169"/>
      <c r="N169"/>
      <c r="R169"/>
    </row>
    <row r="170" spans="1:18" x14ac:dyDescent="0.25">
      <c r="A170"/>
      <c r="B170"/>
      <c r="C170"/>
      <c r="D170"/>
      <c r="E170"/>
      <c r="F170"/>
      <c r="N170"/>
      <c r="R170"/>
    </row>
    <row r="171" spans="1:18" x14ac:dyDescent="0.25">
      <c r="A171"/>
      <c r="B171"/>
      <c r="C171"/>
      <c r="D171"/>
      <c r="E171"/>
      <c r="F171"/>
      <c r="N171"/>
      <c r="R171"/>
    </row>
    <row r="172" spans="1:18" x14ac:dyDescent="0.25">
      <c r="A172"/>
      <c r="B172"/>
      <c r="C172"/>
      <c r="D172"/>
      <c r="E172"/>
      <c r="F172"/>
      <c r="N172"/>
      <c r="R172"/>
    </row>
    <row r="173" spans="1:18" x14ac:dyDescent="0.25">
      <c r="A173"/>
      <c r="B173"/>
      <c r="C173"/>
      <c r="D173"/>
      <c r="E173"/>
      <c r="F173"/>
      <c r="N173"/>
      <c r="R173"/>
    </row>
    <row r="174" spans="1:18" x14ac:dyDescent="0.25">
      <c r="A174"/>
      <c r="B174"/>
      <c r="C174"/>
      <c r="D174"/>
      <c r="E174"/>
      <c r="F174"/>
      <c r="N174"/>
      <c r="R174"/>
    </row>
    <row r="175" spans="1:18" x14ac:dyDescent="0.25">
      <c r="A175"/>
      <c r="B175"/>
      <c r="C175"/>
      <c r="D175"/>
      <c r="E175"/>
      <c r="F175"/>
      <c r="N175"/>
      <c r="R175"/>
    </row>
    <row r="176" spans="1:18" x14ac:dyDescent="0.25">
      <c r="A176"/>
      <c r="B176"/>
      <c r="C176"/>
      <c r="D176"/>
      <c r="E176"/>
      <c r="F176"/>
      <c r="N176"/>
      <c r="R176"/>
    </row>
    <row r="177" spans="1:18" x14ac:dyDescent="0.25">
      <c r="A177"/>
      <c r="B177"/>
      <c r="C177"/>
      <c r="D177"/>
      <c r="E177"/>
      <c r="F177"/>
      <c r="N177"/>
      <c r="R177"/>
    </row>
    <row r="178" spans="1:18" x14ac:dyDescent="0.25">
      <c r="A178"/>
      <c r="B178"/>
      <c r="C178"/>
      <c r="D178"/>
      <c r="E178"/>
      <c r="F178"/>
      <c r="N178"/>
      <c r="R178"/>
    </row>
    <row r="179" spans="1:18" x14ac:dyDescent="0.25">
      <c r="A179"/>
      <c r="B179"/>
      <c r="C179"/>
      <c r="D179"/>
      <c r="E179"/>
      <c r="F179"/>
      <c r="N179"/>
      <c r="R179"/>
    </row>
    <row r="180" spans="1:18" x14ac:dyDescent="0.25">
      <c r="A180"/>
      <c r="B180"/>
      <c r="C180"/>
      <c r="D180"/>
      <c r="E180"/>
      <c r="F180"/>
      <c r="N180"/>
      <c r="R180"/>
    </row>
    <row r="181" spans="1:18" x14ac:dyDescent="0.25">
      <c r="A181"/>
      <c r="B181"/>
      <c r="C181"/>
      <c r="D181"/>
      <c r="E181"/>
      <c r="F181"/>
      <c r="N181"/>
      <c r="R181"/>
    </row>
    <row r="182" spans="1:18" x14ac:dyDescent="0.25">
      <c r="A182"/>
      <c r="B182"/>
      <c r="C182"/>
      <c r="D182"/>
      <c r="E182"/>
      <c r="F182"/>
      <c r="N182"/>
      <c r="R182"/>
    </row>
    <row r="183" spans="1:18" x14ac:dyDescent="0.25">
      <c r="A183"/>
      <c r="B183"/>
      <c r="C183"/>
      <c r="D183"/>
      <c r="E183"/>
      <c r="F183"/>
      <c r="N183"/>
      <c r="R183"/>
    </row>
    <row r="184" spans="1:18" x14ac:dyDescent="0.25">
      <c r="A184"/>
      <c r="B184"/>
      <c r="C184"/>
      <c r="D184"/>
      <c r="E184"/>
      <c r="F184"/>
      <c r="N184"/>
      <c r="R184"/>
    </row>
    <row r="185" spans="1:18" x14ac:dyDescent="0.25">
      <c r="A185"/>
      <c r="B185"/>
      <c r="C185"/>
      <c r="D185"/>
      <c r="E185"/>
      <c r="F185"/>
      <c r="N185"/>
      <c r="R185"/>
    </row>
    <row r="186" spans="1:18" x14ac:dyDescent="0.25">
      <c r="A186"/>
      <c r="B186"/>
      <c r="C186"/>
      <c r="D186"/>
      <c r="E186"/>
      <c r="F186"/>
      <c r="N186"/>
      <c r="R186"/>
    </row>
    <row r="187" spans="1:18" x14ac:dyDescent="0.25">
      <c r="A187"/>
      <c r="B187"/>
      <c r="C187"/>
      <c r="D187"/>
      <c r="E187"/>
      <c r="F187"/>
      <c r="N187"/>
      <c r="R187"/>
    </row>
    <row r="188" spans="1:18" x14ac:dyDescent="0.25">
      <c r="A188"/>
      <c r="B188"/>
      <c r="C188"/>
      <c r="D188"/>
      <c r="E188"/>
      <c r="F188"/>
      <c r="N188"/>
      <c r="R188"/>
    </row>
    <row r="189" spans="1:18" x14ac:dyDescent="0.25">
      <c r="A189"/>
      <c r="B189"/>
      <c r="C189"/>
      <c r="D189"/>
      <c r="E189"/>
      <c r="F189"/>
      <c r="N189"/>
      <c r="R189"/>
    </row>
    <row r="190" spans="1:18" x14ac:dyDescent="0.25">
      <c r="A190"/>
      <c r="B190"/>
      <c r="C190"/>
      <c r="D190"/>
      <c r="E190"/>
      <c r="F190"/>
      <c r="N190"/>
      <c r="R190"/>
    </row>
    <row r="191" spans="1:18" x14ac:dyDescent="0.25">
      <c r="A191"/>
      <c r="B191"/>
      <c r="C191"/>
      <c r="D191"/>
      <c r="E191"/>
      <c r="F191"/>
      <c r="N191"/>
      <c r="R191"/>
    </row>
    <row r="192" spans="1:18" x14ac:dyDescent="0.25">
      <c r="A192"/>
      <c r="B192"/>
      <c r="C192"/>
      <c r="D192"/>
      <c r="E192"/>
      <c r="F192"/>
      <c r="N192"/>
      <c r="R192"/>
    </row>
    <row r="193" spans="1:18" x14ac:dyDescent="0.25">
      <c r="A193"/>
      <c r="B193"/>
      <c r="C193"/>
      <c r="D193"/>
      <c r="E193"/>
      <c r="F193"/>
      <c r="N193"/>
      <c r="R193"/>
    </row>
    <row r="194" spans="1:18" x14ac:dyDescent="0.25">
      <c r="A194"/>
      <c r="B194"/>
      <c r="C194"/>
      <c r="D194"/>
      <c r="E194"/>
      <c r="F194"/>
      <c r="N194"/>
      <c r="R194"/>
    </row>
    <row r="195" spans="1:18" x14ac:dyDescent="0.25">
      <c r="A195"/>
      <c r="B195"/>
      <c r="C195"/>
      <c r="D195"/>
      <c r="E195"/>
      <c r="F195"/>
      <c r="N195"/>
      <c r="R195"/>
    </row>
    <row r="196" spans="1:18" x14ac:dyDescent="0.25">
      <c r="A196"/>
      <c r="B196"/>
      <c r="C196"/>
      <c r="D196"/>
      <c r="E196"/>
      <c r="F196"/>
      <c r="N196"/>
      <c r="R196"/>
    </row>
    <row r="197" spans="1:18" x14ac:dyDescent="0.25">
      <c r="A197"/>
      <c r="B197"/>
      <c r="C197"/>
      <c r="D197"/>
      <c r="E197"/>
      <c r="F197"/>
      <c r="N197"/>
      <c r="R197"/>
    </row>
    <row r="198" spans="1:18" x14ac:dyDescent="0.25">
      <c r="A198"/>
      <c r="B198"/>
      <c r="C198"/>
      <c r="D198"/>
      <c r="E198"/>
      <c r="F198"/>
      <c r="N198"/>
      <c r="R198"/>
    </row>
    <row r="199" spans="1:18" x14ac:dyDescent="0.25">
      <c r="A199"/>
      <c r="B199"/>
      <c r="C199"/>
      <c r="D199"/>
      <c r="E199"/>
      <c r="F199"/>
      <c r="N199"/>
      <c r="R199"/>
    </row>
    <row r="200" spans="1:18" x14ac:dyDescent="0.25">
      <c r="A200"/>
      <c r="B200"/>
      <c r="C200"/>
      <c r="D200"/>
      <c r="E200"/>
      <c r="F200"/>
      <c r="N200"/>
      <c r="R200"/>
    </row>
    <row r="201" spans="1:18" x14ac:dyDescent="0.25">
      <c r="A201"/>
      <c r="B201"/>
      <c r="C201"/>
      <c r="D201"/>
      <c r="E201"/>
      <c r="F201"/>
      <c r="N201"/>
      <c r="R201"/>
    </row>
    <row r="202" spans="1:18" x14ac:dyDescent="0.25">
      <c r="A202"/>
      <c r="B202"/>
      <c r="C202"/>
      <c r="D202"/>
      <c r="E202"/>
      <c r="F202"/>
      <c r="N202"/>
      <c r="R202"/>
    </row>
    <row r="203" spans="1:18" x14ac:dyDescent="0.25">
      <c r="A203"/>
      <c r="B203"/>
      <c r="C203"/>
      <c r="D203"/>
      <c r="E203"/>
      <c r="F203"/>
      <c r="N203"/>
      <c r="R203"/>
    </row>
    <row r="204" spans="1:18" x14ac:dyDescent="0.25">
      <c r="A204"/>
      <c r="B204"/>
      <c r="C204"/>
      <c r="D204"/>
      <c r="E204"/>
      <c r="F204"/>
      <c r="N204"/>
      <c r="R204"/>
    </row>
    <row r="205" spans="1:18" x14ac:dyDescent="0.25">
      <c r="A205"/>
      <c r="B205"/>
      <c r="C205"/>
      <c r="D205"/>
      <c r="E205"/>
      <c r="F205"/>
      <c r="N205"/>
      <c r="R205"/>
    </row>
    <row r="206" spans="1:18" x14ac:dyDescent="0.25">
      <c r="A206"/>
      <c r="B206"/>
      <c r="C206"/>
      <c r="D206"/>
      <c r="E206"/>
      <c r="F206"/>
      <c r="N206"/>
      <c r="R206"/>
    </row>
    <row r="207" spans="1:18" x14ac:dyDescent="0.25">
      <c r="A207"/>
      <c r="B207"/>
      <c r="C207"/>
      <c r="D207"/>
      <c r="E207"/>
      <c r="F207"/>
      <c r="N207"/>
      <c r="R207"/>
    </row>
    <row r="208" spans="1:18" x14ac:dyDescent="0.25">
      <c r="A208"/>
      <c r="B208"/>
      <c r="C208"/>
      <c r="D208"/>
      <c r="E208"/>
      <c r="F208"/>
      <c r="N208"/>
      <c r="R208"/>
    </row>
    <row r="209" spans="1:18" x14ac:dyDescent="0.25">
      <c r="A209"/>
      <c r="B209"/>
      <c r="C209"/>
      <c r="D209"/>
      <c r="E209"/>
      <c r="F209"/>
      <c r="N209"/>
      <c r="R209"/>
    </row>
    <row r="210" spans="1:18" x14ac:dyDescent="0.25">
      <c r="A210"/>
      <c r="B210"/>
      <c r="C210"/>
      <c r="D210"/>
      <c r="E210"/>
      <c r="F210"/>
      <c r="N210"/>
      <c r="R210"/>
    </row>
    <row r="211" spans="1:18" x14ac:dyDescent="0.25">
      <c r="A211"/>
      <c r="B211"/>
      <c r="C211"/>
      <c r="D211"/>
      <c r="E211"/>
      <c r="F211"/>
      <c r="N211"/>
      <c r="R211"/>
    </row>
    <row r="212" spans="1:18" x14ac:dyDescent="0.25">
      <c r="A212"/>
      <c r="B212"/>
      <c r="C212"/>
      <c r="D212"/>
      <c r="E212"/>
      <c r="F212"/>
      <c r="N212"/>
      <c r="R212"/>
    </row>
    <row r="213" spans="1:18" x14ac:dyDescent="0.25">
      <c r="A213"/>
      <c r="B213"/>
      <c r="C213"/>
      <c r="D213"/>
      <c r="E213"/>
      <c r="F213"/>
      <c r="N213"/>
      <c r="R213"/>
    </row>
    <row r="214" spans="1:18" x14ac:dyDescent="0.25">
      <c r="A214"/>
      <c r="B214"/>
      <c r="C214"/>
      <c r="D214"/>
      <c r="E214"/>
      <c r="F214"/>
      <c r="N214"/>
      <c r="R214"/>
    </row>
    <row r="215" spans="1:18" x14ac:dyDescent="0.25">
      <c r="A215"/>
      <c r="B215"/>
      <c r="C215"/>
      <c r="D215"/>
      <c r="E215"/>
      <c r="F215"/>
      <c r="N215"/>
      <c r="R215"/>
    </row>
    <row r="216" spans="1:18" x14ac:dyDescent="0.25">
      <c r="A216"/>
      <c r="B216"/>
      <c r="C216"/>
      <c r="D216"/>
      <c r="E216"/>
      <c r="F216"/>
      <c r="N216"/>
      <c r="R216"/>
    </row>
    <row r="217" spans="1:18" x14ac:dyDescent="0.25">
      <c r="A217"/>
      <c r="B217"/>
      <c r="C217"/>
      <c r="D217"/>
      <c r="E217"/>
      <c r="F217"/>
      <c r="N217"/>
      <c r="R217"/>
    </row>
    <row r="218" spans="1:18" x14ac:dyDescent="0.25">
      <c r="A218"/>
      <c r="B218"/>
      <c r="C218"/>
      <c r="D218"/>
      <c r="E218"/>
      <c r="F218"/>
      <c r="N218"/>
      <c r="R218"/>
    </row>
    <row r="219" spans="1:18" x14ac:dyDescent="0.25">
      <c r="A219"/>
      <c r="B219"/>
      <c r="C219"/>
      <c r="D219"/>
      <c r="E219"/>
      <c r="F219"/>
      <c r="N219"/>
      <c r="R219"/>
    </row>
    <row r="220" spans="1:18" x14ac:dyDescent="0.25">
      <c r="A220"/>
      <c r="B220"/>
      <c r="C220"/>
      <c r="D220"/>
      <c r="E220"/>
      <c r="F220"/>
      <c r="N220"/>
      <c r="R220"/>
    </row>
    <row r="221" spans="1:18" x14ac:dyDescent="0.25">
      <c r="A221"/>
      <c r="B221"/>
      <c r="C221"/>
      <c r="D221"/>
      <c r="E221"/>
      <c r="F221"/>
      <c r="N221"/>
      <c r="R221"/>
    </row>
    <row r="222" spans="1:18" x14ac:dyDescent="0.25">
      <c r="A222"/>
      <c r="B222"/>
      <c r="C222"/>
      <c r="D222"/>
      <c r="E222"/>
      <c r="F222"/>
      <c r="N222"/>
      <c r="R222"/>
    </row>
    <row r="223" spans="1:18" x14ac:dyDescent="0.25">
      <c r="A223"/>
      <c r="B223"/>
      <c r="C223"/>
      <c r="D223"/>
      <c r="E223"/>
      <c r="F223"/>
      <c r="N223"/>
      <c r="R223"/>
    </row>
    <row r="224" spans="1:18" x14ac:dyDescent="0.25">
      <c r="A224"/>
      <c r="B224"/>
      <c r="C224"/>
      <c r="D224"/>
      <c r="E224"/>
      <c r="F224"/>
      <c r="N224"/>
      <c r="R224"/>
    </row>
    <row r="225" spans="1:18" x14ac:dyDescent="0.25">
      <c r="A225"/>
      <c r="B225"/>
      <c r="C225"/>
      <c r="D225"/>
      <c r="E225"/>
      <c r="F225"/>
      <c r="N225"/>
      <c r="R225"/>
    </row>
    <row r="226" spans="1:18" x14ac:dyDescent="0.25">
      <c r="A226"/>
      <c r="B226"/>
      <c r="C226"/>
      <c r="D226"/>
      <c r="E226"/>
      <c r="F226"/>
      <c r="N226"/>
      <c r="R226"/>
    </row>
    <row r="227" spans="1:18" x14ac:dyDescent="0.25">
      <c r="A227"/>
      <c r="B227"/>
      <c r="C227"/>
      <c r="D227"/>
      <c r="E227"/>
      <c r="F227"/>
      <c r="N227"/>
      <c r="R227"/>
    </row>
    <row r="228" spans="1:18" x14ac:dyDescent="0.25">
      <c r="A228"/>
      <c r="B228"/>
      <c r="C228"/>
      <c r="D228"/>
      <c r="E228"/>
      <c r="F228"/>
      <c r="N228"/>
      <c r="R228"/>
    </row>
    <row r="229" spans="1:18" x14ac:dyDescent="0.25">
      <c r="A229"/>
      <c r="B229"/>
      <c r="C229"/>
      <c r="D229"/>
      <c r="E229"/>
      <c r="F229"/>
      <c r="N229"/>
      <c r="R229"/>
    </row>
    <row r="230" spans="1:18" x14ac:dyDescent="0.25">
      <c r="A230"/>
      <c r="B230"/>
      <c r="C230"/>
      <c r="D230"/>
      <c r="E230"/>
      <c r="F230"/>
      <c r="N230"/>
      <c r="R230"/>
    </row>
    <row r="231" spans="1:18" x14ac:dyDescent="0.25">
      <c r="A231"/>
      <c r="B231"/>
      <c r="C231"/>
      <c r="D231"/>
      <c r="E231"/>
      <c r="F231"/>
      <c r="N231"/>
      <c r="R231"/>
    </row>
    <row r="232" spans="1:18" x14ac:dyDescent="0.25">
      <c r="A232"/>
      <c r="B232"/>
      <c r="C232"/>
      <c r="D232"/>
      <c r="E232"/>
      <c r="F232"/>
      <c r="N232"/>
      <c r="R232"/>
    </row>
    <row r="233" spans="1:18" x14ac:dyDescent="0.25">
      <c r="A233"/>
      <c r="B233"/>
      <c r="C233"/>
      <c r="D233"/>
      <c r="E233"/>
      <c r="F233"/>
      <c r="N233"/>
      <c r="R233"/>
    </row>
    <row r="234" spans="1:18" x14ac:dyDescent="0.25">
      <c r="A234"/>
      <c r="B234"/>
      <c r="C234"/>
      <c r="D234"/>
      <c r="E234"/>
      <c r="F234"/>
      <c r="N234"/>
      <c r="R234"/>
    </row>
    <row r="235" spans="1:18" x14ac:dyDescent="0.25">
      <c r="A235"/>
      <c r="B235"/>
      <c r="C235"/>
      <c r="D235"/>
      <c r="E235"/>
      <c r="F235"/>
      <c r="N235"/>
      <c r="R235"/>
    </row>
    <row r="236" spans="1:18" x14ac:dyDescent="0.25">
      <c r="A236"/>
      <c r="B236"/>
      <c r="C236"/>
      <c r="D236"/>
      <c r="E236"/>
      <c r="F236"/>
      <c r="N236"/>
      <c r="R236"/>
    </row>
    <row r="237" spans="1:18" x14ac:dyDescent="0.25">
      <c r="A237"/>
      <c r="B237"/>
      <c r="C237"/>
      <c r="D237"/>
      <c r="E237"/>
      <c r="F237"/>
      <c r="N237"/>
      <c r="R237"/>
    </row>
    <row r="238" spans="1:18" x14ac:dyDescent="0.25">
      <c r="A238"/>
      <c r="B238"/>
      <c r="C238"/>
      <c r="D238"/>
      <c r="E238"/>
      <c r="F238"/>
      <c r="N238"/>
      <c r="R238"/>
    </row>
    <row r="239" spans="1:18" x14ac:dyDescent="0.25">
      <c r="A239"/>
      <c r="B239"/>
      <c r="C239"/>
      <c r="D239"/>
      <c r="E239"/>
      <c r="F239"/>
      <c r="N239"/>
      <c r="R239"/>
    </row>
    <row r="240" spans="1:18" x14ac:dyDescent="0.25">
      <c r="A240"/>
      <c r="B240"/>
      <c r="C240"/>
      <c r="D240"/>
      <c r="E240"/>
      <c r="F240"/>
      <c r="N240"/>
      <c r="R240"/>
    </row>
    <row r="241" spans="1:18" x14ac:dyDescent="0.25">
      <c r="A241"/>
      <c r="B241"/>
      <c r="C241"/>
      <c r="D241"/>
      <c r="E241"/>
      <c r="F241"/>
      <c r="N241"/>
      <c r="R241"/>
    </row>
    <row r="242" spans="1:18" x14ac:dyDescent="0.25">
      <c r="A242"/>
      <c r="B242"/>
      <c r="C242"/>
      <c r="D242"/>
      <c r="E242"/>
      <c r="F242"/>
      <c r="N242"/>
      <c r="R242"/>
    </row>
    <row r="243" spans="1:18" x14ac:dyDescent="0.25">
      <c r="A243"/>
      <c r="B243"/>
      <c r="C243"/>
      <c r="D243"/>
      <c r="E243"/>
      <c r="F243"/>
      <c r="N243"/>
      <c r="R243"/>
    </row>
    <row r="244" spans="1:18" x14ac:dyDescent="0.25">
      <c r="A244"/>
      <c r="B244"/>
      <c r="C244"/>
      <c r="D244"/>
      <c r="E244"/>
      <c r="F244"/>
      <c r="N244"/>
      <c r="R244"/>
    </row>
    <row r="245" spans="1:18" x14ac:dyDescent="0.25">
      <c r="A245"/>
      <c r="B245"/>
      <c r="C245"/>
      <c r="D245"/>
      <c r="E245"/>
      <c r="F245"/>
      <c r="N245"/>
      <c r="R245"/>
    </row>
    <row r="246" spans="1:18" x14ac:dyDescent="0.25">
      <c r="A246"/>
      <c r="B246"/>
      <c r="C246"/>
      <c r="D246"/>
      <c r="E246"/>
      <c r="F246"/>
      <c r="N246"/>
      <c r="R246"/>
    </row>
    <row r="247" spans="1:18" x14ac:dyDescent="0.25">
      <c r="A247"/>
      <c r="B247"/>
      <c r="C247"/>
      <c r="D247"/>
      <c r="E247"/>
      <c r="F247"/>
      <c r="N247"/>
      <c r="R247"/>
    </row>
    <row r="248" spans="1:18" x14ac:dyDescent="0.25">
      <c r="A248"/>
      <c r="B248"/>
      <c r="C248"/>
      <c r="D248"/>
      <c r="E248"/>
      <c r="F248"/>
      <c r="N248"/>
      <c r="R248"/>
    </row>
    <row r="249" spans="1:18" x14ac:dyDescent="0.25">
      <c r="A249"/>
      <c r="B249"/>
      <c r="C249"/>
      <c r="D249"/>
      <c r="E249"/>
      <c r="F249"/>
      <c r="N249"/>
      <c r="R249"/>
    </row>
    <row r="250" spans="1:18" x14ac:dyDescent="0.25">
      <c r="A250"/>
      <c r="B250"/>
      <c r="C250"/>
      <c r="D250"/>
      <c r="E250"/>
      <c r="F250"/>
      <c r="N250"/>
      <c r="R250"/>
    </row>
    <row r="251" spans="1:18" x14ac:dyDescent="0.25">
      <c r="A251"/>
      <c r="B251"/>
      <c r="C251"/>
      <c r="D251"/>
      <c r="E251"/>
      <c r="F251"/>
      <c r="N251"/>
      <c r="R251"/>
    </row>
    <row r="252" spans="1:18" x14ac:dyDescent="0.25">
      <c r="A252"/>
      <c r="B252"/>
      <c r="C252"/>
      <c r="D252"/>
      <c r="E252"/>
      <c r="F252"/>
      <c r="N252"/>
      <c r="R252"/>
    </row>
    <row r="253" spans="1:18" x14ac:dyDescent="0.25">
      <c r="A253"/>
      <c r="B253"/>
      <c r="C253"/>
      <c r="D253"/>
      <c r="E253"/>
      <c r="F253"/>
      <c r="N253"/>
      <c r="R253"/>
    </row>
    <row r="254" spans="1:18" x14ac:dyDescent="0.25">
      <c r="A254"/>
      <c r="B254"/>
      <c r="C254"/>
      <c r="D254"/>
      <c r="E254"/>
      <c r="F254"/>
      <c r="N254"/>
      <c r="R254"/>
    </row>
    <row r="255" spans="1:18" x14ac:dyDescent="0.25">
      <c r="A255"/>
      <c r="B255"/>
      <c r="C255"/>
      <c r="D255"/>
      <c r="E255"/>
      <c r="F255"/>
      <c r="N255"/>
      <c r="R255"/>
    </row>
    <row r="256" spans="1:18" x14ac:dyDescent="0.25">
      <c r="A256"/>
      <c r="B256"/>
      <c r="C256"/>
      <c r="D256"/>
      <c r="E256"/>
      <c r="F256"/>
      <c r="N256"/>
      <c r="R256"/>
    </row>
    <row r="257" spans="1:18" x14ac:dyDescent="0.25">
      <c r="A257"/>
      <c r="B257"/>
      <c r="C257"/>
      <c r="D257"/>
      <c r="E257"/>
      <c r="F257"/>
      <c r="N257"/>
      <c r="R257"/>
    </row>
    <row r="258" spans="1:18" x14ac:dyDescent="0.25">
      <c r="A258"/>
      <c r="B258"/>
      <c r="C258"/>
      <c r="D258"/>
      <c r="E258"/>
      <c r="F258"/>
      <c r="N258"/>
      <c r="R258"/>
    </row>
    <row r="259" spans="1:18" x14ac:dyDescent="0.25">
      <c r="A259"/>
      <c r="B259"/>
      <c r="C259"/>
      <c r="D259"/>
      <c r="E259"/>
      <c r="F259"/>
      <c r="N259"/>
      <c r="R259"/>
    </row>
    <row r="260" spans="1:18" x14ac:dyDescent="0.25">
      <c r="A260"/>
      <c r="B260"/>
      <c r="C260"/>
      <c r="D260"/>
      <c r="E260"/>
      <c r="F260"/>
      <c r="N260"/>
      <c r="R260"/>
    </row>
    <row r="261" spans="1:18" x14ac:dyDescent="0.25">
      <c r="A261"/>
      <c r="B261"/>
      <c r="C261"/>
      <c r="D261"/>
      <c r="E261"/>
      <c r="F261"/>
      <c r="N261"/>
      <c r="R261"/>
    </row>
    <row r="262" spans="1:18" x14ac:dyDescent="0.25">
      <c r="A262"/>
      <c r="B262"/>
      <c r="C262"/>
      <c r="D262"/>
      <c r="E262"/>
      <c r="F262"/>
      <c r="N262"/>
      <c r="R262"/>
    </row>
    <row r="263" spans="1:18" x14ac:dyDescent="0.25">
      <c r="A263"/>
      <c r="B263"/>
      <c r="C263"/>
      <c r="D263"/>
      <c r="E263"/>
      <c r="F263"/>
      <c r="N263"/>
      <c r="R263"/>
    </row>
    <row r="264" spans="1:18" x14ac:dyDescent="0.25">
      <c r="A264"/>
      <c r="B264"/>
      <c r="C264"/>
      <c r="D264"/>
      <c r="E264"/>
      <c r="F264"/>
      <c r="N264"/>
      <c r="R264"/>
    </row>
    <row r="265" spans="1:18" x14ac:dyDescent="0.25">
      <c r="A265"/>
      <c r="B265"/>
      <c r="C265"/>
      <c r="D265"/>
      <c r="E265"/>
      <c r="F265"/>
      <c r="N265"/>
      <c r="R265"/>
    </row>
    <row r="266" spans="1:18" x14ac:dyDescent="0.25">
      <c r="A266"/>
      <c r="B266"/>
      <c r="C266"/>
      <c r="D266"/>
      <c r="E266"/>
      <c r="F266"/>
      <c r="N266"/>
      <c r="R266"/>
    </row>
    <row r="267" spans="1:18" x14ac:dyDescent="0.25">
      <c r="A267"/>
      <c r="B267"/>
      <c r="C267"/>
      <c r="D267"/>
      <c r="E267"/>
      <c r="F267"/>
      <c r="N267"/>
      <c r="R267"/>
    </row>
    <row r="268" spans="1:18" x14ac:dyDescent="0.25">
      <c r="A268"/>
      <c r="B268"/>
      <c r="C268"/>
      <c r="D268"/>
      <c r="E268"/>
      <c r="F268"/>
      <c r="N268"/>
      <c r="R268"/>
    </row>
    <row r="269" spans="1:18" x14ac:dyDescent="0.25">
      <c r="A269"/>
      <c r="B269"/>
      <c r="C269"/>
      <c r="D269"/>
      <c r="E269"/>
      <c r="F269"/>
      <c r="N269"/>
      <c r="R269"/>
    </row>
    <row r="270" spans="1:18" x14ac:dyDescent="0.25">
      <c r="A270"/>
      <c r="B270"/>
      <c r="C270"/>
      <c r="D270"/>
      <c r="E270"/>
      <c r="F270"/>
      <c r="N270"/>
      <c r="R270"/>
    </row>
    <row r="271" spans="1:18" x14ac:dyDescent="0.25">
      <c r="A271"/>
      <c r="B271"/>
      <c r="C271"/>
      <c r="D271"/>
      <c r="E271"/>
      <c r="F271"/>
      <c r="N271"/>
      <c r="R271"/>
    </row>
    <row r="272" spans="1:18" x14ac:dyDescent="0.25">
      <c r="A272"/>
      <c r="B272"/>
      <c r="C272"/>
      <c r="D272"/>
      <c r="E272"/>
      <c r="F272"/>
      <c r="N272"/>
      <c r="R272"/>
    </row>
    <row r="273" spans="1:18" x14ac:dyDescent="0.25">
      <c r="A273"/>
      <c r="B273"/>
      <c r="C273"/>
      <c r="D273"/>
      <c r="E273"/>
      <c r="F273"/>
      <c r="N273"/>
      <c r="R273"/>
    </row>
    <row r="274" spans="1:18" x14ac:dyDescent="0.25">
      <c r="A274"/>
      <c r="B274"/>
      <c r="C274"/>
      <c r="D274"/>
      <c r="E274"/>
      <c r="F274"/>
      <c r="N274"/>
      <c r="R274"/>
    </row>
    <row r="275" spans="1:18" x14ac:dyDescent="0.25">
      <c r="A275"/>
      <c r="B275"/>
      <c r="C275"/>
      <c r="D275"/>
      <c r="E275"/>
      <c r="F275"/>
      <c r="N275"/>
      <c r="R275"/>
    </row>
    <row r="276" spans="1:18" x14ac:dyDescent="0.25">
      <c r="A276"/>
      <c r="B276"/>
      <c r="C276"/>
      <c r="D276"/>
      <c r="E276"/>
      <c r="F276"/>
      <c r="N276"/>
      <c r="R276"/>
    </row>
    <row r="277" spans="1:18" x14ac:dyDescent="0.25">
      <c r="A277"/>
      <c r="B277"/>
      <c r="C277"/>
      <c r="D277"/>
      <c r="E277"/>
      <c r="F277"/>
      <c r="N277"/>
      <c r="R277"/>
    </row>
  </sheetData>
  <sortState xmlns:xlrd2="http://schemas.microsoft.com/office/spreadsheetml/2017/richdata2" ref="A166:R192">
    <sortCondition descending="1" ref="R166"/>
  </sortState>
  <conditionalFormatting pivot="1" sqref="B2:Q38">
    <cfRule type="colorScale" priority="1">
      <colorScale>
        <cfvo type="num" val="0.5"/>
        <cfvo type="num" val="1"/>
        <cfvo type="num" val="1.5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83D2-C915-4B35-9313-F81F65261B61}">
  <dimension ref="A1:T273"/>
  <sheetViews>
    <sheetView zoomScaleNormal="100" workbookViewId="0">
      <pane xSplit="1" ySplit="2" topLeftCell="B192" activePane="bottomRight" state="frozen"/>
      <selection pane="topRight" activeCell="B1" sqref="B1"/>
      <selection pane="bottomLeft" activeCell="A3" sqref="A3"/>
      <selection pane="bottomRight" activeCell="A176" sqref="A176"/>
    </sheetView>
  </sheetViews>
  <sheetFormatPr defaultRowHeight="15" x14ac:dyDescent="0.25"/>
  <cols>
    <col min="1" max="1" width="72.85546875" style="1" bestFit="1" customWidth="1"/>
    <col min="2" max="2" width="24.42578125" style="7" bestFit="1" customWidth="1"/>
    <col min="3" max="3" width="17.7109375" style="8" bestFit="1" customWidth="1"/>
    <col min="4" max="6" width="16.85546875" style="7" bestFit="1" customWidth="1"/>
    <col min="7" max="13" width="16.85546875" bestFit="1" customWidth="1"/>
    <col min="14" max="14" width="16.85546875" style="12" bestFit="1" customWidth="1"/>
    <col min="15" max="17" width="16.85546875" bestFit="1" customWidth="1"/>
    <col min="18" max="18" width="16.85546875" style="16" bestFit="1" customWidth="1"/>
    <col min="19" max="19" width="5.5703125" bestFit="1" customWidth="1"/>
    <col min="20" max="20" width="5.5703125" style="7" bestFit="1" customWidth="1"/>
    <col min="21" max="110" width="5.5703125" bestFit="1" customWidth="1"/>
    <col min="111" max="111" width="11.28515625" bestFit="1" customWidth="1"/>
    <col min="112" max="114" width="4.85546875" bestFit="1" customWidth="1"/>
    <col min="115" max="116" width="11.28515625" bestFit="1" customWidth="1"/>
  </cols>
  <sheetData>
    <row r="1" spans="1:18" x14ac:dyDescent="0.25">
      <c r="A1" s="60" t="s">
        <v>425</v>
      </c>
      <c r="B1" t="s">
        <v>682</v>
      </c>
      <c r="C1" s="7" t="s">
        <v>683</v>
      </c>
      <c r="D1"/>
      <c r="E1"/>
      <c r="F1"/>
      <c r="N1"/>
      <c r="R1"/>
    </row>
    <row r="2" spans="1:18" x14ac:dyDescent="0.25">
      <c r="A2" s="1" t="s">
        <v>553</v>
      </c>
      <c r="B2" s="6">
        <v>0.89937792682926831</v>
      </c>
      <c r="C2" s="17">
        <v>284909.5</v>
      </c>
      <c r="D2"/>
      <c r="E2"/>
      <c r="F2"/>
      <c r="N2"/>
      <c r="R2"/>
    </row>
    <row r="3" spans="1:18" x14ac:dyDescent="0.25">
      <c r="A3" s="9" t="s">
        <v>446</v>
      </c>
      <c r="B3" s="6">
        <v>0.80111999999999983</v>
      </c>
      <c r="C3" s="17">
        <v>2103.4</v>
      </c>
      <c r="D3"/>
      <c r="E3"/>
      <c r="F3"/>
      <c r="N3"/>
      <c r="R3"/>
    </row>
    <row r="4" spans="1:18" x14ac:dyDescent="0.25">
      <c r="A4" s="9" t="s">
        <v>449</v>
      </c>
      <c r="B4" s="6">
        <v>0.98607999999999996</v>
      </c>
      <c r="C4" s="17">
        <v>12672.2</v>
      </c>
      <c r="D4"/>
      <c r="E4"/>
      <c r="F4"/>
      <c r="N4"/>
      <c r="R4"/>
    </row>
    <row r="5" spans="1:18" x14ac:dyDescent="0.25">
      <c r="A5" s="9" t="s">
        <v>450</v>
      </c>
      <c r="B5" s="6">
        <v>0.85680000000000001</v>
      </c>
      <c r="C5" s="17">
        <v>4873.2</v>
      </c>
      <c r="D5"/>
      <c r="E5"/>
      <c r="F5"/>
      <c r="N5"/>
      <c r="R5"/>
    </row>
    <row r="6" spans="1:18" x14ac:dyDescent="0.25">
      <c r="A6" s="9" t="s">
        <v>451</v>
      </c>
      <c r="B6" s="6">
        <v>0.93525999999999987</v>
      </c>
      <c r="C6" s="17">
        <v>14565.6</v>
      </c>
      <c r="D6"/>
      <c r="E6"/>
      <c r="F6"/>
      <c r="N6"/>
      <c r="R6"/>
    </row>
    <row r="7" spans="1:18" x14ac:dyDescent="0.25">
      <c r="A7" s="9" t="s">
        <v>452</v>
      </c>
      <c r="B7" s="6">
        <v>0.90023999999999993</v>
      </c>
      <c r="C7" s="17">
        <v>10483.4</v>
      </c>
      <c r="D7"/>
      <c r="E7"/>
      <c r="F7"/>
      <c r="N7"/>
      <c r="R7"/>
    </row>
    <row r="8" spans="1:18" x14ac:dyDescent="0.25">
      <c r="A8" s="9" t="s">
        <v>453</v>
      </c>
      <c r="B8" s="6">
        <v>0.88063999999999998</v>
      </c>
      <c r="C8" s="17">
        <v>9383.6</v>
      </c>
      <c r="D8"/>
      <c r="E8"/>
      <c r="F8"/>
      <c r="N8"/>
      <c r="R8"/>
    </row>
    <row r="9" spans="1:18" x14ac:dyDescent="0.25">
      <c r="A9" s="9" t="s">
        <v>454</v>
      </c>
      <c r="B9" s="6">
        <v>0.88763999999999998</v>
      </c>
      <c r="C9" s="17">
        <v>13620.2</v>
      </c>
      <c r="D9"/>
      <c r="E9"/>
      <c r="F9"/>
      <c r="N9"/>
      <c r="R9"/>
    </row>
    <row r="10" spans="1:18" x14ac:dyDescent="0.25">
      <c r="A10" s="9" t="s">
        <v>455</v>
      </c>
      <c r="B10" s="6">
        <v>0.91529999999999989</v>
      </c>
      <c r="C10" s="17">
        <v>6272</v>
      </c>
      <c r="D10"/>
      <c r="E10"/>
      <c r="F10"/>
      <c r="N10"/>
      <c r="R10"/>
    </row>
    <row r="11" spans="1:18" x14ac:dyDescent="0.25">
      <c r="A11" s="9" t="s">
        <v>458</v>
      </c>
      <c r="B11" s="6">
        <v>0.81088000000000005</v>
      </c>
      <c r="C11" s="17">
        <v>5009.6000000000004</v>
      </c>
      <c r="D11"/>
      <c r="E11"/>
      <c r="F11"/>
      <c r="N11"/>
      <c r="R11"/>
    </row>
    <row r="12" spans="1:18" x14ac:dyDescent="0.25">
      <c r="A12" s="9" t="s">
        <v>459</v>
      </c>
      <c r="B12" s="6">
        <v>0.95457999999999998</v>
      </c>
      <c r="C12" s="17">
        <v>13496.8</v>
      </c>
      <c r="D12"/>
      <c r="E12"/>
      <c r="F12"/>
      <c r="N12"/>
      <c r="R12"/>
    </row>
    <row r="13" spans="1:18" x14ac:dyDescent="0.25">
      <c r="A13" s="9" t="s">
        <v>460</v>
      </c>
      <c r="B13" s="6">
        <v>0.92818000000000001</v>
      </c>
      <c r="C13" s="17">
        <v>14607.2</v>
      </c>
      <c r="D13"/>
      <c r="E13"/>
      <c r="F13"/>
      <c r="N13"/>
      <c r="R13"/>
    </row>
    <row r="14" spans="1:18" x14ac:dyDescent="0.25">
      <c r="A14" s="9" t="s">
        <v>461</v>
      </c>
      <c r="B14" s="6">
        <v>0.96329999999999993</v>
      </c>
      <c r="C14" s="17">
        <v>7466.8</v>
      </c>
      <c r="D14"/>
      <c r="E14"/>
      <c r="F14"/>
      <c r="N14"/>
      <c r="R14"/>
    </row>
    <row r="15" spans="1:18" x14ac:dyDescent="0.25">
      <c r="A15" s="9" t="s">
        <v>462</v>
      </c>
      <c r="B15" s="6">
        <v>0.90565999999999991</v>
      </c>
      <c r="C15" s="17">
        <v>1243</v>
      </c>
      <c r="D15"/>
      <c r="E15"/>
      <c r="F15"/>
      <c r="N15"/>
      <c r="R15"/>
    </row>
    <row r="16" spans="1:18" x14ac:dyDescent="0.25">
      <c r="A16" s="9" t="s">
        <v>463</v>
      </c>
      <c r="B16" s="6">
        <v>0.7726400000000001</v>
      </c>
      <c r="C16" s="17">
        <v>3844.4</v>
      </c>
      <c r="D16"/>
      <c r="E16"/>
      <c r="F16"/>
      <c r="N16"/>
      <c r="R16"/>
    </row>
    <row r="17" spans="1:18" x14ac:dyDescent="0.25">
      <c r="A17" s="9" t="s">
        <v>464</v>
      </c>
      <c r="B17" s="6">
        <v>0.874</v>
      </c>
      <c r="C17" s="17">
        <v>7181.8</v>
      </c>
      <c r="D17"/>
      <c r="E17"/>
      <c r="F17"/>
      <c r="N17"/>
      <c r="R17"/>
    </row>
    <row r="18" spans="1:18" x14ac:dyDescent="0.25">
      <c r="A18" s="9" t="s">
        <v>465</v>
      </c>
      <c r="B18" s="6">
        <v>0.94624000000000008</v>
      </c>
      <c r="C18" s="17">
        <v>2542</v>
      </c>
      <c r="D18"/>
      <c r="E18"/>
      <c r="F18"/>
      <c r="N18"/>
      <c r="R18"/>
    </row>
    <row r="19" spans="1:18" x14ac:dyDescent="0.25">
      <c r="A19" s="9" t="s">
        <v>481</v>
      </c>
      <c r="B19" s="6">
        <v>0.80567500000000003</v>
      </c>
      <c r="C19" s="17">
        <v>1938.5</v>
      </c>
      <c r="D19"/>
      <c r="E19"/>
      <c r="F19"/>
      <c r="N19"/>
      <c r="R19"/>
    </row>
    <row r="20" spans="1:18" x14ac:dyDescent="0.25">
      <c r="A20" s="9" t="s">
        <v>482</v>
      </c>
      <c r="B20" s="6">
        <v>0.98596000000000006</v>
      </c>
      <c r="C20" s="17">
        <v>22479</v>
      </c>
      <c r="D20"/>
      <c r="E20"/>
      <c r="F20"/>
      <c r="N20"/>
      <c r="R20"/>
    </row>
    <row r="21" spans="1:18" x14ac:dyDescent="0.25">
      <c r="A21" s="9" t="s">
        <v>483</v>
      </c>
      <c r="B21" s="6">
        <v>0.85440000000000005</v>
      </c>
      <c r="C21" s="17">
        <v>1926</v>
      </c>
      <c r="D21"/>
      <c r="E21"/>
      <c r="F21"/>
      <c r="N21"/>
      <c r="R21"/>
    </row>
    <row r="22" spans="1:18" x14ac:dyDescent="0.25">
      <c r="A22" s="9" t="s">
        <v>485</v>
      </c>
      <c r="B22" s="6">
        <v>0.93146000000000007</v>
      </c>
      <c r="C22" s="17">
        <v>21559.4</v>
      </c>
      <c r="D22"/>
      <c r="E22"/>
      <c r="F22"/>
      <c r="N22"/>
      <c r="R22"/>
    </row>
    <row r="23" spans="1:18" x14ac:dyDescent="0.25">
      <c r="A23" s="9" t="s">
        <v>487</v>
      </c>
      <c r="B23" s="6">
        <v>0.89588000000000001</v>
      </c>
      <c r="C23" s="17">
        <v>17091.8</v>
      </c>
      <c r="D23"/>
      <c r="E23"/>
      <c r="F23"/>
      <c r="N23"/>
      <c r="R23"/>
    </row>
    <row r="24" spans="1:18" x14ac:dyDescent="0.25">
      <c r="A24" s="9" t="s">
        <v>488</v>
      </c>
      <c r="B24" s="6">
        <v>0.94274000000000002</v>
      </c>
      <c r="C24" s="17">
        <v>4436.2</v>
      </c>
      <c r="D24"/>
      <c r="E24"/>
      <c r="F24"/>
      <c r="N24"/>
      <c r="R24"/>
    </row>
    <row r="25" spans="1:18" x14ac:dyDescent="0.25">
      <c r="A25" s="9" t="s">
        <v>494</v>
      </c>
      <c r="B25" s="6">
        <v>0.95776000000000006</v>
      </c>
      <c r="C25" s="17">
        <v>2486.8000000000002</v>
      </c>
      <c r="D25"/>
      <c r="E25"/>
      <c r="F25"/>
      <c r="N25"/>
      <c r="R25"/>
    </row>
    <row r="26" spans="1:18" x14ac:dyDescent="0.25">
      <c r="A26" s="9" t="s">
        <v>496</v>
      </c>
      <c r="B26" s="6">
        <v>0.91896</v>
      </c>
      <c r="C26" s="17">
        <v>718</v>
      </c>
      <c r="D26"/>
      <c r="E26"/>
      <c r="F26"/>
      <c r="N26"/>
      <c r="R26"/>
    </row>
    <row r="27" spans="1:18" x14ac:dyDescent="0.25">
      <c r="A27" s="9" t="s">
        <v>497</v>
      </c>
      <c r="B27" s="6">
        <v>0.97365999999999997</v>
      </c>
      <c r="C27" s="17">
        <v>1395.4</v>
      </c>
      <c r="D27"/>
      <c r="E27"/>
      <c r="F27"/>
      <c r="N27"/>
      <c r="R27"/>
    </row>
    <row r="28" spans="1:18" x14ac:dyDescent="0.25">
      <c r="A28" s="9" t="s">
        <v>498</v>
      </c>
      <c r="B28" s="6">
        <v>0.89671999999999996</v>
      </c>
      <c r="C28" s="17">
        <v>2370.8000000000002</v>
      </c>
      <c r="D28"/>
      <c r="E28"/>
      <c r="F28"/>
      <c r="N28"/>
      <c r="R28"/>
    </row>
    <row r="29" spans="1:18" x14ac:dyDescent="0.25">
      <c r="A29" s="9" t="s">
        <v>499</v>
      </c>
      <c r="B29" s="6">
        <v>0.90882000000000007</v>
      </c>
      <c r="C29" s="17">
        <v>4642.6000000000004</v>
      </c>
      <c r="D29"/>
      <c r="E29"/>
      <c r="F29"/>
      <c r="N29"/>
      <c r="R29"/>
    </row>
    <row r="30" spans="1:18" x14ac:dyDescent="0.25">
      <c r="A30" s="9" t="s">
        <v>500</v>
      </c>
      <c r="B30" s="6">
        <v>0.95479999999999998</v>
      </c>
      <c r="C30" s="17">
        <v>3822</v>
      </c>
      <c r="D30"/>
      <c r="E30"/>
      <c r="F30"/>
      <c r="N30"/>
      <c r="R30"/>
    </row>
    <row r="31" spans="1:18" x14ac:dyDescent="0.25">
      <c r="A31" s="9" t="s">
        <v>501</v>
      </c>
      <c r="B31" s="6">
        <v>0.92130000000000012</v>
      </c>
      <c r="C31" s="17">
        <v>8458</v>
      </c>
      <c r="D31"/>
      <c r="E31"/>
      <c r="F31"/>
      <c r="N31"/>
      <c r="R31"/>
    </row>
    <row r="32" spans="1:18" x14ac:dyDescent="0.25">
      <c r="A32" s="9" t="s">
        <v>502</v>
      </c>
      <c r="B32" s="6">
        <v>0.93876000000000004</v>
      </c>
      <c r="C32" s="17">
        <v>1756</v>
      </c>
      <c r="D32"/>
      <c r="E32"/>
      <c r="F32"/>
      <c r="N32"/>
      <c r="R32"/>
    </row>
    <row r="33" spans="1:18" x14ac:dyDescent="0.25">
      <c r="A33" s="9" t="s">
        <v>505</v>
      </c>
      <c r="B33" s="6">
        <v>0.92541999999999991</v>
      </c>
      <c r="C33" s="17">
        <v>420</v>
      </c>
      <c r="D33"/>
      <c r="E33"/>
      <c r="F33"/>
      <c r="N33"/>
      <c r="R33"/>
    </row>
    <row r="34" spans="1:18" x14ac:dyDescent="0.25">
      <c r="A34" s="9" t="s">
        <v>506</v>
      </c>
      <c r="B34" s="6">
        <v>0.97709999999999986</v>
      </c>
      <c r="C34" s="17">
        <v>2383.8000000000002</v>
      </c>
      <c r="D34"/>
      <c r="E34"/>
      <c r="F34"/>
      <c r="N34"/>
      <c r="R34"/>
    </row>
    <row r="35" spans="1:18" x14ac:dyDescent="0.25">
      <c r="A35" s="9" t="s">
        <v>508</v>
      </c>
      <c r="B35" s="6">
        <v>0.88639999999999985</v>
      </c>
      <c r="C35" s="17">
        <v>14044</v>
      </c>
      <c r="D35"/>
      <c r="E35"/>
      <c r="F35"/>
      <c r="N35"/>
      <c r="R35"/>
    </row>
    <row r="36" spans="1:18" x14ac:dyDescent="0.25">
      <c r="A36" s="9" t="s">
        <v>510</v>
      </c>
      <c r="B36" s="6">
        <v>0.94872000000000001</v>
      </c>
      <c r="C36" s="17">
        <v>1156.8</v>
      </c>
      <c r="D36"/>
      <c r="E36"/>
      <c r="F36"/>
      <c r="N36"/>
      <c r="R36"/>
    </row>
    <row r="37" spans="1:18" x14ac:dyDescent="0.25">
      <c r="A37" s="9" t="s">
        <v>513</v>
      </c>
      <c r="B37" s="6">
        <v>0.97770000000000012</v>
      </c>
      <c r="C37" s="17">
        <v>5929.6</v>
      </c>
      <c r="D37"/>
      <c r="E37"/>
      <c r="F37"/>
      <c r="N37"/>
      <c r="R37"/>
    </row>
    <row r="38" spans="1:18" x14ac:dyDescent="0.25">
      <c r="A38" s="9" t="s">
        <v>517</v>
      </c>
      <c r="B38" s="6">
        <v>0.70169999999999999</v>
      </c>
      <c r="C38" s="17">
        <v>351.4</v>
      </c>
      <c r="D38"/>
      <c r="E38"/>
      <c r="F38"/>
      <c r="N38"/>
      <c r="R38"/>
    </row>
    <row r="39" spans="1:18" ht="15.75" customHeight="1" x14ac:dyDescent="0.25">
      <c r="A39" s="9" t="s">
        <v>518</v>
      </c>
      <c r="B39" s="6">
        <v>0.90950000000000009</v>
      </c>
      <c r="C39" s="17">
        <v>17961.8</v>
      </c>
      <c r="D39"/>
      <c r="E39"/>
      <c r="F39"/>
      <c r="N39"/>
      <c r="R39"/>
    </row>
    <row r="40" spans="1:18" x14ac:dyDescent="0.25">
      <c r="A40" s="9" t="s">
        <v>519</v>
      </c>
      <c r="B40" s="6">
        <v>0.70927999999999991</v>
      </c>
      <c r="C40" s="17">
        <v>1485.4</v>
      </c>
      <c r="D40"/>
      <c r="E40"/>
      <c r="F40"/>
      <c r="N40"/>
      <c r="R40"/>
    </row>
    <row r="41" spans="1:18" x14ac:dyDescent="0.25">
      <c r="A41" s="9" t="s">
        <v>520</v>
      </c>
      <c r="B41" s="6">
        <v>0.69680000000000009</v>
      </c>
      <c r="C41" s="17">
        <v>430.4</v>
      </c>
      <c r="D41"/>
      <c r="E41"/>
      <c r="F41"/>
      <c r="N41"/>
      <c r="R41"/>
    </row>
    <row r="42" spans="1:18" x14ac:dyDescent="0.25">
      <c r="A42" s="9" t="s">
        <v>523</v>
      </c>
      <c r="B42" s="6">
        <v>0.99299999999999999</v>
      </c>
      <c r="C42" s="17">
        <v>7549.8</v>
      </c>
      <c r="D42"/>
      <c r="E42"/>
      <c r="F42"/>
      <c r="N42"/>
      <c r="R42"/>
    </row>
    <row r="43" spans="1:18" x14ac:dyDescent="0.25">
      <c r="A43" s="9" t="s">
        <v>527</v>
      </c>
      <c r="B43" s="6">
        <v>0.94342000000000004</v>
      </c>
      <c r="C43" s="17">
        <v>8750.7999999999993</v>
      </c>
      <c r="D43"/>
      <c r="E43"/>
      <c r="F43"/>
      <c r="N43"/>
      <c r="R43"/>
    </row>
    <row r="44" spans="1:18" x14ac:dyDescent="0.25">
      <c r="A44" s="1" t="s">
        <v>554</v>
      </c>
      <c r="B44" s="6">
        <v>1.0063285714285715</v>
      </c>
      <c r="C44" s="17">
        <v>258950.80000000002</v>
      </c>
      <c r="D44"/>
      <c r="E44"/>
      <c r="F44"/>
      <c r="N44"/>
      <c r="R44"/>
    </row>
    <row r="45" spans="1:18" x14ac:dyDescent="0.25">
      <c r="A45" s="9" t="s">
        <v>445</v>
      </c>
      <c r="B45" s="6">
        <v>0.99575999999999998</v>
      </c>
      <c r="C45" s="17">
        <v>7635.6</v>
      </c>
      <c r="D45"/>
      <c r="E45"/>
      <c r="F45"/>
      <c r="N45"/>
      <c r="R45"/>
    </row>
    <row r="46" spans="1:18" x14ac:dyDescent="0.25">
      <c r="A46" s="9" t="s">
        <v>447</v>
      </c>
      <c r="B46" s="6">
        <v>1.0446200000000001</v>
      </c>
      <c r="C46" s="17">
        <v>3064.4</v>
      </c>
      <c r="D46"/>
      <c r="E46"/>
      <c r="F46"/>
      <c r="N46"/>
      <c r="R46"/>
    </row>
    <row r="47" spans="1:18" x14ac:dyDescent="0.25">
      <c r="A47" s="9" t="s">
        <v>467</v>
      </c>
      <c r="B47" s="6">
        <v>1.0115799999999999</v>
      </c>
      <c r="C47" s="17">
        <v>27234.799999999999</v>
      </c>
      <c r="D47"/>
      <c r="E47"/>
      <c r="F47"/>
      <c r="N47"/>
      <c r="R47"/>
    </row>
    <row r="48" spans="1:18" x14ac:dyDescent="0.25">
      <c r="A48" s="9" t="s">
        <v>475</v>
      </c>
      <c r="B48" s="6">
        <v>0.96942000000000006</v>
      </c>
      <c r="C48" s="17">
        <v>35476</v>
      </c>
      <c r="D48"/>
      <c r="E48"/>
      <c r="F48"/>
      <c r="N48"/>
      <c r="R48"/>
    </row>
    <row r="49" spans="1:18" x14ac:dyDescent="0.25">
      <c r="A49" s="9" t="s">
        <v>480</v>
      </c>
      <c r="B49" s="6">
        <v>1.0052600000000003</v>
      </c>
      <c r="C49" s="17">
        <v>15857.8</v>
      </c>
      <c r="D49"/>
      <c r="E49"/>
      <c r="F49"/>
      <c r="N49"/>
      <c r="R49"/>
    </row>
    <row r="50" spans="1:18" x14ac:dyDescent="0.25">
      <c r="A50" s="9" t="s">
        <v>484</v>
      </c>
      <c r="B50" s="6">
        <v>0.95379999999999998</v>
      </c>
      <c r="C50" s="17">
        <v>26027.4</v>
      </c>
      <c r="D50"/>
      <c r="E50"/>
      <c r="F50"/>
      <c r="N50"/>
      <c r="R50"/>
    </row>
    <row r="51" spans="1:18" x14ac:dyDescent="0.25">
      <c r="A51" s="9" t="s">
        <v>486</v>
      </c>
      <c r="B51" s="6">
        <v>1.06206</v>
      </c>
      <c r="C51" s="17">
        <v>24945.4</v>
      </c>
      <c r="D51"/>
      <c r="E51"/>
      <c r="F51"/>
      <c r="N51"/>
      <c r="R51"/>
    </row>
    <row r="52" spans="1:18" x14ac:dyDescent="0.25">
      <c r="A52" s="9" t="s">
        <v>495</v>
      </c>
      <c r="B52" s="6">
        <v>1.0350800000000002</v>
      </c>
      <c r="C52" s="17">
        <v>4651</v>
      </c>
      <c r="D52"/>
      <c r="E52"/>
      <c r="F52"/>
      <c r="N52"/>
      <c r="R52"/>
    </row>
    <row r="53" spans="1:18" x14ac:dyDescent="0.25">
      <c r="A53" s="9" t="s">
        <v>509</v>
      </c>
      <c r="B53" s="6">
        <v>1.03606</v>
      </c>
      <c r="C53" s="17">
        <v>5236.2</v>
      </c>
      <c r="D53"/>
      <c r="E53"/>
      <c r="F53"/>
      <c r="N53"/>
      <c r="R53"/>
    </row>
    <row r="54" spans="1:18" x14ac:dyDescent="0.25">
      <c r="A54" s="9" t="s">
        <v>511</v>
      </c>
      <c r="B54" s="6">
        <v>1.0018199999999999</v>
      </c>
      <c r="C54" s="17">
        <v>2271.6</v>
      </c>
      <c r="D54"/>
      <c r="E54"/>
      <c r="F54"/>
      <c r="N54"/>
      <c r="R54"/>
    </row>
    <row r="55" spans="1:18" x14ac:dyDescent="0.25">
      <c r="A55" s="9" t="s">
        <v>512</v>
      </c>
      <c r="B55" s="6">
        <v>1.00088</v>
      </c>
      <c r="C55" s="17">
        <v>12322.4</v>
      </c>
      <c r="D55"/>
      <c r="E55"/>
      <c r="F55"/>
      <c r="N55"/>
      <c r="R55"/>
    </row>
    <row r="56" spans="1:18" x14ac:dyDescent="0.25">
      <c r="A56" s="9" t="s">
        <v>514</v>
      </c>
      <c r="B56" s="6">
        <v>1.0058199999999999</v>
      </c>
      <c r="C56" s="17">
        <v>22459.599999999999</v>
      </c>
      <c r="D56"/>
      <c r="E56"/>
      <c r="F56"/>
      <c r="N56"/>
      <c r="R56"/>
    </row>
    <row r="57" spans="1:18" x14ac:dyDescent="0.25">
      <c r="A57" s="9" t="s">
        <v>521</v>
      </c>
      <c r="B57" s="6">
        <v>1.0086400000000002</v>
      </c>
      <c r="C57" s="17">
        <v>31798.2</v>
      </c>
      <c r="D57"/>
      <c r="E57"/>
      <c r="F57"/>
      <c r="N57"/>
      <c r="R57"/>
    </row>
    <row r="58" spans="1:18" x14ac:dyDescent="0.25">
      <c r="A58" s="9" t="s">
        <v>526</v>
      </c>
      <c r="B58" s="6">
        <v>0.95779999999999998</v>
      </c>
      <c r="C58" s="17">
        <v>39970.400000000001</v>
      </c>
      <c r="D58"/>
      <c r="E58"/>
      <c r="F58"/>
      <c r="N58"/>
      <c r="R58"/>
    </row>
    <row r="59" spans="1:18" x14ac:dyDescent="0.25">
      <c r="A59" s="1" t="s">
        <v>555</v>
      </c>
      <c r="B59" s="6">
        <v>1.0915513675213675</v>
      </c>
      <c r="C59" s="17">
        <v>2493153.2666666661</v>
      </c>
      <c r="D59"/>
      <c r="E59"/>
      <c r="F59"/>
      <c r="N59"/>
      <c r="R59"/>
    </row>
    <row r="60" spans="1:18" x14ac:dyDescent="0.25">
      <c r="A60" s="9" t="s">
        <v>443</v>
      </c>
      <c r="B60" s="6">
        <v>1.0030399999999999</v>
      </c>
      <c r="C60" s="17">
        <v>55022</v>
      </c>
      <c r="D60"/>
      <c r="E60"/>
      <c r="F60"/>
      <c r="N60"/>
      <c r="R60"/>
    </row>
    <row r="61" spans="1:18" x14ac:dyDescent="0.25">
      <c r="A61" s="9" t="s">
        <v>444</v>
      </c>
      <c r="B61" s="6">
        <v>1.05572</v>
      </c>
      <c r="C61" s="17">
        <v>190450.6</v>
      </c>
      <c r="D61"/>
      <c r="E61"/>
      <c r="F61"/>
      <c r="N61"/>
      <c r="R61"/>
    </row>
    <row r="62" spans="1:18" x14ac:dyDescent="0.25">
      <c r="A62" s="9" t="s">
        <v>448</v>
      </c>
      <c r="B62" s="6">
        <v>1.06308</v>
      </c>
      <c r="C62" s="17">
        <v>137095.79999999999</v>
      </c>
      <c r="D62"/>
      <c r="E62"/>
      <c r="F62"/>
      <c r="N62"/>
      <c r="R62"/>
    </row>
    <row r="63" spans="1:18" x14ac:dyDescent="0.25">
      <c r="A63" s="9" t="s">
        <v>456</v>
      </c>
      <c r="B63" s="6">
        <v>1.0447000000000002</v>
      </c>
      <c r="C63" s="17">
        <v>154473.4</v>
      </c>
      <c r="D63"/>
      <c r="E63"/>
      <c r="F63"/>
      <c r="N63"/>
      <c r="R63"/>
    </row>
    <row r="64" spans="1:18" x14ac:dyDescent="0.25">
      <c r="A64" s="9" t="s">
        <v>457</v>
      </c>
      <c r="B64" s="6">
        <v>1.0806199999999999</v>
      </c>
      <c r="C64" s="17">
        <v>38257.599999999999</v>
      </c>
      <c r="D64"/>
      <c r="E64"/>
      <c r="F64"/>
      <c r="N64"/>
      <c r="R64"/>
    </row>
    <row r="65" spans="1:18" x14ac:dyDescent="0.25">
      <c r="A65" s="9" t="s">
        <v>469</v>
      </c>
      <c r="B65" s="6">
        <v>1.14994</v>
      </c>
      <c r="C65" s="17">
        <v>50673.2</v>
      </c>
      <c r="D65"/>
      <c r="E65"/>
      <c r="F65"/>
      <c r="N65"/>
      <c r="R65"/>
    </row>
    <row r="66" spans="1:18" x14ac:dyDescent="0.25">
      <c r="A66" s="9" t="s">
        <v>474</v>
      </c>
      <c r="B66" s="6">
        <v>1.0569</v>
      </c>
      <c r="C66" s="17">
        <v>117101.6</v>
      </c>
      <c r="D66"/>
      <c r="E66"/>
      <c r="F66"/>
      <c r="N66"/>
      <c r="R66"/>
    </row>
    <row r="67" spans="1:18" x14ac:dyDescent="0.25">
      <c r="A67" s="9" t="s">
        <v>476</v>
      </c>
      <c r="B67" s="6">
        <v>1.0912000000000002</v>
      </c>
      <c r="C67" s="17">
        <v>34246.800000000003</v>
      </c>
      <c r="D67"/>
      <c r="E67"/>
      <c r="F67"/>
      <c r="N67"/>
      <c r="R67"/>
    </row>
    <row r="68" spans="1:18" x14ac:dyDescent="0.25">
      <c r="A68" s="9" t="s">
        <v>477</v>
      </c>
      <c r="B68" s="6">
        <v>1.11236</v>
      </c>
      <c r="C68" s="17">
        <v>117179.4</v>
      </c>
      <c r="D68"/>
      <c r="E68"/>
      <c r="F68"/>
      <c r="N68"/>
      <c r="R68"/>
    </row>
    <row r="69" spans="1:18" x14ac:dyDescent="0.25">
      <c r="A69" s="9" t="s">
        <v>478</v>
      </c>
      <c r="B69" s="6">
        <v>1.1426799999999999</v>
      </c>
      <c r="C69" s="17">
        <v>111346.2</v>
      </c>
      <c r="D69"/>
      <c r="E69"/>
      <c r="F69"/>
      <c r="N69"/>
      <c r="R69"/>
    </row>
    <row r="70" spans="1:18" x14ac:dyDescent="0.25">
      <c r="A70" s="9" t="s">
        <v>489</v>
      </c>
      <c r="B70" s="6">
        <v>1.0813999999999999</v>
      </c>
      <c r="C70" s="17">
        <v>1632.4</v>
      </c>
      <c r="D70"/>
      <c r="E70"/>
      <c r="F70"/>
      <c r="N70"/>
      <c r="R70"/>
    </row>
    <row r="71" spans="1:18" x14ac:dyDescent="0.25">
      <c r="A71" s="9" t="s">
        <v>491</v>
      </c>
      <c r="B71" s="6">
        <v>1.1062400000000001</v>
      </c>
      <c r="C71" s="17">
        <v>22561</v>
      </c>
      <c r="D71"/>
      <c r="E71"/>
      <c r="F71"/>
      <c r="N71"/>
      <c r="R71"/>
    </row>
    <row r="72" spans="1:18" x14ac:dyDescent="0.25">
      <c r="A72" s="9" t="s">
        <v>503</v>
      </c>
      <c r="B72" s="6">
        <v>1.1153999999999999</v>
      </c>
      <c r="C72" s="17">
        <v>13114</v>
      </c>
      <c r="D72"/>
      <c r="E72"/>
      <c r="F72"/>
      <c r="N72"/>
      <c r="R72"/>
    </row>
    <row r="73" spans="1:18" x14ac:dyDescent="0.25">
      <c r="A73" s="9" t="s">
        <v>504</v>
      </c>
      <c r="B73" s="6">
        <v>1.1259199999999998</v>
      </c>
      <c r="C73" s="17">
        <v>4792.6000000000004</v>
      </c>
      <c r="D73"/>
      <c r="E73"/>
      <c r="F73"/>
      <c r="N73"/>
      <c r="R73"/>
    </row>
    <row r="74" spans="1:18" x14ac:dyDescent="0.25">
      <c r="A74" s="9" t="s">
        <v>507</v>
      </c>
      <c r="B74" s="6">
        <v>1.16384</v>
      </c>
      <c r="C74" s="17">
        <v>81629.600000000006</v>
      </c>
      <c r="D74"/>
      <c r="E74"/>
      <c r="F74"/>
      <c r="N74"/>
      <c r="R74"/>
    </row>
    <row r="75" spans="1:18" x14ac:dyDescent="0.25">
      <c r="A75" s="9" t="s">
        <v>515</v>
      </c>
      <c r="B75" s="6">
        <v>1.08724</v>
      </c>
      <c r="C75" s="17">
        <v>4504.6000000000004</v>
      </c>
      <c r="D75"/>
      <c r="E75"/>
      <c r="F75"/>
      <c r="N75"/>
      <c r="R75"/>
    </row>
    <row r="76" spans="1:18" x14ac:dyDescent="0.25">
      <c r="A76" s="9" t="s">
        <v>516</v>
      </c>
      <c r="B76" s="6">
        <v>1.11544</v>
      </c>
      <c r="C76" s="17">
        <v>5881.8</v>
      </c>
      <c r="D76"/>
      <c r="E76"/>
      <c r="F76"/>
      <c r="N76"/>
      <c r="R76"/>
    </row>
    <row r="77" spans="1:18" x14ac:dyDescent="0.25">
      <c r="A77" s="9" t="s">
        <v>522</v>
      </c>
      <c r="B77" s="6">
        <v>1.0819400000000001</v>
      </c>
      <c r="C77" s="17">
        <v>18944.2</v>
      </c>
      <c r="D77"/>
      <c r="E77"/>
      <c r="F77"/>
      <c r="N77"/>
      <c r="R77"/>
    </row>
    <row r="78" spans="1:18" x14ac:dyDescent="0.25">
      <c r="A78" s="9" t="s">
        <v>524</v>
      </c>
      <c r="B78" s="6">
        <v>1.03328</v>
      </c>
      <c r="C78" s="17">
        <v>93193</v>
      </c>
      <c r="D78"/>
      <c r="E78"/>
      <c r="F78"/>
      <c r="N78"/>
      <c r="R78"/>
    </row>
    <row r="79" spans="1:18" x14ac:dyDescent="0.25">
      <c r="A79" s="9" t="s">
        <v>525</v>
      </c>
      <c r="B79" s="6">
        <v>1.0592999999999999</v>
      </c>
      <c r="C79" s="17">
        <v>128346</v>
      </c>
      <c r="D79"/>
      <c r="E79"/>
      <c r="F79"/>
      <c r="N79"/>
      <c r="R79"/>
    </row>
    <row r="80" spans="1:18" x14ac:dyDescent="0.25">
      <c r="A80" s="9" t="s">
        <v>528</v>
      </c>
      <c r="B80" s="6">
        <v>1.04196</v>
      </c>
      <c r="C80" s="17">
        <v>41113.599999999999</v>
      </c>
      <c r="D80"/>
      <c r="E80"/>
      <c r="F80"/>
      <c r="N80"/>
      <c r="R80"/>
    </row>
    <row r="81" spans="1:18" x14ac:dyDescent="0.25">
      <c r="A81" s="9" t="s">
        <v>529</v>
      </c>
      <c r="B81" s="6">
        <v>1.0549399999999998</v>
      </c>
      <c r="C81" s="17">
        <v>168154.4</v>
      </c>
      <c r="D81"/>
      <c r="E81"/>
      <c r="F81"/>
      <c r="N81"/>
      <c r="R81"/>
    </row>
    <row r="82" spans="1:18" x14ac:dyDescent="0.25">
      <c r="A82" s="9" t="s">
        <v>530</v>
      </c>
      <c r="B82" s="6">
        <v>1.0807000000000002</v>
      </c>
      <c r="C82" s="17">
        <v>75116.600000000006</v>
      </c>
      <c r="D82"/>
      <c r="E82"/>
      <c r="F82"/>
      <c r="N82"/>
      <c r="R82"/>
    </row>
    <row r="83" spans="1:18" x14ac:dyDescent="0.25">
      <c r="A83" s="9" t="s">
        <v>531</v>
      </c>
      <c r="B83" s="6">
        <v>1.1051599999999999</v>
      </c>
      <c r="C83" s="17">
        <v>45501</v>
      </c>
      <c r="D83"/>
      <c r="E83"/>
      <c r="F83"/>
      <c r="N83"/>
      <c r="R83"/>
    </row>
    <row r="84" spans="1:18" x14ac:dyDescent="0.25">
      <c r="A84" s="9" t="s">
        <v>532</v>
      </c>
      <c r="B84" s="6">
        <v>1.1245400000000001</v>
      </c>
      <c r="C84" s="17">
        <v>12027.6</v>
      </c>
      <c r="D84"/>
      <c r="E84"/>
      <c r="F84"/>
      <c r="N84"/>
      <c r="R84"/>
    </row>
    <row r="85" spans="1:18" x14ac:dyDescent="0.25">
      <c r="A85" s="9" t="s">
        <v>533</v>
      </c>
      <c r="B85" s="6">
        <v>1.0200199999999999</v>
      </c>
      <c r="C85" s="17">
        <v>50471.4</v>
      </c>
      <c r="D85"/>
      <c r="E85"/>
      <c r="F85"/>
      <c r="N85"/>
      <c r="R85"/>
    </row>
    <row r="86" spans="1:18" x14ac:dyDescent="0.25">
      <c r="A86" s="9" t="s">
        <v>534</v>
      </c>
      <c r="B86" s="6">
        <v>1.0949599999999999</v>
      </c>
      <c r="C86" s="17">
        <v>21095.4</v>
      </c>
      <c r="D86"/>
      <c r="E86"/>
      <c r="F86"/>
      <c r="N86"/>
      <c r="R86"/>
    </row>
    <row r="87" spans="1:18" x14ac:dyDescent="0.25">
      <c r="A87" s="9" t="s">
        <v>536</v>
      </c>
      <c r="B87" s="6">
        <v>1.2227000000000001</v>
      </c>
      <c r="C87" s="17">
        <v>27965.4</v>
      </c>
      <c r="D87"/>
      <c r="E87"/>
      <c r="F87"/>
      <c r="N87"/>
      <c r="R87"/>
    </row>
    <row r="88" spans="1:18" x14ac:dyDescent="0.25">
      <c r="A88" s="9" t="s">
        <v>537</v>
      </c>
      <c r="B88" s="6">
        <v>1.2067600000000001</v>
      </c>
      <c r="C88" s="17">
        <v>31031</v>
      </c>
      <c r="D88"/>
      <c r="E88"/>
      <c r="F88"/>
      <c r="N88"/>
      <c r="R88"/>
    </row>
    <row r="89" spans="1:18" x14ac:dyDescent="0.25">
      <c r="A89" s="9" t="s">
        <v>538</v>
      </c>
      <c r="B89" s="6">
        <v>1.07104</v>
      </c>
      <c r="C89" s="17">
        <v>25058.400000000001</v>
      </c>
      <c r="D89"/>
      <c r="E89"/>
      <c r="F89"/>
      <c r="N89"/>
      <c r="R89"/>
    </row>
    <row r="90" spans="1:18" x14ac:dyDescent="0.25">
      <c r="A90" s="9" t="s">
        <v>540</v>
      </c>
      <c r="B90" s="6">
        <v>1.09795</v>
      </c>
      <c r="C90" s="17">
        <v>37940</v>
      </c>
      <c r="D90"/>
      <c r="E90"/>
      <c r="F90"/>
      <c r="N90"/>
      <c r="R90"/>
    </row>
    <row r="91" spans="1:18" x14ac:dyDescent="0.25">
      <c r="A91" s="9" t="s">
        <v>541</v>
      </c>
      <c r="B91" s="6">
        <v>1.0650750000000002</v>
      </c>
      <c r="C91" s="17">
        <v>231087</v>
      </c>
      <c r="D91"/>
      <c r="E91"/>
      <c r="F91"/>
      <c r="N91"/>
      <c r="R91"/>
    </row>
    <row r="92" spans="1:18" x14ac:dyDescent="0.25">
      <c r="A92" s="9" t="s">
        <v>542</v>
      </c>
      <c r="B92" s="6">
        <v>1.0704749999999998</v>
      </c>
      <c r="C92" s="17">
        <v>267508</v>
      </c>
      <c r="D92"/>
      <c r="E92"/>
      <c r="F92"/>
      <c r="N92"/>
      <c r="R92"/>
    </row>
    <row r="93" spans="1:18" x14ac:dyDescent="0.25">
      <c r="A93" s="9" t="s">
        <v>544</v>
      </c>
      <c r="B93" s="6">
        <v>1.0881500000000002</v>
      </c>
      <c r="C93" s="17">
        <v>41630.25</v>
      </c>
      <c r="D93"/>
      <c r="E93"/>
      <c r="F93"/>
      <c r="N93"/>
      <c r="R93"/>
    </row>
    <row r="94" spans="1:18" x14ac:dyDescent="0.25">
      <c r="A94" s="9" t="s">
        <v>545</v>
      </c>
      <c r="B94" s="6">
        <v>1.1159000000000001</v>
      </c>
      <c r="C94" s="17">
        <v>11276</v>
      </c>
      <c r="D94"/>
      <c r="E94"/>
      <c r="F94"/>
      <c r="N94"/>
      <c r="R94"/>
    </row>
    <row r="95" spans="1:18" x14ac:dyDescent="0.25">
      <c r="A95" s="9" t="s">
        <v>546</v>
      </c>
      <c r="B95" s="6">
        <v>1.1284999999999998</v>
      </c>
      <c r="C95" s="17">
        <v>19181.25</v>
      </c>
      <c r="D95"/>
      <c r="E95"/>
      <c r="F95"/>
      <c r="N95"/>
      <c r="R95"/>
    </row>
    <row r="96" spans="1:18" x14ac:dyDescent="0.25">
      <c r="A96" s="9" t="s">
        <v>550</v>
      </c>
      <c r="B96" s="6">
        <v>1.0864</v>
      </c>
      <c r="C96" s="17">
        <v>2249.5</v>
      </c>
      <c r="D96"/>
      <c r="E96"/>
      <c r="F96"/>
      <c r="N96"/>
      <c r="R96"/>
    </row>
    <row r="97" spans="1:18" x14ac:dyDescent="0.25">
      <c r="A97" s="9" t="s">
        <v>551</v>
      </c>
      <c r="B97" s="6">
        <v>1.0693999999999999</v>
      </c>
      <c r="C97" s="17">
        <v>2432.6666666666665</v>
      </c>
      <c r="D97"/>
      <c r="E97"/>
      <c r="F97"/>
      <c r="N97"/>
      <c r="R97"/>
    </row>
    <row r="98" spans="1:18" x14ac:dyDescent="0.25">
      <c r="A98" s="9" t="s">
        <v>552</v>
      </c>
      <c r="B98" s="6">
        <v>1.0556333333333334</v>
      </c>
      <c r="C98" s="17">
        <v>1868</v>
      </c>
      <c r="D98"/>
      <c r="E98"/>
      <c r="F98"/>
      <c r="N98"/>
      <c r="R98"/>
    </row>
    <row r="99" spans="1:18" x14ac:dyDescent="0.25">
      <c r="A99" s="1" t="s">
        <v>556</v>
      </c>
      <c r="B99" s="6">
        <v>1.0826528124999999</v>
      </c>
      <c r="C99" s="17">
        <v>648124.24999999988</v>
      </c>
      <c r="D99"/>
      <c r="E99"/>
      <c r="F99"/>
      <c r="N99"/>
      <c r="R99"/>
    </row>
    <row r="100" spans="1:18" x14ac:dyDescent="0.25">
      <c r="A100" s="9" t="s">
        <v>466</v>
      </c>
      <c r="B100" s="6">
        <v>1.0665</v>
      </c>
      <c r="C100" s="17">
        <v>24475.599999999999</v>
      </c>
      <c r="D100"/>
      <c r="E100"/>
      <c r="F100"/>
      <c r="N100"/>
      <c r="R100"/>
    </row>
    <row r="101" spans="1:18" x14ac:dyDescent="0.25">
      <c r="A101" s="9" t="s">
        <v>468</v>
      </c>
      <c r="B101" s="6">
        <v>1.0477799999999999</v>
      </c>
      <c r="C101" s="17">
        <v>27662</v>
      </c>
      <c r="D101"/>
      <c r="E101"/>
      <c r="F101"/>
      <c r="N101"/>
      <c r="R101"/>
    </row>
    <row r="102" spans="1:18" x14ac:dyDescent="0.25">
      <c r="A102" s="9" t="s">
        <v>470</v>
      </c>
      <c r="B102" s="6">
        <v>1.08558</v>
      </c>
      <c r="C102" s="17">
        <v>44415.4</v>
      </c>
      <c r="D102"/>
      <c r="E102"/>
      <c r="F102"/>
      <c r="N102"/>
      <c r="R102"/>
    </row>
    <row r="103" spans="1:18" x14ac:dyDescent="0.25">
      <c r="A103" s="9" t="s">
        <v>471</v>
      </c>
      <c r="B103" s="6">
        <v>1.0857000000000001</v>
      </c>
      <c r="C103" s="17">
        <v>30297.200000000001</v>
      </c>
      <c r="D103"/>
      <c r="E103"/>
      <c r="F103"/>
      <c r="N103"/>
      <c r="R103"/>
    </row>
    <row r="104" spans="1:18" x14ac:dyDescent="0.25">
      <c r="A104" s="9" t="s">
        <v>472</v>
      </c>
      <c r="B104" s="6">
        <v>1.1209199999999999</v>
      </c>
      <c r="C104" s="17">
        <v>75706.2</v>
      </c>
      <c r="D104"/>
      <c r="E104"/>
      <c r="F104"/>
      <c r="N104"/>
      <c r="R104"/>
    </row>
    <row r="105" spans="1:18" x14ac:dyDescent="0.25">
      <c r="A105" s="9" t="s">
        <v>473</v>
      </c>
      <c r="B105" s="6">
        <v>1.08996</v>
      </c>
      <c r="C105" s="17">
        <v>141121.60000000001</v>
      </c>
      <c r="D105"/>
      <c r="E105"/>
      <c r="F105"/>
      <c r="N105"/>
      <c r="R105"/>
    </row>
    <row r="106" spans="1:18" x14ac:dyDescent="0.25">
      <c r="A106" s="9" t="s">
        <v>479</v>
      </c>
      <c r="B106" s="6">
        <v>1.05402</v>
      </c>
      <c r="C106" s="17">
        <v>32396.6</v>
      </c>
      <c r="D106"/>
      <c r="E106"/>
      <c r="F106"/>
      <c r="N106"/>
      <c r="R106"/>
    </row>
    <row r="107" spans="1:18" x14ac:dyDescent="0.25">
      <c r="A107" s="9" t="s">
        <v>490</v>
      </c>
      <c r="B107" s="6">
        <v>1.1266</v>
      </c>
      <c r="C107" s="17">
        <v>29587.8</v>
      </c>
      <c r="D107"/>
      <c r="E107"/>
      <c r="F107"/>
      <c r="N107"/>
      <c r="R107"/>
    </row>
    <row r="108" spans="1:18" x14ac:dyDescent="0.25">
      <c r="A108" s="9" t="s">
        <v>492</v>
      </c>
      <c r="B108" s="6">
        <v>1.0506600000000001</v>
      </c>
      <c r="C108" s="17">
        <v>22149</v>
      </c>
      <c r="D108"/>
      <c r="E108"/>
      <c r="F108"/>
      <c r="N108"/>
      <c r="R108"/>
    </row>
    <row r="109" spans="1:18" x14ac:dyDescent="0.25">
      <c r="A109" s="9" t="s">
        <v>493</v>
      </c>
      <c r="B109" s="6">
        <v>1.0546200000000001</v>
      </c>
      <c r="C109" s="17">
        <v>14100.6</v>
      </c>
      <c r="D109"/>
      <c r="E109"/>
      <c r="F109"/>
      <c r="N109"/>
      <c r="R109"/>
    </row>
    <row r="110" spans="1:18" x14ac:dyDescent="0.25">
      <c r="A110" s="9" t="s">
        <v>535</v>
      </c>
      <c r="B110" s="6">
        <v>1.0899999999999999</v>
      </c>
      <c r="C110" s="17">
        <v>25656.799999999999</v>
      </c>
      <c r="D110"/>
      <c r="E110"/>
      <c r="F110"/>
      <c r="N110"/>
      <c r="R110"/>
    </row>
    <row r="111" spans="1:18" x14ac:dyDescent="0.25">
      <c r="A111" s="9" t="s">
        <v>539</v>
      </c>
      <c r="B111" s="6">
        <v>1.1110800000000001</v>
      </c>
      <c r="C111" s="17">
        <v>60367.199999999997</v>
      </c>
      <c r="D111"/>
      <c r="E111"/>
      <c r="F111"/>
      <c r="N111"/>
      <c r="R111"/>
    </row>
    <row r="112" spans="1:18" x14ac:dyDescent="0.25">
      <c r="A112" s="9" t="s">
        <v>543</v>
      </c>
      <c r="B112" s="6">
        <v>1.0943249999999998</v>
      </c>
      <c r="C112" s="17">
        <v>27358.25</v>
      </c>
      <c r="D112"/>
      <c r="E112"/>
      <c r="F112"/>
      <c r="N112"/>
      <c r="R112"/>
    </row>
    <row r="113" spans="1:18" x14ac:dyDescent="0.25">
      <c r="A113" s="9" t="s">
        <v>547</v>
      </c>
      <c r="B113" s="6">
        <v>1.0717199999999998</v>
      </c>
      <c r="C113" s="17">
        <v>26679.200000000001</v>
      </c>
      <c r="D113"/>
      <c r="E113"/>
      <c r="F113"/>
      <c r="N113"/>
      <c r="R113"/>
    </row>
    <row r="114" spans="1:18" x14ac:dyDescent="0.25">
      <c r="A114" s="9" t="s">
        <v>548</v>
      </c>
      <c r="B114" s="6">
        <v>1.0362799999999999</v>
      </c>
      <c r="C114" s="17">
        <v>22188.799999999999</v>
      </c>
      <c r="D114"/>
      <c r="E114"/>
      <c r="F114"/>
      <c r="N114"/>
      <c r="R114"/>
    </row>
    <row r="115" spans="1:18" x14ac:dyDescent="0.25">
      <c r="A115" s="9" t="s">
        <v>549</v>
      </c>
      <c r="B115" s="6">
        <v>1.1366999999999998</v>
      </c>
      <c r="C115" s="17">
        <v>43962</v>
      </c>
      <c r="D115"/>
      <c r="E115"/>
      <c r="F115"/>
      <c r="N115"/>
      <c r="R115"/>
    </row>
    <row r="116" spans="1:18" x14ac:dyDescent="0.25">
      <c r="A116" s="1" t="s">
        <v>684</v>
      </c>
      <c r="B116" s="6"/>
      <c r="C116" s="17"/>
      <c r="D116"/>
      <c r="E116"/>
      <c r="F116"/>
      <c r="N116"/>
      <c r="R116"/>
    </row>
    <row r="117" spans="1:18" x14ac:dyDescent="0.25">
      <c r="A117" s="9" t="s">
        <v>652</v>
      </c>
      <c r="B117" s="6"/>
      <c r="C117" s="17"/>
      <c r="D117"/>
      <c r="E117"/>
      <c r="F117"/>
      <c r="N117"/>
      <c r="R117"/>
    </row>
    <row r="118" spans="1:18" x14ac:dyDescent="0.25">
      <c r="A118" s="9" t="s">
        <v>655</v>
      </c>
      <c r="B118" s="6"/>
      <c r="C118" s="17"/>
      <c r="D118"/>
      <c r="E118"/>
      <c r="F118"/>
      <c r="N118"/>
      <c r="R118"/>
    </row>
    <row r="119" spans="1:18" x14ac:dyDescent="0.25">
      <c r="A119" s="1" t="s">
        <v>426</v>
      </c>
      <c r="B119" s="6">
        <v>1.0077822121212121</v>
      </c>
      <c r="C119" s="17">
        <v>3685137.8166666669</v>
      </c>
      <c r="D119"/>
      <c r="E119"/>
      <c r="F119"/>
      <c r="N119"/>
      <c r="R119"/>
    </row>
    <row r="120" spans="1:18" x14ac:dyDescent="0.25">
      <c r="A120"/>
      <c r="B120"/>
      <c r="C120"/>
      <c r="D120"/>
      <c r="E120"/>
      <c r="F120"/>
      <c r="N120"/>
      <c r="R120"/>
    </row>
    <row r="121" spans="1:18" x14ac:dyDescent="0.25">
      <c r="A121"/>
      <c r="B121"/>
      <c r="C121"/>
      <c r="D121"/>
      <c r="E121"/>
      <c r="F121"/>
      <c r="N121"/>
      <c r="R121"/>
    </row>
    <row r="122" spans="1:18" x14ac:dyDescent="0.25">
      <c r="A122"/>
      <c r="B122"/>
      <c r="C122"/>
      <c r="D122"/>
      <c r="E122"/>
      <c r="F122"/>
      <c r="N122"/>
      <c r="R122"/>
    </row>
    <row r="123" spans="1:18" x14ac:dyDescent="0.25">
      <c r="A123"/>
      <c r="B123"/>
      <c r="C123"/>
      <c r="D123"/>
      <c r="E123"/>
      <c r="F123"/>
      <c r="N123"/>
      <c r="R123"/>
    </row>
    <row r="124" spans="1:18" x14ac:dyDescent="0.25">
      <c r="A124"/>
      <c r="B124"/>
      <c r="C124"/>
      <c r="D124"/>
      <c r="E124"/>
      <c r="F124"/>
      <c r="N124"/>
      <c r="R124"/>
    </row>
    <row r="125" spans="1:18" x14ac:dyDescent="0.25">
      <c r="A125"/>
      <c r="B125"/>
      <c r="C125"/>
      <c r="D125"/>
      <c r="E125"/>
      <c r="F125"/>
      <c r="N125"/>
      <c r="R125"/>
    </row>
    <row r="126" spans="1:18" x14ac:dyDescent="0.25">
      <c r="A126"/>
      <c r="B126"/>
      <c r="C126"/>
      <c r="D126"/>
      <c r="E126"/>
      <c r="F126"/>
      <c r="N126"/>
      <c r="R126"/>
    </row>
    <row r="127" spans="1:18" x14ac:dyDescent="0.25">
      <c r="A127"/>
      <c r="B127"/>
      <c r="C127"/>
      <c r="D127"/>
      <c r="E127"/>
      <c r="F127"/>
      <c r="N127"/>
      <c r="R127"/>
    </row>
    <row r="128" spans="1:18" x14ac:dyDescent="0.25">
      <c r="A128"/>
      <c r="B128"/>
      <c r="C128"/>
      <c r="D128"/>
      <c r="E128"/>
      <c r="F128"/>
      <c r="N128"/>
      <c r="R128"/>
    </row>
    <row r="129" spans="1:18" x14ac:dyDescent="0.25">
      <c r="A129"/>
      <c r="B129"/>
      <c r="C129"/>
      <c r="D129"/>
      <c r="E129"/>
      <c r="F129"/>
      <c r="N129"/>
      <c r="R129"/>
    </row>
    <row r="130" spans="1:18" x14ac:dyDescent="0.25">
      <c r="A130"/>
      <c r="B130"/>
      <c r="C130"/>
      <c r="D130"/>
      <c r="E130"/>
      <c r="F130"/>
      <c r="N130"/>
      <c r="R130"/>
    </row>
    <row r="131" spans="1:18" x14ac:dyDescent="0.25">
      <c r="A131"/>
      <c r="B131"/>
      <c r="C131"/>
      <c r="D131"/>
      <c r="E131"/>
      <c r="F131"/>
      <c r="N131"/>
      <c r="R131"/>
    </row>
    <row r="132" spans="1:18" x14ac:dyDescent="0.25">
      <c r="A132"/>
      <c r="B132"/>
      <c r="C132"/>
      <c r="D132"/>
      <c r="E132"/>
      <c r="F132"/>
      <c r="N132"/>
      <c r="R132"/>
    </row>
    <row r="133" spans="1:18" x14ac:dyDescent="0.25">
      <c r="A133"/>
      <c r="B133"/>
      <c r="C133"/>
      <c r="D133"/>
      <c r="E133"/>
      <c r="F133"/>
      <c r="N133"/>
      <c r="R133"/>
    </row>
    <row r="134" spans="1:18" x14ac:dyDescent="0.25">
      <c r="A134"/>
      <c r="B134"/>
      <c r="C134"/>
      <c r="D134"/>
      <c r="E134"/>
      <c r="F134"/>
      <c r="N134"/>
      <c r="R134"/>
    </row>
    <row r="135" spans="1:18" x14ac:dyDescent="0.25">
      <c r="A135"/>
      <c r="B135"/>
      <c r="C135"/>
      <c r="D135"/>
      <c r="E135"/>
      <c r="F135"/>
      <c r="N135"/>
      <c r="R135"/>
    </row>
    <row r="136" spans="1:18" x14ac:dyDescent="0.25">
      <c r="A136"/>
      <c r="B136"/>
      <c r="C136"/>
      <c r="D136"/>
      <c r="E136"/>
      <c r="F136"/>
      <c r="N136"/>
      <c r="R136"/>
    </row>
    <row r="137" spans="1:18" x14ac:dyDescent="0.25">
      <c r="A137"/>
      <c r="B137"/>
      <c r="C137"/>
      <c r="D137"/>
      <c r="E137"/>
      <c r="F137"/>
      <c r="N137"/>
      <c r="R137"/>
    </row>
    <row r="138" spans="1:18" x14ac:dyDescent="0.25">
      <c r="A138"/>
      <c r="B138"/>
      <c r="C138"/>
      <c r="D138"/>
      <c r="E138"/>
      <c r="F138"/>
      <c r="N138"/>
      <c r="R138"/>
    </row>
    <row r="139" spans="1:18" x14ac:dyDescent="0.25">
      <c r="A139"/>
      <c r="B139"/>
      <c r="C139"/>
      <c r="D139"/>
      <c r="E139"/>
      <c r="F139"/>
      <c r="N139"/>
      <c r="R139"/>
    </row>
    <row r="140" spans="1:18" x14ac:dyDescent="0.25">
      <c r="A140"/>
      <c r="B140"/>
      <c r="C140"/>
      <c r="D140"/>
      <c r="E140"/>
      <c r="F140"/>
      <c r="N140"/>
      <c r="R140"/>
    </row>
    <row r="141" spans="1:18" x14ac:dyDescent="0.25">
      <c r="A141"/>
      <c r="B141"/>
      <c r="C141"/>
      <c r="D141"/>
      <c r="E141"/>
      <c r="F141"/>
      <c r="N141"/>
      <c r="R141"/>
    </row>
    <row r="142" spans="1:18" x14ac:dyDescent="0.25">
      <c r="A142"/>
      <c r="B142"/>
      <c r="C142"/>
      <c r="D142"/>
      <c r="E142"/>
      <c r="F142"/>
      <c r="N142"/>
      <c r="R142"/>
    </row>
    <row r="143" spans="1:18" x14ac:dyDescent="0.25">
      <c r="A143"/>
      <c r="B143"/>
      <c r="C143"/>
      <c r="D143"/>
      <c r="E143"/>
      <c r="F143"/>
      <c r="N143"/>
      <c r="R143"/>
    </row>
    <row r="144" spans="1:18" x14ac:dyDescent="0.25">
      <c r="A144"/>
      <c r="B144"/>
      <c r="C144"/>
      <c r="D144"/>
      <c r="E144"/>
      <c r="F144"/>
      <c r="N144"/>
      <c r="R144"/>
    </row>
    <row r="145" spans="1:18" x14ac:dyDescent="0.25">
      <c r="A145"/>
      <c r="B145"/>
      <c r="C145"/>
      <c r="D145"/>
      <c r="E145"/>
      <c r="F145"/>
      <c r="N145"/>
      <c r="R145"/>
    </row>
    <row r="146" spans="1:18" x14ac:dyDescent="0.25">
      <c r="A146"/>
      <c r="B146"/>
      <c r="C146"/>
      <c r="D146"/>
      <c r="E146"/>
      <c r="F146"/>
      <c r="N146"/>
      <c r="R146"/>
    </row>
    <row r="147" spans="1:18" x14ac:dyDescent="0.25">
      <c r="A147"/>
      <c r="B147"/>
      <c r="C147"/>
      <c r="D147"/>
      <c r="E147"/>
      <c r="F147"/>
      <c r="N147"/>
      <c r="R147"/>
    </row>
    <row r="148" spans="1:18" x14ac:dyDescent="0.25">
      <c r="A148"/>
      <c r="B148"/>
      <c r="C148"/>
      <c r="D148"/>
      <c r="E148"/>
      <c r="F148"/>
      <c r="N148"/>
      <c r="R148"/>
    </row>
    <row r="149" spans="1:18" x14ac:dyDescent="0.25">
      <c r="A149"/>
      <c r="B149"/>
      <c r="C149"/>
      <c r="D149"/>
      <c r="E149"/>
      <c r="F149"/>
      <c r="N149"/>
      <c r="R149"/>
    </row>
    <row r="150" spans="1:18" x14ac:dyDescent="0.25">
      <c r="A150"/>
      <c r="B150"/>
      <c r="C150"/>
      <c r="D150"/>
      <c r="E150"/>
      <c r="F150"/>
      <c r="N150"/>
      <c r="R150"/>
    </row>
    <row r="151" spans="1:18" x14ac:dyDescent="0.25">
      <c r="A151"/>
      <c r="B151"/>
      <c r="C151"/>
      <c r="D151"/>
      <c r="E151"/>
      <c r="F151"/>
      <c r="N151"/>
      <c r="R151"/>
    </row>
    <row r="152" spans="1:18" x14ac:dyDescent="0.25">
      <c r="A152"/>
      <c r="B152"/>
      <c r="C152"/>
      <c r="D152"/>
      <c r="E152"/>
      <c r="F152"/>
      <c r="N152"/>
      <c r="R152"/>
    </row>
    <row r="153" spans="1:18" x14ac:dyDescent="0.25">
      <c r="A153"/>
      <c r="B153"/>
      <c r="C153"/>
      <c r="D153"/>
      <c r="E153"/>
      <c r="F153"/>
      <c r="N153"/>
      <c r="R153"/>
    </row>
    <row r="154" spans="1:18" x14ac:dyDescent="0.25">
      <c r="A154"/>
      <c r="B154"/>
      <c r="C154"/>
      <c r="D154"/>
      <c r="E154"/>
      <c r="F154"/>
      <c r="N154"/>
      <c r="R154"/>
    </row>
    <row r="155" spans="1:18" x14ac:dyDescent="0.25">
      <c r="A155"/>
      <c r="B155"/>
      <c r="C155"/>
      <c r="D155"/>
      <c r="E155"/>
      <c r="F155"/>
      <c r="N155"/>
      <c r="R155"/>
    </row>
    <row r="156" spans="1:18" x14ac:dyDescent="0.25">
      <c r="A156"/>
      <c r="B156"/>
      <c r="C156"/>
      <c r="D156"/>
      <c r="E156"/>
      <c r="F156"/>
      <c r="N156"/>
      <c r="R156"/>
    </row>
    <row r="157" spans="1:18" x14ac:dyDescent="0.25">
      <c r="A157"/>
      <c r="B157"/>
      <c r="C157"/>
      <c r="D157"/>
      <c r="E157"/>
      <c r="F157"/>
      <c r="N157"/>
      <c r="R157"/>
    </row>
    <row r="158" spans="1:18" x14ac:dyDescent="0.25">
      <c r="A158"/>
      <c r="B158"/>
      <c r="C158"/>
      <c r="D158"/>
      <c r="E158"/>
      <c r="F158"/>
      <c r="N158"/>
      <c r="R158"/>
    </row>
    <row r="159" spans="1:18" x14ac:dyDescent="0.25">
      <c r="A159"/>
      <c r="B159"/>
      <c r="C159"/>
      <c r="D159"/>
      <c r="E159"/>
      <c r="F159"/>
      <c r="N159"/>
      <c r="R159"/>
    </row>
    <row r="160" spans="1:18" x14ac:dyDescent="0.25">
      <c r="A160"/>
      <c r="B160"/>
      <c r="C160"/>
      <c r="D160"/>
      <c r="E160"/>
      <c r="F160"/>
      <c r="N160"/>
      <c r="R160"/>
    </row>
    <row r="161" spans="1:18" x14ac:dyDescent="0.25">
      <c r="A161"/>
      <c r="B161"/>
      <c r="C161"/>
      <c r="D161"/>
      <c r="E161"/>
      <c r="F161"/>
      <c r="N161"/>
      <c r="R161"/>
    </row>
    <row r="162" spans="1:18" x14ac:dyDescent="0.25">
      <c r="A162"/>
      <c r="B162"/>
      <c r="C162"/>
      <c r="D162"/>
      <c r="E162"/>
      <c r="F162"/>
      <c r="N162"/>
      <c r="R162"/>
    </row>
    <row r="163" spans="1:18" x14ac:dyDescent="0.25">
      <c r="A163"/>
      <c r="B163"/>
      <c r="C163"/>
      <c r="D163"/>
      <c r="E163"/>
      <c r="F163"/>
      <c r="N163"/>
      <c r="R163"/>
    </row>
    <row r="164" spans="1:18" x14ac:dyDescent="0.25">
      <c r="A164"/>
      <c r="B164"/>
      <c r="C164"/>
    </row>
    <row r="165" spans="1:18" x14ac:dyDescent="0.25">
      <c r="A165"/>
      <c r="B165"/>
      <c r="C165"/>
    </row>
    <row r="166" spans="1:18" x14ac:dyDescent="0.25">
      <c r="A166"/>
      <c r="B166"/>
      <c r="C166"/>
    </row>
    <row r="167" spans="1:18" x14ac:dyDescent="0.25">
      <c r="A167"/>
      <c r="B167"/>
      <c r="C167"/>
    </row>
    <row r="168" spans="1:18" x14ac:dyDescent="0.25">
      <c r="A168"/>
      <c r="B168"/>
      <c r="C168"/>
    </row>
    <row r="169" spans="1:18" x14ac:dyDescent="0.25">
      <c r="A169"/>
      <c r="B169"/>
      <c r="C169"/>
    </row>
    <row r="170" spans="1:18" x14ac:dyDescent="0.25">
      <c r="A170"/>
      <c r="B170"/>
      <c r="C170"/>
    </row>
    <row r="171" spans="1:18" x14ac:dyDescent="0.25">
      <c r="A171"/>
      <c r="B171"/>
      <c r="C171"/>
    </row>
    <row r="172" spans="1:18" x14ac:dyDescent="0.25">
      <c r="A172"/>
      <c r="B172"/>
      <c r="C172"/>
    </row>
    <row r="173" spans="1:18" x14ac:dyDescent="0.25">
      <c r="A173"/>
      <c r="B173"/>
      <c r="C173"/>
    </row>
    <row r="174" spans="1:18" x14ac:dyDescent="0.25">
      <c r="A174"/>
      <c r="B174"/>
      <c r="C174"/>
    </row>
    <row r="175" spans="1:18" x14ac:dyDescent="0.25">
      <c r="A175"/>
      <c r="B175"/>
      <c r="C175"/>
    </row>
    <row r="176" spans="1:18" x14ac:dyDescent="0.25">
      <c r="A176"/>
      <c r="B176"/>
      <c r="C176"/>
    </row>
    <row r="177" spans="1:3" x14ac:dyDescent="0.25">
      <c r="A177"/>
      <c r="B177"/>
      <c r="C177"/>
    </row>
    <row r="178" spans="1:3" x14ac:dyDescent="0.25">
      <c r="A178"/>
      <c r="B178"/>
      <c r="C178"/>
    </row>
    <row r="179" spans="1:3" x14ac:dyDescent="0.25">
      <c r="A179"/>
      <c r="B179"/>
      <c r="C179"/>
    </row>
    <row r="180" spans="1:3" x14ac:dyDescent="0.25">
      <c r="A180"/>
      <c r="B180"/>
      <c r="C180"/>
    </row>
    <row r="181" spans="1:3" x14ac:dyDescent="0.25">
      <c r="A181"/>
      <c r="B181"/>
      <c r="C181"/>
    </row>
    <row r="182" spans="1:3" x14ac:dyDescent="0.25">
      <c r="A182"/>
      <c r="B182"/>
      <c r="C182"/>
    </row>
    <row r="183" spans="1:3" x14ac:dyDescent="0.25">
      <c r="A183"/>
      <c r="B183"/>
      <c r="C183"/>
    </row>
    <row r="184" spans="1:3" x14ac:dyDescent="0.25">
      <c r="A184"/>
      <c r="B184"/>
      <c r="C184"/>
    </row>
    <row r="185" spans="1:3" x14ac:dyDescent="0.25">
      <c r="A185"/>
      <c r="B185"/>
      <c r="C185"/>
    </row>
    <row r="186" spans="1:3" x14ac:dyDescent="0.25">
      <c r="A186"/>
      <c r="B186"/>
      <c r="C186"/>
    </row>
    <row r="187" spans="1:3" x14ac:dyDescent="0.25">
      <c r="A187"/>
      <c r="B187"/>
      <c r="C187"/>
    </row>
    <row r="188" spans="1:3" x14ac:dyDescent="0.25">
      <c r="A188"/>
      <c r="B188"/>
      <c r="C188"/>
    </row>
    <row r="189" spans="1:3" x14ac:dyDescent="0.25">
      <c r="A189"/>
      <c r="B189"/>
      <c r="C189"/>
    </row>
    <row r="190" spans="1:3" x14ac:dyDescent="0.25">
      <c r="A190"/>
      <c r="B190"/>
      <c r="C190"/>
    </row>
    <row r="191" spans="1:3" x14ac:dyDescent="0.25">
      <c r="A191"/>
      <c r="B191"/>
      <c r="C191"/>
    </row>
    <row r="192" spans="1:3" x14ac:dyDescent="0.25">
      <c r="A192"/>
      <c r="B192"/>
      <c r="C192"/>
    </row>
    <row r="193" spans="1:18" x14ac:dyDescent="0.25">
      <c r="A193"/>
      <c r="B193"/>
      <c r="C193"/>
    </row>
    <row r="194" spans="1:18" x14ac:dyDescent="0.25">
      <c r="A194"/>
      <c r="B194"/>
      <c r="C194"/>
    </row>
    <row r="195" spans="1:18" x14ac:dyDescent="0.25">
      <c r="A195"/>
      <c r="B195"/>
      <c r="C195"/>
    </row>
    <row r="196" spans="1:18" x14ac:dyDescent="0.25">
      <c r="A196"/>
      <c r="B196"/>
      <c r="C196"/>
    </row>
    <row r="197" spans="1:18" x14ac:dyDescent="0.25">
      <c r="A197"/>
      <c r="B197"/>
      <c r="C197"/>
    </row>
    <row r="198" spans="1:18" x14ac:dyDescent="0.25">
      <c r="A198"/>
      <c r="B198"/>
      <c r="C198"/>
    </row>
    <row r="199" spans="1:18" x14ac:dyDescent="0.25">
      <c r="A199"/>
      <c r="B199"/>
      <c r="C199"/>
    </row>
    <row r="200" spans="1:18" x14ac:dyDescent="0.25">
      <c r="A200"/>
      <c r="B200"/>
      <c r="C200"/>
    </row>
    <row r="201" spans="1:18" x14ac:dyDescent="0.25">
      <c r="A201"/>
      <c r="B201"/>
      <c r="C201"/>
    </row>
    <row r="202" spans="1:18" x14ac:dyDescent="0.25">
      <c r="A202"/>
      <c r="B202"/>
      <c r="C202"/>
      <c r="D202"/>
      <c r="E202"/>
      <c r="F202"/>
      <c r="K202" t="s">
        <v>647</v>
      </c>
      <c r="N202"/>
      <c r="R202"/>
    </row>
    <row r="203" spans="1:18" x14ac:dyDescent="0.25">
      <c r="A203"/>
      <c r="B203"/>
      <c r="C203"/>
      <c r="D203"/>
      <c r="E203" t="s">
        <v>643</v>
      </c>
      <c r="F203"/>
      <c r="N203"/>
      <c r="R203" t="s">
        <v>646</v>
      </c>
    </row>
    <row r="204" spans="1:18" x14ac:dyDescent="0.25">
      <c r="A204"/>
      <c r="B204"/>
      <c r="C204"/>
      <c r="D204"/>
      <c r="E204" t="s">
        <v>644</v>
      </c>
      <c r="F204">
        <v>1500</v>
      </c>
      <c r="G204" t="s">
        <v>645</v>
      </c>
      <c r="I204" t="s">
        <v>650</v>
      </c>
      <c r="N204"/>
      <c r="R204"/>
    </row>
    <row r="205" spans="1:18" x14ac:dyDescent="0.25">
      <c r="A205"/>
      <c r="B205"/>
      <c r="C205"/>
      <c r="D205"/>
      <c r="E205" t="s">
        <v>648</v>
      </c>
      <c r="F205">
        <v>1500</v>
      </c>
      <c r="I205" t="s">
        <v>649</v>
      </c>
      <c r="N205"/>
      <c r="R205"/>
    </row>
    <row r="206" spans="1:18" x14ac:dyDescent="0.25">
      <c r="A206"/>
      <c r="B206"/>
      <c r="C206"/>
      <c r="D206"/>
      <c r="E206"/>
      <c r="F206"/>
      <c r="N206"/>
      <c r="R206"/>
    </row>
    <row r="207" spans="1:18" x14ac:dyDescent="0.25">
      <c r="A207"/>
      <c r="B207"/>
      <c r="C207"/>
      <c r="D207"/>
      <c r="E207"/>
      <c r="F207"/>
      <c r="N207"/>
      <c r="R207"/>
    </row>
    <row r="208" spans="1:18" x14ac:dyDescent="0.25">
      <c r="A208"/>
      <c r="B208"/>
      <c r="C208"/>
      <c r="D208"/>
      <c r="E208"/>
      <c r="F208"/>
      <c r="N208"/>
    </row>
    <row r="209" spans="1:18" x14ac:dyDescent="0.25">
      <c r="A209"/>
      <c r="B209"/>
      <c r="C209"/>
      <c r="D209"/>
      <c r="E209"/>
      <c r="F209"/>
      <c r="N209"/>
    </row>
    <row r="210" spans="1:18" x14ac:dyDescent="0.25">
      <c r="A210"/>
      <c r="B210"/>
      <c r="C210"/>
      <c r="D210"/>
      <c r="E210"/>
      <c r="F210"/>
      <c r="N210"/>
    </row>
    <row r="211" spans="1:18" x14ac:dyDescent="0.25">
      <c r="A211"/>
      <c r="B211"/>
      <c r="C211"/>
      <c r="D211"/>
      <c r="E211"/>
      <c r="F211"/>
      <c r="N211"/>
    </row>
    <row r="212" spans="1:18" x14ac:dyDescent="0.25">
      <c r="A212"/>
      <c r="B212"/>
      <c r="C212"/>
      <c r="D212"/>
      <c r="E212"/>
      <c r="F212"/>
      <c r="N212"/>
    </row>
    <row r="213" spans="1:18" x14ac:dyDescent="0.25">
      <c r="A213"/>
      <c r="B213"/>
      <c r="C213"/>
      <c r="D213"/>
      <c r="E213"/>
      <c r="F213"/>
      <c r="N213"/>
    </row>
    <row r="214" spans="1:18" x14ac:dyDescent="0.25">
      <c r="A214"/>
      <c r="B214"/>
      <c r="C214"/>
      <c r="D214"/>
      <c r="E214"/>
      <c r="F214"/>
      <c r="N214"/>
    </row>
    <row r="215" spans="1:18" x14ac:dyDescent="0.25">
      <c r="A215"/>
      <c r="B215"/>
      <c r="C215"/>
      <c r="D215"/>
      <c r="E215"/>
      <c r="F215"/>
      <c r="N215"/>
    </row>
    <row r="216" spans="1:18" x14ac:dyDescent="0.25">
      <c r="A216"/>
      <c r="B216"/>
      <c r="C216"/>
      <c r="D216"/>
      <c r="E216"/>
      <c r="F216"/>
      <c r="N216"/>
      <c r="R216"/>
    </row>
    <row r="217" spans="1:18" x14ac:dyDescent="0.25">
      <c r="A217"/>
      <c r="B217"/>
      <c r="C217"/>
      <c r="D217"/>
      <c r="E217"/>
      <c r="F217"/>
      <c r="N217"/>
      <c r="R217"/>
    </row>
    <row r="218" spans="1:18" x14ac:dyDescent="0.25">
      <c r="A218"/>
      <c r="B218"/>
      <c r="C218"/>
      <c r="D218"/>
      <c r="E218"/>
      <c r="F218"/>
      <c r="N218"/>
      <c r="R218"/>
    </row>
    <row r="219" spans="1:18" x14ac:dyDescent="0.25">
      <c r="A219"/>
      <c r="B219"/>
      <c r="C219"/>
      <c r="D219"/>
      <c r="E219"/>
      <c r="F219"/>
      <c r="N219"/>
      <c r="R219"/>
    </row>
    <row r="220" spans="1:18" x14ac:dyDescent="0.25">
      <c r="A220"/>
      <c r="B220"/>
      <c r="C220"/>
      <c r="D220"/>
      <c r="E220"/>
      <c r="F220"/>
      <c r="N220"/>
      <c r="R220"/>
    </row>
    <row r="221" spans="1:18" x14ac:dyDescent="0.25">
      <c r="A221"/>
      <c r="B221"/>
      <c r="C221"/>
      <c r="D221"/>
      <c r="E221"/>
      <c r="F221"/>
      <c r="N221"/>
      <c r="R221"/>
    </row>
    <row r="222" spans="1:18" x14ac:dyDescent="0.25">
      <c r="A222"/>
      <c r="B222"/>
      <c r="C222"/>
      <c r="D222"/>
      <c r="E222"/>
      <c r="F222"/>
      <c r="N222"/>
      <c r="R222"/>
    </row>
    <row r="223" spans="1:18" x14ac:dyDescent="0.25">
      <c r="A223"/>
      <c r="B223"/>
      <c r="C223"/>
      <c r="D223"/>
      <c r="E223"/>
      <c r="F223"/>
      <c r="N223"/>
      <c r="R223"/>
    </row>
    <row r="224" spans="1:18" x14ac:dyDescent="0.25">
      <c r="A224"/>
      <c r="B224"/>
      <c r="C224"/>
      <c r="D224"/>
      <c r="E224"/>
      <c r="F224"/>
      <c r="N224"/>
      <c r="R224"/>
    </row>
    <row r="225" spans="1:18" x14ac:dyDescent="0.25">
      <c r="A225"/>
      <c r="B225"/>
      <c r="C225"/>
      <c r="D225"/>
      <c r="E225"/>
      <c r="F225"/>
      <c r="N225"/>
      <c r="R225"/>
    </row>
    <row r="226" spans="1:18" x14ac:dyDescent="0.25">
      <c r="A226"/>
      <c r="B226"/>
      <c r="C226"/>
      <c r="D226"/>
      <c r="E226"/>
      <c r="F226"/>
      <c r="N226"/>
      <c r="R226"/>
    </row>
    <row r="227" spans="1:18" x14ac:dyDescent="0.25">
      <c r="A227"/>
      <c r="B227"/>
      <c r="C227"/>
      <c r="D227"/>
      <c r="E227"/>
      <c r="F227"/>
      <c r="N227"/>
      <c r="R227"/>
    </row>
    <row r="228" spans="1:18" x14ac:dyDescent="0.25">
      <c r="A228"/>
      <c r="B228"/>
      <c r="C228"/>
      <c r="D228"/>
      <c r="E228"/>
      <c r="F228"/>
      <c r="N228"/>
      <c r="R228"/>
    </row>
    <row r="229" spans="1:18" x14ac:dyDescent="0.25">
      <c r="A229"/>
      <c r="B229"/>
      <c r="C229"/>
      <c r="D229"/>
      <c r="E229"/>
      <c r="F229"/>
      <c r="N229"/>
      <c r="R229"/>
    </row>
    <row r="230" spans="1:18" x14ac:dyDescent="0.25">
      <c r="A230"/>
      <c r="B230"/>
      <c r="C230"/>
      <c r="D230"/>
      <c r="E230"/>
      <c r="F230"/>
      <c r="N230"/>
      <c r="R230"/>
    </row>
    <row r="231" spans="1:18" x14ac:dyDescent="0.25">
      <c r="A231"/>
      <c r="B231"/>
      <c r="C231"/>
      <c r="D231"/>
      <c r="E231"/>
      <c r="F231"/>
      <c r="N231"/>
      <c r="R231"/>
    </row>
    <row r="232" spans="1:18" x14ac:dyDescent="0.25">
      <c r="A232"/>
      <c r="B232"/>
      <c r="C232"/>
      <c r="D232"/>
      <c r="E232"/>
      <c r="F232"/>
      <c r="N232"/>
      <c r="R232"/>
    </row>
    <row r="233" spans="1:18" x14ac:dyDescent="0.25">
      <c r="A233"/>
      <c r="B233"/>
      <c r="C233"/>
      <c r="D233"/>
      <c r="E233"/>
      <c r="F233"/>
      <c r="N233"/>
      <c r="R233"/>
    </row>
    <row r="234" spans="1:18" x14ac:dyDescent="0.25">
      <c r="A234"/>
      <c r="B234"/>
      <c r="C234"/>
      <c r="D234"/>
      <c r="E234"/>
      <c r="F234"/>
      <c r="N234"/>
      <c r="R234"/>
    </row>
    <row r="235" spans="1:18" x14ac:dyDescent="0.25">
      <c r="A235"/>
      <c r="B235"/>
      <c r="C235"/>
      <c r="D235"/>
      <c r="E235"/>
      <c r="F235"/>
      <c r="N235"/>
      <c r="R235"/>
    </row>
    <row r="236" spans="1:18" x14ac:dyDescent="0.25">
      <c r="A236"/>
      <c r="B236"/>
      <c r="C236"/>
      <c r="D236"/>
      <c r="E236"/>
      <c r="F236"/>
      <c r="N236"/>
      <c r="R236"/>
    </row>
    <row r="237" spans="1:18" x14ac:dyDescent="0.25">
      <c r="A237"/>
      <c r="B237"/>
      <c r="C237"/>
      <c r="D237"/>
      <c r="E237"/>
      <c r="F237"/>
      <c r="N237"/>
      <c r="R237"/>
    </row>
    <row r="238" spans="1:18" x14ac:dyDescent="0.25">
      <c r="A238"/>
      <c r="B238"/>
      <c r="C238"/>
      <c r="D238"/>
      <c r="E238"/>
      <c r="F238"/>
      <c r="N238"/>
      <c r="R238"/>
    </row>
    <row r="239" spans="1:18" x14ac:dyDescent="0.25">
      <c r="A239"/>
      <c r="B239"/>
      <c r="C239"/>
      <c r="D239"/>
      <c r="E239"/>
      <c r="F239"/>
      <c r="N239"/>
      <c r="R239"/>
    </row>
    <row r="240" spans="1:18" x14ac:dyDescent="0.25">
      <c r="A240"/>
      <c r="B240"/>
      <c r="C240"/>
      <c r="D240"/>
      <c r="E240"/>
      <c r="F240"/>
      <c r="N240"/>
      <c r="R240"/>
    </row>
    <row r="241" spans="1:18" x14ac:dyDescent="0.25">
      <c r="A241"/>
      <c r="B241"/>
      <c r="C241"/>
      <c r="D241"/>
      <c r="E241"/>
      <c r="F241"/>
      <c r="N241"/>
      <c r="R241"/>
    </row>
    <row r="242" spans="1:18" x14ac:dyDescent="0.25">
      <c r="A242"/>
      <c r="B242"/>
      <c r="C242"/>
      <c r="D242"/>
      <c r="E242"/>
      <c r="F242"/>
      <c r="N242"/>
      <c r="R242"/>
    </row>
    <row r="243" spans="1:18" x14ac:dyDescent="0.25">
      <c r="A243"/>
      <c r="B243"/>
      <c r="C243"/>
      <c r="D243"/>
      <c r="E243"/>
      <c r="F243"/>
      <c r="N243"/>
      <c r="R243"/>
    </row>
    <row r="244" spans="1:18" x14ac:dyDescent="0.25">
      <c r="A244"/>
      <c r="B244"/>
      <c r="C244"/>
      <c r="D244"/>
      <c r="E244"/>
      <c r="F244"/>
      <c r="N244"/>
      <c r="R244"/>
    </row>
    <row r="245" spans="1:18" x14ac:dyDescent="0.25">
      <c r="A245"/>
      <c r="B245"/>
      <c r="C245"/>
      <c r="D245"/>
      <c r="E245"/>
      <c r="F245"/>
      <c r="N245"/>
      <c r="R245"/>
    </row>
    <row r="246" spans="1:18" x14ac:dyDescent="0.25">
      <c r="A246"/>
      <c r="B246"/>
      <c r="C246"/>
      <c r="D246"/>
      <c r="E246"/>
      <c r="F246"/>
      <c r="N246"/>
      <c r="R246"/>
    </row>
    <row r="247" spans="1:18" x14ac:dyDescent="0.25">
      <c r="A247"/>
      <c r="B247"/>
      <c r="C247"/>
      <c r="D247"/>
      <c r="E247"/>
      <c r="F247"/>
      <c r="N247"/>
      <c r="R247"/>
    </row>
    <row r="248" spans="1:18" x14ac:dyDescent="0.25">
      <c r="A248"/>
      <c r="B248"/>
      <c r="C248"/>
      <c r="D248"/>
      <c r="E248"/>
      <c r="F248"/>
      <c r="N248"/>
      <c r="R248"/>
    </row>
    <row r="249" spans="1:18" x14ac:dyDescent="0.25">
      <c r="A249"/>
      <c r="B249"/>
      <c r="C249"/>
      <c r="D249"/>
      <c r="E249"/>
      <c r="F249"/>
      <c r="N249"/>
      <c r="R249"/>
    </row>
    <row r="250" spans="1:18" x14ac:dyDescent="0.25">
      <c r="A250"/>
      <c r="B250"/>
      <c r="C250"/>
      <c r="D250"/>
      <c r="E250"/>
      <c r="F250"/>
      <c r="N250"/>
      <c r="R250"/>
    </row>
    <row r="251" spans="1:18" x14ac:dyDescent="0.25">
      <c r="A251"/>
      <c r="B251"/>
      <c r="C251"/>
      <c r="D251"/>
      <c r="E251"/>
      <c r="F251"/>
      <c r="N251"/>
      <c r="R251"/>
    </row>
    <row r="252" spans="1:18" x14ac:dyDescent="0.25">
      <c r="A252"/>
      <c r="B252"/>
      <c r="C252"/>
      <c r="D252"/>
      <c r="E252"/>
      <c r="F252"/>
      <c r="N252"/>
      <c r="R252"/>
    </row>
    <row r="253" spans="1:18" x14ac:dyDescent="0.25">
      <c r="A253"/>
      <c r="B253"/>
      <c r="C253"/>
      <c r="D253"/>
      <c r="E253"/>
      <c r="F253"/>
      <c r="N253"/>
      <c r="R253"/>
    </row>
    <row r="254" spans="1:18" x14ac:dyDescent="0.25">
      <c r="A254"/>
      <c r="B254"/>
      <c r="C254"/>
      <c r="D254"/>
      <c r="E254"/>
      <c r="F254"/>
      <c r="N254"/>
      <c r="R254"/>
    </row>
    <row r="255" spans="1:18" x14ac:dyDescent="0.25">
      <c r="A255"/>
      <c r="B255"/>
      <c r="C255"/>
      <c r="D255"/>
      <c r="E255"/>
      <c r="F255"/>
      <c r="N255"/>
      <c r="R255"/>
    </row>
    <row r="256" spans="1:18" x14ac:dyDescent="0.25">
      <c r="A256"/>
      <c r="B256"/>
      <c r="C256"/>
      <c r="D256"/>
      <c r="E256"/>
      <c r="F256"/>
      <c r="N256"/>
      <c r="R256"/>
    </row>
    <row r="257" spans="1:18" x14ac:dyDescent="0.25">
      <c r="A257"/>
      <c r="B257"/>
      <c r="C257"/>
      <c r="D257"/>
      <c r="E257"/>
      <c r="F257"/>
      <c r="N257"/>
      <c r="R257"/>
    </row>
    <row r="258" spans="1:18" x14ac:dyDescent="0.25">
      <c r="A258"/>
      <c r="B258"/>
      <c r="C258"/>
      <c r="D258"/>
      <c r="E258"/>
      <c r="F258"/>
      <c r="N258"/>
      <c r="R258"/>
    </row>
    <row r="259" spans="1:18" x14ac:dyDescent="0.25">
      <c r="A259"/>
      <c r="B259"/>
      <c r="C259"/>
      <c r="D259"/>
      <c r="E259"/>
      <c r="F259"/>
      <c r="N259"/>
      <c r="R259"/>
    </row>
    <row r="260" spans="1:18" x14ac:dyDescent="0.25">
      <c r="A260"/>
      <c r="B260"/>
      <c r="C260"/>
      <c r="D260"/>
      <c r="E260"/>
      <c r="F260"/>
      <c r="N260"/>
      <c r="R260"/>
    </row>
    <row r="261" spans="1:18" x14ac:dyDescent="0.25">
      <c r="A261"/>
      <c r="B261"/>
      <c r="C261"/>
      <c r="D261"/>
      <c r="E261"/>
      <c r="F261"/>
      <c r="N261"/>
      <c r="R261"/>
    </row>
    <row r="262" spans="1:18" x14ac:dyDescent="0.25">
      <c r="A262"/>
      <c r="B262"/>
      <c r="C262"/>
      <c r="D262"/>
      <c r="E262"/>
      <c r="F262"/>
      <c r="N262"/>
      <c r="R262"/>
    </row>
    <row r="263" spans="1:18" x14ac:dyDescent="0.25">
      <c r="A263"/>
      <c r="B263"/>
      <c r="C263"/>
      <c r="D263"/>
      <c r="E263"/>
      <c r="F263"/>
      <c r="N263"/>
      <c r="R263"/>
    </row>
    <row r="264" spans="1:18" x14ac:dyDescent="0.25">
      <c r="A264"/>
      <c r="B264"/>
      <c r="C264"/>
      <c r="D264"/>
      <c r="E264"/>
      <c r="F264"/>
      <c r="N264"/>
      <c r="R264"/>
    </row>
    <row r="265" spans="1:18" x14ac:dyDescent="0.25">
      <c r="A265"/>
      <c r="B265"/>
      <c r="C265"/>
      <c r="D265"/>
      <c r="E265"/>
      <c r="F265"/>
      <c r="N265"/>
      <c r="R265"/>
    </row>
    <row r="266" spans="1:18" x14ac:dyDescent="0.25">
      <c r="A266"/>
      <c r="B266"/>
      <c r="C266"/>
      <c r="D266"/>
      <c r="E266"/>
      <c r="F266"/>
      <c r="N266"/>
      <c r="R266"/>
    </row>
    <row r="267" spans="1:18" x14ac:dyDescent="0.25">
      <c r="A267"/>
      <c r="B267"/>
      <c r="C267"/>
      <c r="D267"/>
      <c r="E267"/>
      <c r="F267"/>
      <c r="N267"/>
      <c r="R267"/>
    </row>
    <row r="268" spans="1:18" x14ac:dyDescent="0.25">
      <c r="A268"/>
      <c r="B268"/>
      <c r="C268"/>
      <c r="D268"/>
      <c r="E268"/>
      <c r="F268"/>
      <c r="N268"/>
      <c r="R268"/>
    </row>
    <row r="269" spans="1:18" x14ac:dyDescent="0.25">
      <c r="A269"/>
      <c r="B269"/>
      <c r="C269"/>
      <c r="D269"/>
      <c r="E269"/>
      <c r="F269"/>
      <c r="N269"/>
      <c r="R269"/>
    </row>
    <row r="270" spans="1:18" x14ac:dyDescent="0.25">
      <c r="A270"/>
      <c r="B270"/>
      <c r="C270"/>
      <c r="D270"/>
      <c r="E270"/>
      <c r="F270"/>
      <c r="N270"/>
      <c r="R270"/>
    </row>
    <row r="271" spans="1:18" x14ac:dyDescent="0.25">
      <c r="A271"/>
      <c r="B271"/>
      <c r="C271"/>
      <c r="D271"/>
      <c r="E271"/>
      <c r="F271"/>
      <c r="N271"/>
      <c r="R271"/>
    </row>
    <row r="272" spans="1:18" x14ac:dyDescent="0.25">
      <c r="A272"/>
      <c r="B272"/>
      <c r="C272"/>
      <c r="D272"/>
      <c r="E272"/>
      <c r="F272"/>
      <c r="N272"/>
      <c r="R272"/>
    </row>
    <row r="273" spans="1:18" x14ac:dyDescent="0.25">
      <c r="A273"/>
      <c r="B273"/>
      <c r="C273"/>
      <c r="D273"/>
      <c r="E273"/>
      <c r="F273"/>
      <c r="N273"/>
      <c r="R273"/>
    </row>
  </sheetData>
  <pageMargins left="0.7" right="0.7" top="0.75" bottom="0.75" header="0.3" footer="0.3"/>
  <pageSetup orientation="portrait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D104E-F514-4E27-9836-0DFB3610F3E0}">
  <dimension ref="A1:T32"/>
  <sheetViews>
    <sheetView workbookViewId="0">
      <selection activeCell="A38" sqref="A38:Q73"/>
    </sheetView>
  </sheetViews>
  <sheetFormatPr defaultRowHeight="15" x14ac:dyDescent="0.25"/>
  <cols>
    <col min="1" max="1" width="30.7109375" bestFit="1" customWidth="1"/>
    <col min="2" max="2" width="30.7109375" customWidth="1"/>
    <col min="3" max="3" width="15.7109375" bestFit="1" customWidth="1"/>
    <col min="4" max="19" width="9.28515625" bestFit="1" customWidth="1"/>
    <col min="20" max="20" width="13.7109375" bestFit="1" customWidth="1"/>
  </cols>
  <sheetData>
    <row r="1" spans="1:20" x14ac:dyDescent="0.25">
      <c r="A1" s="58" t="s">
        <v>681</v>
      </c>
      <c r="B1" s="58" t="s">
        <v>679</v>
      </c>
      <c r="C1" s="58" t="s">
        <v>680</v>
      </c>
      <c r="D1" s="59" t="s">
        <v>568</v>
      </c>
      <c r="E1" s="59" t="s">
        <v>569</v>
      </c>
      <c r="F1" s="59" t="s">
        <v>570</v>
      </c>
      <c r="G1" s="59" t="s">
        <v>571</v>
      </c>
      <c r="H1" s="59" t="s">
        <v>572</v>
      </c>
      <c r="I1" s="59" t="s">
        <v>573</v>
      </c>
      <c r="J1" s="59" t="s">
        <v>574</v>
      </c>
      <c r="K1" s="59" t="s">
        <v>575</v>
      </c>
      <c r="L1" s="59" t="s">
        <v>576</v>
      </c>
      <c r="M1" s="59" t="s">
        <v>577</v>
      </c>
      <c r="N1" s="59" t="s">
        <v>578</v>
      </c>
      <c r="O1" s="59" t="s">
        <v>579</v>
      </c>
      <c r="P1" s="59" t="s">
        <v>580</v>
      </c>
      <c r="Q1" s="59" t="s">
        <v>581</v>
      </c>
      <c r="R1" s="59" t="s">
        <v>582</v>
      </c>
      <c r="S1" s="59" t="s">
        <v>583</v>
      </c>
    </row>
    <row r="2" spans="1:20" x14ac:dyDescent="0.25">
      <c r="A2" t="s">
        <v>657</v>
      </c>
      <c r="B2" t="s">
        <v>656</v>
      </c>
      <c r="C2" t="s">
        <v>663</v>
      </c>
      <c r="D2" s="6">
        <v>0.26700999999999997</v>
      </c>
      <c r="E2" s="6">
        <v>0.30023</v>
      </c>
      <c r="F2" s="6">
        <v>0.38541999999999998</v>
      </c>
      <c r="G2" s="6">
        <v>0.47295999999999999</v>
      </c>
      <c r="H2" s="6">
        <v>0.96579999999999999</v>
      </c>
      <c r="I2" s="6">
        <v>1.8709799999999999</v>
      </c>
      <c r="J2" s="6">
        <v>1.95048</v>
      </c>
      <c r="K2" s="6">
        <v>1.7553000000000001</v>
      </c>
      <c r="L2" s="6">
        <v>1.6351599999999999</v>
      </c>
      <c r="M2" s="6">
        <v>1.5000199999999999</v>
      </c>
      <c r="N2" s="6">
        <v>0.44457000000000002</v>
      </c>
      <c r="O2" s="6">
        <v>0.27603</v>
      </c>
      <c r="P2" s="6">
        <v>0.28106999999999993</v>
      </c>
      <c r="Q2" s="6">
        <v>0.60806999999999989</v>
      </c>
      <c r="R2" s="6">
        <v>1.8589199999999999</v>
      </c>
      <c r="S2" s="6">
        <v>1.1932399999999999</v>
      </c>
      <c r="T2" s="6"/>
    </row>
    <row r="3" spans="1:20" x14ac:dyDescent="0.25">
      <c r="A3" t="s">
        <v>658</v>
      </c>
      <c r="B3" t="s">
        <v>656</v>
      </c>
      <c r="C3" t="s">
        <v>663</v>
      </c>
      <c r="D3" s="6">
        <v>1.1378599999999999</v>
      </c>
      <c r="E3" s="6">
        <v>1.1499199999999998</v>
      </c>
      <c r="F3" s="6">
        <v>1.0742800000000001</v>
      </c>
      <c r="G3" s="6">
        <v>0.6727200000000001</v>
      </c>
      <c r="H3" s="6">
        <v>0.60486000000000006</v>
      </c>
      <c r="I3" s="6">
        <v>1.1770400000000001</v>
      </c>
      <c r="J3" s="6">
        <v>1.3329</v>
      </c>
      <c r="K3" s="6">
        <v>1.2041799999999998</v>
      </c>
      <c r="L3" s="6">
        <v>1.0121799999999999</v>
      </c>
      <c r="M3" s="6">
        <v>0.86431999999999998</v>
      </c>
      <c r="N3" s="6">
        <v>0.66549999999999998</v>
      </c>
      <c r="O3" s="6">
        <v>1.07728</v>
      </c>
      <c r="P3" s="6">
        <v>1.12168</v>
      </c>
      <c r="Q3" s="6">
        <v>0.78393999999999997</v>
      </c>
      <c r="R3" s="6">
        <v>1.2380199999999999</v>
      </c>
      <c r="S3" s="6">
        <v>0.84733999999999998</v>
      </c>
      <c r="T3" s="6"/>
    </row>
    <row r="4" spans="1:20" x14ac:dyDescent="0.25">
      <c r="A4" t="s">
        <v>659</v>
      </c>
      <c r="B4" t="s">
        <v>656</v>
      </c>
      <c r="C4" t="s">
        <v>663</v>
      </c>
      <c r="D4" s="6">
        <v>0.42151499999999997</v>
      </c>
      <c r="E4" s="6">
        <v>0.4618025</v>
      </c>
      <c r="F4" s="6">
        <v>0.48965999999999998</v>
      </c>
      <c r="G4" s="6">
        <v>0.56716749999999994</v>
      </c>
      <c r="H4" s="6">
        <v>0.87678999999999996</v>
      </c>
      <c r="I4" s="6">
        <v>1.59056</v>
      </c>
      <c r="J4" s="6">
        <v>2.5181499999999999</v>
      </c>
      <c r="K4" s="6">
        <v>2.1103300000000003</v>
      </c>
      <c r="L4" s="6">
        <v>1.1043099999999999</v>
      </c>
      <c r="M4" s="6">
        <v>0.70867999999999998</v>
      </c>
      <c r="N4" s="6">
        <v>0.4790025</v>
      </c>
      <c r="O4" s="6">
        <v>0.46934750000000003</v>
      </c>
      <c r="P4" s="6">
        <v>0.45089500000000005</v>
      </c>
      <c r="Q4" s="6">
        <v>0.64453500000000008</v>
      </c>
      <c r="R4" s="6">
        <v>2.0730025000000003</v>
      </c>
      <c r="S4" s="6">
        <v>0.764015</v>
      </c>
      <c r="T4" s="6"/>
    </row>
    <row r="5" spans="1:20" x14ac:dyDescent="0.25">
      <c r="A5" t="s">
        <v>660</v>
      </c>
      <c r="B5" t="s">
        <v>656</v>
      </c>
      <c r="C5" t="s">
        <v>663</v>
      </c>
      <c r="D5" s="6">
        <v>1.3153999999999999</v>
      </c>
      <c r="E5" s="6">
        <v>1.4010400000000001</v>
      </c>
      <c r="F5" s="6">
        <v>1.3587399999999998</v>
      </c>
      <c r="G5" s="6">
        <v>0.98330000000000006</v>
      </c>
      <c r="H5" s="6">
        <v>0.62378</v>
      </c>
      <c r="I5" s="6">
        <v>0.77829999999999999</v>
      </c>
      <c r="J5" s="6">
        <v>1.0066999999999999</v>
      </c>
      <c r="K5" s="6">
        <v>0.99156000000000011</v>
      </c>
      <c r="L5" s="6">
        <v>0.93003999999999998</v>
      </c>
      <c r="M5" s="6">
        <v>0.77459999999999996</v>
      </c>
      <c r="N5" s="6">
        <v>0.6702999999999999</v>
      </c>
      <c r="O5" s="6">
        <v>1.2126600000000001</v>
      </c>
      <c r="P5" s="6">
        <v>1.3096999999999999</v>
      </c>
      <c r="Q5" s="6">
        <v>0.98859999999999992</v>
      </c>
      <c r="R5" s="6">
        <v>0.92554000000000003</v>
      </c>
      <c r="S5" s="6">
        <v>0.7916399999999999</v>
      </c>
      <c r="T5" s="6"/>
    </row>
    <row r="6" spans="1:20" x14ac:dyDescent="0.25">
      <c r="A6" t="s">
        <v>585</v>
      </c>
      <c r="B6" t="s">
        <v>656</v>
      </c>
      <c r="C6" t="s">
        <v>663</v>
      </c>
      <c r="D6" s="6">
        <v>0.41810000000000003</v>
      </c>
      <c r="E6" s="6">
        <v>0.51992000000000005</v>
      </c>
      <c r="F6" s="6">
        <v>1.00634</v>
      </c>
      <c r="G6" s="6">
        <v>1.2480599999999999</v>
      </c>
      <c r="H6" s="6">
        <v>1.3664999999999998</v>
      </c>
      <c r="I6" s="6">
        <v>1.27152</v>
      </c>
      <c r="J6" s="6">
        <v>1.2095199999999999</v>
      </c>
      <c r="K6" s="6">
        <v>1.11456</v>
      </c>
      <c r="L6" s="6">
        <v>1.2154399999999999</v>
      </c>
      <c r="M6" s="6">
        <v>1.1594200000000001</v>
      </c>
      <c r="N6" s="6">
        <v>0.76668000000000003</v>
      </c>
      <c r="O6" s="6">
        <v>0.53939999999999999</v>
      </c>
      <c r="P6" s="6">
        <v>0.49817999999999996</v>
      </c>
      <c r="Q6" s="6">
        <v>1.20696</v>
      </c>
      <c r="R6" s="6">
        <v>1.1985400000000002</v>
      </c>
      <c r="S6" s="6">
        <v>1.04718</v>
      </c>
      <c r="T6" s="6"/>
    </row>
    <row r="7" spans="1:20" x14ac:dyDescent="0.25">
      <c r="A7" t="s">
        <v>661</v>
      </c>
      <c r="B7" t="s">
        <v>656</v>
      </c>
      <c r="C7" t="s">
        <v>663</v>
      </c>
      <c r="D7" s="6">
        <v>1.1265499999999999</v>
      </c>
      <c r="E7" s="6">
        <v>1.0630199999999999</v>
      </c>
      <c r="F7" s="6">
        <v>1.0654400000000002</v>
      </c>
      <c r="G7" s="6">
        <v>0.82652000000000014</v>
      </c>
      <c r="H7" s="6">
        <v>0.85393000000000008</v>
      </c>
      <c r="I7" s="6">
        <v>1.0165000000000002</v>
      </c>
      <c r="J7" s="6">
        <v>1.1116999999999999</v>
      </c>
      <c r="K7" s="6">
        <v>1.0983000000000001</v>
      </c>
      <c r="L7" s="6">
        <v>0.99022999999999994</v>
      </c>
      <c r="M7" s="6">
        <v>0.93111999999999995</v>
      </c>
      <c r="N7" s="6">
        <v>0.89012000000000002</v>
      </c>
      <c r="O7" s="6">
        <v>1.0664199999999999</v>
      </c>
      <c r="P7" s="6">
        <v>1.0853300000000001</v>
      </c>
      <c r="Q7" s="6">
        <v>0.91527999999999987</v>
      </c>
      <c r="R7" s="6">
        <v>1.07548</v>
      </c>
      <c r="S7" s="6">
        <v>0.93713999999999997</v>
      </c>
      <c r="T7" s="6"/>
    </row>
    <row r="8" spans="1:20" x14ac:dyDescent="0.25">
      <c r="A8" t="s">
        <v>662</v>
      </c>
      <c r="B8" t="s">
        <v>591</v>
      </c>
      <c r="C8" t="s">
        <v>676</v>
      </c>
      <c r="D8" s="6">
        <v>0.74171200000000004</v>
      </c>
      <c r="E8" s="6">
        <v>0.79170400000000007</v>
      </c>
      <c r="F8" s="6">
        <v>0.89226399999999995</v>
      </c>
      <c r="G8" s="6">
        <v>0.97795199999999993</v>
      </c>
      <c r="H8" s="6">
        <v>1.082676</v>
      </c>
      <c r="I8" s="6">
        <v>1.1858569999999999</v>
      </c>
      <c r="J8" s="6">
        <v>1.2064160000000002</v>
      </c>
      <c r="K8" s="6">
        <v>1.1680999999999999</v>
      </c>
      <c r="L8" s="6">
        <v>1.0953520000000001</v>
      </c>
      <c r="M8" s="6">
        <v>1.088284</v>
      </c>
      <c r="N8" s="6">
        <v>0.90116000000000018</v>
      </c>
      <c r="O8" s="6">
        <v>0.80739499999999997</v>
      </c>
      <c r="P8" s="6">
        <v>0.77927199999999996</v>
      </c>
      <c r="Q8" s="6">
        <v>0.98430399999999985</v>
      </c>
      <c r="R8" s="6">
        <v>1.1867960000000002</v>
      </c>
      <c r="S8" s="6">
        <v>1.028276</v>
      </c>
      <c r="T8" s="6"/>
    </row>
    <row r="9" spans="1:20" x14ac:dyDescent="0.25">
      <c r="A9" t="s">
        <v>662</v>
      </c>
      <c r="B9" t="s">
        <v>591</v>
      </c>
      <c r="C9" t="s">
        <v>677</v>
      </c>
      <c r="D9" s="6">
        <v>0.77112000000000003</v>
      </c>
      <c r="E9" s="6">
        <v>0.82562799999999981</v>
      </c>
      <c r="F9" s="6">
        <v>0.92410400000000004</v>
      </c>
      <c r="G9" s="6">
        <v>0.96918999999999988</v>
      </c>
      <c r="H9" s="6">
        <v>1.0524935000000002</v>
      </c>
      <c r="I9" s="6">
        <v>1.1691780000000001</v>
      </c>
      <c r="J9" s="6">
        <v>1.2022420000000003</v>
      </c>
      <c r="K9" s="6">
        <v>1.1448079999999998</v>
      </c>
      <c r="L9" s="6">
        <v>1.0686979999999999</v>
      </c>
      <c r="M9" s="6">
        <v>1.0521579999999999</v>
      </c>
      <c r="N9" s="6">
        <v>0.89453399999999994</v>
      </c>
      <c r="O9" s="6">
        <v>0.86968600000000007</v>
      </c>
      <c r="P9" s="6">
        <v>0.82214600000000004</v>
      </c>
      <c r="Q9" s="6">
        <v>0.98169599999999979</v>
      </c>
      <c r="R9" s="6">
        <v>1.1723920000000001</v>
      </c>
      <c r="S9" s="6">
        <v>1.0051260000000002</v>
      </c>
      <c r="T9" s="6"/>
    </row>
    <row r="10" spans="1:20" x14ac:dyDescent="0.25">
      <c r="A10" t="s">
        <v>662</v>
      </c>
      <c r="B10" t="s">
        <v>591</v>
      </c>
      <c r="C10" t="s">
        <v>678</v>
      </c>
      <c r="D10" s="6">
        <v>0.84784666666666675</v>
      </c>
      <c r="E10" s="6">
        <v>0.88726666666666676</v>
      </c>
      <c r="F10" s="6">
        <v>0.93148000000000009</v>
      </c>
      <c r="G10" s="6">
        <v>0.94424666666666657</v>
      </c>
      <c r="H10" s="6">
        <v>1.0165333333333333</v>
      </c>
      <c r="I10" s="6">
        <v>1.0968600000000002</v>
      </c>
      <c r="J10" s="6">
        <v>1.1434733333333336</v>
      </c>
      <c r="K10" s="6">
        <v>1.1421400000000002</v>
      </c>
      <c r="L10" s="6">
        <v>1.0731600000000001</v>
      </c>
      <c r="M10" s="6">
        <v>1.0463666666666667</v>
      </c>
      <c r="N10" s="6">
        <v>0.92378666666666664</v>
      </c>
      <c r="O10" s="6">
        <v>0.92491333333333337</v>
      </c>
      <c r="P10" s="6">
        <v>0.88666666666666671</v>
      </c>
      <c r="Q10" s="6">
        <v>0.96408666666666665</v>
      </c>
      <c r="R10" s="6">
        <v>1.1274933333333332</v>
      </c>
      <c r="S10" s="6">
        <v>1.0144466666666667</v>
      </c>
      <c r="T10" s="6"/>
    </row>
    <row r="11" spans="1:20" x14ac:dyDescent="0.25">
      <c r="A11" t="s">
        <v>662</v>
      </c>
      <c r="B11" t="s">
        <v>592</v>
      </c>
      <c r="C11" t="s">
        <v>663</v>
      </c>
      <c r="D11" s="6">
        <v>0.85195499999999991</v>
      </c>
      <c r="E11" s="6">
        <v>0.89934666666666674</v>
      </c>
      <c r="F11" s="6">
        <v>0.97605666666666657</v>
      </c>
      <c r="G11" s="6">
        <v>1.0115149999999999</v>
      </c>
      <c r="H11" s="6">
        <v>1.0524116666666667</v>
      </c>
      <c r="I11" s="6">
        <v>1.0643400000000001</v>
      </c>
      <c r="J11" s="6">
        <v>1.0376711111111112</v>
      </c>
      <c r="K11" s="6">
        <v>1.0620008333333333</v>
      </c>
      <c r="L11" s="6">
        <v>1.0606186111111111</v>
      </c>
      <c r="M11" s="6">
        <v>1.0503522222222224</v>
      </c>
      <c r="N11" s="6">
        <v>0.97639888888888882</v>
      </c>
      <c r="O11" s="6">
        <v>0.9257200000000001</v>
      </c>
      <c r="P11" s="6">
        <v>0.89311888888888902</v>
      </c>
      <c r="Q11" s="6">
        <v>1.0133349999999999</v>
      </c>
      <c r="R11" s="6">
        <v>1.0538733333333332</v>
      </c>
      <c r="S11" s="6">
        <v>1.0278844444444442</v>
      </c>
      <c r="T11" s="6"/>
    </row>
    <row r="12" spans="1:20" x14ac:dyDescent="0.25">
      <c r="A12" t="s">
        <v>662</v>
      </c>
      <c r="B12" t="s">
        <v>593</v>
      </c>
      <c r="C12" t="s">
        <v>663</v>
      </c>
      <c r="D12" s="6">
        <v>0.87827900000000003</v>
      </c>
      <c r="E12" s="6">
        <v>0.94573066666666672</v>
      </c>
      <c r="F12" s="6">
        <v>0.99053400000000003</v>
      </c>
      <c r="G12" s="6">
        <v>1.007776</v>
      </c>
      <c r="H12" s="6">
        <v>1.0395169999999998</v>
      </c>
      <c r="I12" s="6">
        <v>1.0415839999999998</v>
      </c>
      <c r="J12" s="6">
        <v>1.0117366666666665</v>
      </c>
      <c r="K12" s="6">
        <v>1.0374744999999999</v>
      </c>
      <c r="L12" s="6">
        <v>1.0491020000000002</v>
      </c>
      <c r="M12" s="6">
        <v>1.0309733333333333</v>
      </c>
      <c r="N12" s="6">
        <v>0.98005516666666659</v>
      </c>
      <c r="O12" s="6">
        <v>0.95699866666666666</v>
      </c>
      <c r="P12" s="6">
        <v>0.92990399999999995</v>
      </c>
      <c r="Q12" s="6">
        <v>1.0126139999999997</v>
      </c>
      <c r="R12" s="6">
        <v>1.0294909999999999</v>
      </c>
      <c r="S12" s="6">
        <v>1.0203626666666668</v>
      </c>
      <c r="T12" s="6"/>
    </row>
    <row r="13" spans="1:20" x14ac:dyDescent="0.25">
      <c r="A13" t="s">
        <v>662</v>
      </c>
      <c r="B13" t="s">
        <v>594</v>
      </c>
      <c r="C13" t="s">
        <v>663</v>
      </c>
      <c r="D13" s="6">
        <v>0.92650106060606052</v>
      </c>
      <c r="E13" s="6">
        <v>0.97607030303030318</v>
      </c>
      <c r="F13" s="6">
        <v>1.0083909090909091</v>
      </c>
      <c r="G13" s="6">
        <v>1.0125127272727272</v>
      </c>
      <c r="H13" s="6">
        <v>1.0209345454545458</v>
      </c>
      <c r="I13" s="6">
        <v>1.0209745454545454</v>
      </c>
      <c r="J13" s="6">
        <v>0.99692863636363616</v>
      </c>
      <c r="K13" s="6">
        <v>1.0220445454545455</v>
      </c>
      <c r="L13" s="6">
        <v>1.0313140909090908</v>
      </c>
      <c r="M13" s="6">
        <v>1.0036740909090909</v>
      </c>
      <c r="N13" s="6">
        <v>0.98490378787878796</v>
      </c>
      <c r="O13" s="6">
        <v>0.98481136363636357</v>
      </c>
      <c r="P13" s="6">
        <v>0.96260954545454558</v>
      </c>
      <c r="Q13" s="6">
        <v>1.0139472727272725</v>
      </c>
      <c r="R13" s="6">
        <v>1.013312272727273</v>
      </c>
      <c r="S13" s="6">
        <v>1.0067513636363634</v>
      </c>
      <c r="T13" s="6"/>
    </row>
    <row r="14" spans="1:20" x14ac:dyDescent="0.25">
      <c r="A14" t="s">
        <v>664</v>
      </c>
      <c r="B14" t="s">
        <v>591</v>
      </c>
      <c r="C14" t="s">
        <v>663</v>
      </c>
      <c r="D14" s="6">
        <v>0.76191199999999992</v>
      </c>
      <c r="E14" s="6">
        <v>0.83884800000000015</v>
      </c>
      <c r="F14" s="6">
        <v>1.0192130000000001</v>
      </c>
      <c r="G14" s="6">
        <v>1.0412240000000001</v>
      </c>
      <c r="H14" s="6">
        <v>1.0160959999999999</v>
      </c>
      <c r="I14" s="6">
        <v>1.1183959999999999</v>
      </c>
      <c r="J14" s="6">
        <v>1.1841760000000001</v>
      </c>
      <c r="K14" s="6">
        <v>1.1054160000000002</v>
      </c>
      <c r="L14" s="6">
        <v>0.98884799999999995</v>
      </c>
      <c r="M14" s="6">
        <v>1.0197780000000001</v>
      </c>
      <c r="N14" s="6">
        <v>0.97633199999999998</v>
      </c>
      <c r="O14" s="6">
        <v>0.89778800000000003</v>
      </c>
      <c r="P14" s="6">
        <v>0.83285599999999993</v>
      </c>
      <c r="Q14" s="6">
        <v>1.0260079999999998</v>
      </c>
      <c r="R14" s="6">
        <v>1.135996</v>
      </c>
      <c r="S14" s="6">
        <v>0.99560000000000015</v>
      </c>
      <c r="T14" s="6"/>
    </row>
    <row r="15" spans="1:20" x14ac:dyDescent="0.25">
      <c r="A15" t="s">
        <v>664</v>
      </c>
      <c r="B15" t="s">
        <v>592</v>
      </c>
      <c r="C15" t="s">
        <v>663</v>
      </c>
      <c r="D15" s="6">
        <v>0.79877999999999993</v>
      </c>
      <c r="E15" s="6">
        <v>0.86824000000000001</v>
      </c>
      <c r="F15" s="6">
        <v>0.99248666666666663</v>
      </c>
      <c r="G15" s="6">
        <v>1.0106600000000001</v>
      </c>
      <c r="H15" s="6">
        <v>1.0222266666666668</v>
      </c>
      <c r="I15" s="6">
        <v>1.1078733333333333</v>
      </c>
      <c r="J15" s="6">
        <v>1.1453533333333332</v>
      </c>
      <c r="K15" s="6">
        <v>1.1078066666666668</v>
      </c>
      <c r="L15" s="6">
        <v>1.0065666666666668</v>
      </c>
      <c r="M15" s="6">
        <v>1.0206733333333335</v>
      </c>
      <c r="N15" s="6">
        <v>0.96229999999999993</v>
      </c>
      <c r="O15" s="6">
        <v>0.94452666666666663</v>
      </c>
      <c r="P15" s="6">
        <v>0.87051333333333325</v>
      </c>
      <c r="Q15" s="6">
        <v>1.0084533333333334</v>
      </c>
      <c r="R15" s="6">
        <v>1.1203533333333333</v>
      </c>
      <c r="S15" s="6">
        <v>0.99651999999999996</v>
      </c>
      <c r="T15" s="6"/>
    </row>
    <row r="16" spans="1:20" x14ac:dyDescent="0.25">
      <c r="A16" t="s">
        <v>664</v>
      </c>
      <c r="B16" t="s">
        <v>593</v>
      </c>
      <c r="C16" t="s">
        <v>663</v>
      </c>
      <c r="D16" s="6">
        <v>0.85618916666666656</v>
      </c>
      <c r="E16" s="6">
        <v>0.93482166666666666</v>
      </c>
      <c r="F16" s="6">
        <v>0.99689875000000006</v>
      </c>
      <c r="G16" s="6">
        <v>1.01319</v>
      </c>
      <c r="H16" s="6">
        <v>1.01649375</v>
      </c>
      <c r="I16" s="6">
        <v>1.0499287500000001</v>
      </c>
      <c r="J16" s="6">
        <v>1.0457462500000001</v>
      </c>
      <c r="K16" s="6">
        <v>1.05188875</v>
      </c>
      <c r="L16" s="6">
        <v>1.0220050000000001</v>
      </c>
      <c r="M16" s="6">
        <v>1.02143125</v>
      </c>
      <c r="N16" s="6">
        <v>0.98099249999999993</v>
      </c>
      <c r="O16" s="6">
        <v>0.975885</v>
      </c>
      <c r="P16" s="6">
        <v>0.92040124999999995</v>
      </c>
      <c r="Q16" s="6">
        <v>1.0088662500000001</v>
      </c>
      <c r="R16" s="6">
        <v>1.0491774999999999</v>
      </c>
      <c r="S16" s="6">
        <v>1.0075525000000001</v>
      </c>
      <c r="T16" s="6"/>
    </row>
    <row r="17" spans="1:20" x14ac:dyDescent="0.25">
      <c r="A17" t="s">
        <v>664</v>
      </c>
      <c r="B17" t="s">
        <v>594</v>
      </c>
      <c r="C17" t="s">
        <v>663</v>
      </c>
      <c r="D17" s="6">
        <v>0.87883</v>
      </c>
      <c r="E17" s="6">
        <v>0.93715500000000007</v>
      </c>
      <c r="F17" s="6">
        <v>0.98886625000000006</v>
      </c>
      <c r="G17" s="6">
        <v>1.02455875</v>
      </c>
      <c r="H17" s="6">
        <v>1.0289537499999999</v>
      </c>
      <c r="I17" s="6">
        <v>1.0379</v>
      </c>
      <c r="J17" s="6">
        <v>1.0218512499999999</v>
      </c>
      <c r="K17" s="6">
        <v>1.04011125</v>
      </c>
      <c r="L17" s="6">
        <v>1.0216262500000002</v>
      </c>
      <c r="M17" s="6">
        <v>1.02433375</v>
      </c>
      <c r="N17" s="6">
        <v>0.98851</v>
      </c>
      <c r="O17" s="6">
        <v>0.98854750000000013</v>
      </c>
      <c r="P17" s="6">
        <v>0.93683250000000007</v>
      </c>
      <c r="Q17" s="6">
        <v>1.0137762499999998</v>
      </c>
      <c r="R17" s="6">
        <v>1.03404125</v>
      </c>
      <c r="S17" s="6">
        <v>1.0115050000000001</v>
      </c>
      <c r="T17" s="6"/>
    </row>
    <row r="18" spans="1:20" x14ac:dyDescent="0.25">
      <c r="A18" t="s">
        <v>665</v>
      </c>
      <c r="B18" t="s">
        <v>656</v>
      </c>
      <c r="C18" t="s">
        <v>663</v>
      </c>
      <c r="D18" s="6">
        <v>0.92480799999999996</v>
      </c>
      <c r="E18" s="6">
        <v>0.97604100000000005</v>
      </c>
      <c r="F18" s="6">
        <v>1.0095820000000002</v>
      </c>
      <c r="G18" s="6">
        <v>1.0140880000000001</v>
      </c>
      <c r="H18" s="6">
        <v>1.0149859999999999</v>
      </c>
      <c r="I18" s="6">
        <v>1.0282259999999999</v>
      </c>
      <c r="J18" s="6">
        <v>1.005298</v>
      </c>
      <c r="K18" s="6">
        <v>1.0174180000000002</v>
      </c>
      <c r="L18" s="6">
        <v>1.0175529999999999</v>
      </c>
      <c r="M18" s="6">
        <v>1.0186959999999998</v>
      </c>
      <c r="N18" s="6">
        <v>0.97804000000000002</v>
      </c>
      <c r="O18" s="6">
        <v>0.97968900000000014</v>
      </c>
      <c r="P18" s="6">
        <v>0.96162199999999998</v>
      </c>
      <c r="Q18" s="6">
        <v>1.0124680000000001</v>
      </c>
      <c r="R18" s="6">
        <v>1.0169889999999999</v>
      </c>
      <c r="S18" s="6">
        <v>1.0047679999999999</v>
      </c>
      <c r="T18" s="6"/>
    </row>
    <row r="19" spans="1:20" x14ac:dyDescent="0.25">
      <c r="A19" t="s">
        <v>666</v>
      </c>
      <c r="B19" t="s">
        <v>656</v>
      </c>
      <c r="C19" t="s">
        <v>663</v>
      </c>
      <c r="D19" s="6">
        <v>0.62209000000000003</v>
      </c>
      <c r="E19" s="6">
        <v>0.63668999999999998</v>
      </c>
      <c r="F19" s="6">
        <v>0.92639999999999989</v>
      </c>
      <c r="G19" s="6">
        <v>0.97842000000000007</v>
      </c>
      <c r="H19" s="6">
        <v>1.13764</v>
      </c>
      <c r="I19" s="6">
        <v>1.3358300000000001</v>
      </c>
      <c r="J19" s="6">
        <v>1.3610499999999999</v>
      </c>
      <c r="K19" s="6">
        <v>1.2229999999999999</v>
      </c>
      <c r="L19" s="6">
        <v>1.0849099999999998</v>
      </c>
      <c r="M19" s="6">
        <v>0.99844000000000011</v>
      </c>
      <c r="N19" s="6">
        <v>0.83452999999999999</v>
      </c>
      <c r="O19" s="6">
        <v>0.75170000000000003</v>
      </c>
      <c r="P19" s="6">
        <v>0.67017000000000004</v>
      </c>
      <c r="Q19" s="6">
        <v>1.01417</v>
      </c>
      <c r="R19" s="6">
        <v>1.3066200000000001</v>
      </c>
      <c r="S19" s="6">
        <v>0.97263000000000011</v>
      </c>
      <c r="T19" s="6"/>
    </row>
    <row r="20" spans="1:20" x14ac:dyDescent="0.25">
      <c r="A20" t="s">
        <v>667</v>
      </c>
      <c r="B20" t="s">
        <v>591</v>
      </c>
      <c r="C20" t="s">
        <v>663</v>
      </c>
      <c r="D20" s="6">
        <v>0.8132680000000001</v>
      </c>
      <c r="E20" s="6">
        <v>0.84020799999999995</v>
      </c>
      <c r="F20" s="6">
        <v>0.91510400000000003</v>
      </c>
      <c r="G20" s="6">
        <v>0.91915600000000008</v>
      </c>
      <c r="H20" s="6">
        <v>1.0067599999999999</v>
      </c>
      <c r="I20" s="6">
        <v>1.1488400000000001</v>
      </c>
      <c r="J20" s="6">
        <v>1.2253240000000001</v>
      </c>
      <c r="K20" s="6">
        <v>1.2024159999999999</v>
      </c>
      <c r="L20" s="6">
        <v>1.074684</v>
      </c>
      <c r="M20" s="6">
        <v>1.0106759999999999</v>
      </c>
      <c r="N20" s="6">
        <v>0.90946399999999983</v>
      </c>
      <c r="O20" s="6">
        <v>0.86635600000000024</v>
      </c>
      <c r="P20" s="6">
        <v>0.83993600000000002</v>
      </c>
      <c r="Q20" s="6">
        <v>0.94699999999999984</v>
      </c>
      <c r="R20" s="6">
        <v>1.1921839999999999</v>
      </c>
      <c r="S20" s="6">
        <v>0.99827200000000005</v>
      </c>
      <c r="T20" s="6"/>
    </row>
    <row r="21" spans="1:20" x14ac:dyDescent="0.25">
      <c r="A21" t="s">
        <v>667</v>
      </c>
      <c r="B21" t="s">
        <v>594</v>
      </c>
      <c r="C21" t="s">
        <v>663</v>
      </c>
      <c r="D21" s="6">
        <v>0.92412000000000005</v>
      </c>
      <c r="E21" s="6">
        <v>0.96571999999999991</v>
      </c>
      <c r="F21" s="6">
        <v>1.00315</v>
      </c>
      <c r="G21" s="6">
        <v>0.97799999999999998</v>
      </c>
      <c r="H21" s="6">
        <v>1.00664</v>
      </c>
      <c r="I21" s="6">
        <v>1.0398100000000001</v>
      </c>
      <c r="J21" s="6">
        <v>1.0235500000000002</v>
      </c>
      <c r="K21" s="6">
        <v>1.0478499999999999</v>
      </c>
      <c r="L21" s="6">
        <v>1.0315699999999999</v>
      </c>
      <c r="M21" s="6">
        <v>1.02183</v>
      </c>
      <c r="N21" s="6">
        <v>0.97775000000000012</v>
      </c>
      <c r="O21" s="6">
        <v>0.97182000000000002</v>
      </c>
      <c r="P21" s="6">
        <v>0.95388000000000006</v>
      </c>
      <c r="Q21" s="6">
        <v>0.99595000000000011</v>
      </c>
      <c r="R21" s="6">
        <v>1.03708</v>
      </c>
      <c r="S21" s="6">
        <v>1.0103800000000001</v>
      </c>
      <c r="T21" s="6"/>
    </row>
    <row r="22" spans="1:20" x14ac:dyDescent="0.25">
      <c r="A22" t="s">
        <v>668</v>
      </c>
      <c r="B22" t="s">
        <v>656</v>
      </c>
      <c r="C22" t="s">
        <v>663</v>
      </c>
      <c r="D22" s="6">
        <v>0.75150000000000006</v>
      </c>
      <c r="E22" s="6">
        <v>0.79376000000000002</v>
      </c>
      <c r="F22" s="6">
        <v>0.91854999999999998</v>
      </c>
      <c r="G22" s="6">
        <v>0.94091000000000002</v>
      </c>
      <c r="H22" s="6">
        <v>1.0193099999999999</v>
      </c>
      <c r="I22" s="6">
        <v>1.1695099999999998</v>
      </c>
      <c r="J22" s="6">
        <v>1.2438899999999999</v>
      </c>
      <c r="K22" s="6">
        <v>1.2067700000000001</v>
      </c>
      <c r="L22" s="6">
        <v>1.0495099999999999</v>
      </c>
      <c r="M22" s="6">
        <v>1.0186099999999998</v>
      </c>
      <c r="N22" s="6">
        <v>0.93046000000000006</v>
      </c>
      <c r="O22" s="6">
        <v>0.86746000000000001</v>
      </c>
      <c r="P22" s="6">
        <v>0.80425999999999997</v>
      </c>
      <c r="Q22" s="6">
        <v>0.95960999999999996</v>
      </c>
      <c r="R22" s="6">
        <v>1.2067100000000002</v>
      </c>
      <c r="S22" s="6">
        <v>0.99953000000000003</v>
      </c>
      <c r="T22" s="6"/>
    </row>
    <row r="23" spans="1:20" x14ac:dyDescent="0.25">
      <c r="A23" t="s">
        <v>669</v>
      </c>
      <c r="B23" t="s">
        <v>656</v>
      </c>
      <c r="C23" t="s">
        <v>663</v>
      </c>
      <c r="D23" s="6">
        <v>0.92532999999999999</v>
      </c>
      <c r="E23" s="6">
        <v>0.94880000000000009</v>
      </c>
      <c r="F23" s="6">
        <v>0.99155000000000004</v>
      </c>
      <c r="G23" s="6">
        <v>1.0056799999999999</v>
      </c>
      <c r="H23" s="6">
        <v>1.0149599999999999</v>
      </c>
      <c r="I23" s="6">
        <v>1.0482399999999998</v>
      </c>
      <c r="J23" s="6">
        <v>1.0124</v>
      </c>
      <c r="K23" s="6">
        <v>1.0452599999999999</v>
      </c>
      <c r="L23" s="6">
        <v>1.03365</v>
      </c>
      <c r="M23" s="6">
        <v>1.0247599999999997</v>
      </c>
      <c r="N23" s="6">
        <v>0.98780000000000001</v>
      </c>
      <c r="O23" s="6">
        <v>0.95684999999999998</v>
      </c>
      <c r="P23" s="6">
        <v>0.9436500000000001</v>
      </c>
      <c r="Q23" s="6">
        <v>1.0040799999999999</v>
      </c>
      <c r="R23" s="6">
        <v>1.03529</v>
      </c>
      <c r="S23" s="6">
        <v>1.01539</v>
      </c>
      <c r="T23" s="6"/>
    </row>
    <row r="24" spans="1:20" x14ac:dyDescent="0.25">
      <c r="A24" t="s">
        <v>670</v>
      </c>
      <c r="B24" t="s">
        <v>656</v>
      </c>
      <c r="C24" t="s">
        <v>663</v>
      </c>
      <c r="D24" s="6">
        <v>0.92446000000000006</v>
      </c>
      <c r="E24" s="6">
        <v>0.97789999999999999</v>
      </c>
      <c r="F24" s="6">
        <v>1.02006</v>
      </c>
      <c r="G24" s="6">
        <v>1.0272400000000002</v>
      </c>
      <c r="H24" s="6">
        <v>1.05748</v>
      </c>
      <c r="I24" s="6">
        <v>1.00088</v>
      </c>
      <c r="J24" s="6">
        <v>0.96150000000000002</v>
      </c>
      <c r="K24" s="6">
        <v>1.0360750000000001</v>
      </c>
      <c r="L24" s="6">
        <v>1.0141199999999999</v>
      </c>
      <c r="M24" s="6">
        <v>1.0122</v>
      </c>
      <c r="N24" s="6">
        <v>0.98019999999999996</v>
      </c>
      <c r="O24" s="6">
        <v>0.96714</v>
      </c>
      <c r="P24" s="6">
        <v>0.95648</v>
      </c>
      <c r="Q24" s="6">
        <v>1.0349200000000001</v>
      </c>
      <c r="R24" s="6">
        <v>0.98532000000000008</v>
      </c>
      <c r="S24" s="6">
        <v>1.0021799999999998</v>
      </c>
      <c r="T24" s="6"/>
    </row>
    <row r="25" spans="1:20" x14ac:dyDescent="0.25">
      <c r="A25" t="s">
        <v>671</v>
      </c>
      <c r="B25" t="s">
        <v>656</v>
      </c>
      <c r="C25" t="s">
        <v>663</v>
      </c>
      <c r="D25" s="6">
        <v>0.89626000000000006</v>
      </c>
      <c r="E25" s="6">
        <v>0.90093999999999996</v>
      </c>
      <c r="F25" s="6">
        <v>0.92685999999999991</v>
      </c>
      <c r="G25" s="6">
        <v>0.89445999999999992</v>
      </c>
      <c r="H25" s="6">
        <v>0.96923999999999988</v>
      </c>
      <c r="I25" s="6">
        <v>1.12914</v>
      </c>
      <c r="J25" s="6">
        <v>1.1731799999999999</v>
      </c>
      <c r="K25" s="6">
        <v>1.1553</v>
      </c>
      <c r="L25" s="6">
        <v>1.0798000000000001</v>
      </c>
      <c r="M25" s="6">
        <v>0.98031999999999986</v>
      </c>
      <c r="N25" s="6">
        <v>0.90284999999999993</v>
      </c>
      <c r="O25" s="6">
        <v>0.95027499999999998</v>
      </c>
      <c r="P25" s="6">
        <v>0.90988000000000002</v>
      </c>
      <c r="Q25" s="6">
        <v>0.93020000000000014</v>
      </c>
      <c r="R25" s="6">
        <v>1.1525399999999999</v>
      </c>
      <c r="S25" s="6">
        <v>0.99405999999999994</v>
      </c>
      <c r="T25" s="6"/>
    </row>
    <row r="26" spans="1:20" x14ac:dyDescent="0.25">
      <c r="A26" t="s">
        <v>672</v>
      </c>
      <c r="B26" t="s">
        <v>656</v>
      </c>
      <c r="C26" t="s">
        <v>663</v>
      </c>
      <c r="D26" s="6">
        <v>0.96098666666666677</v>
      </c>
      <c r="E26" s="6">
        <v>1.0305200000000001</v>
      </c>
      <c r="F26" s="6">
        <v>1.0498866666666666</v>
      </c>
      <c r="G26" s="6">
        <v>1.0444933333333333</v>
      </c>
      <c r="H26" s="6">
        <v>1.0028266666666668</v>
      </c>
      <c r="I26" s="6">
        <v>0.95868000000000009</v>
      </c>
      <c r="J26" s="6">
        <v>0.93463999999999992</v>
      </c>
      <c r="K26" s="6">
        <v>0.97175333333333336</v>
      </c>
      <c r="L26" s="6">
        <v>0.99349333333333334</v>
      </c>
      <c r="M26" s="6">
        <v>1.0240400000000001</v>
      </c>
      <c r="N26" s="6">
        <v>1.0124333333333333</v>
      </c>
      <c r="O26" s="6">
        <v>1.0203266666666666</v>
      </c>
      <c r="P26" s="6">
        <v>1.0039466666666665</v>
      </c>
      <c r="Q26" s="6">
        <v>1.0323933333333335</v>
      </c>
      <c r="R26" s="6">
        <v>0.95504</v>
      </c>
      <c r="S26" s="6">
        <v>1.0099733333333334</v>
      </c>
      <c r="T26" s="6"/>
    </row>
    <row r="27" spans="1:20" x14ac:dyDescent="0.25">
      <c r="A27" t="s">
        <v>673</v>
      </c>
      <c r="B27" t="s">
        <v>656</v>
      </c>
      <c r="C27" t="s">
        <v>663</v>
      </c>
      <c r="D27" s="6">
        <v>0.82387333333333346</v>
      </c>
      <c r="E27" s="6">
        <v>0.99666416666666668</v>
      </c>
      <c r="F27" s="6">
        <v>1.0128787499999998</v>
      </c>
      <c r="G27" s="6">
        <v>1.0070816666666667</v>
      </c>
      <c r="H27" s="6">
        <v>1.0089299999999999</v>
      </c>
      <c r="I27" s="6">
        <v>0.96885583333333336</v>
      </c>
      <c r="J27" s="6">
        <v>0.97096583333333331</v>
      </c>
      <c r="K27" s="6">
        <v>1.0025466666666667</v>
      </c>
      <c r="L27" s="6">
        <v>1.0415333333333332</v>
      </c>
      <c r="M27" s="6">
        <v>1.0892658333333332</v>
      </c>
      <c r="N27" s="6">
        <v>1.0709654166666667</v>
      </c>
      <c r="O27" s="6">
        <v>1.0086416666666667</v>
      </c>
      <c r="P27" s="6">
        <v>0.94538333333333324</v>
      </c>
      <c r="Q27" s="6">
        <v>1.00963125</v>
      </c>
      <c r="R27" s="6">
        <v>0.98078833333333326</v>
      </c>
      <c r="S27" s="6">
        <v>1.0672633333333332</v>
      </c>
      <c r="T27" s="6"/>
    </row>
    <row r="28" spans="1:20" x14ac:dyDescent="0.25">
      <c r="A28" t="s">
        <v>674</v>
      </c>
      <c r="B28" t="s">
        <v>656</v>
      </c>
      <c r="C28" t="s">
        <v>663</v>
      </c>
      <c r="D28" s="6">
        <v>0.83906666666666663</v>
      </c>
      <c r="E28" s="6">
        <v>0.89818666666666669</v>
      </c>
      <c r="F28" s="6">
        <v>1.0362733333333334</v>
      </c>
      <c r="G28" s="6">
        <v>1.0306466666666667</v>
      </c>
      <c r="H28" s="6">
        <v>1.0034999999999998</v>
      </c>
      <c r="I28" s="6">
        <v>1.0481333333333334</v>
      </c>
      <c r="J28" s="6">
        <v>1.1119266666666665</v>
      </c>
      <c r="K28" s="6">
        <v>1.0702533333333333</v>
      </c>
      <c r="L28" s="6">
        <v>0.98321999999999987</v>
      </c>
      <c r="M28" s="6">
        <v>1.0255466666666664</v>
      </c>
      <c r="N28" s="6">
        <v>0.98605333333333334</v>
      </c>
      <c r="O28" s="6">
        <v>0.93587333333333333</v>
      </c>
      <c r="P28" s="6">
        <v>0.89102000000000003</v>
      </c>
      <c r="Q28" s="6">
        <v>1.0234799999999999</v>
      </c>
      <c r="R28" s="6">
        <v>1.0767599999999999</v>
      </c>
      <c r="S28" s="6">
        <v>0.99827333333333346</v>
      </c>
      <c r="T28" s="6"/>
    </row>
    <row r="29" spans="1:20" x14ac:dyDescent="0.25">
      <c r="A29" t="s">
        <v>651</v>
      </c>
      <c r="B29" t="s">
        <v>656</v>
      </c>
      <c r="C29" t="s">
        <v>589</v>
      </c>
      <c r="D29" s="6">
        <v>0.30487726768683299</v>
      </c>
      <c r="E29" s="6">
        <v>0.39869232494951556</v>
      </c>
      <c r="F29" s="6">
        <v>0.7950454376324978</v>
      </c>
      <c r="G29" s="6">
        <v>1.1415347078776272</v>
      </c>
      <c r="H29" s="6">
        <v>1.496495912073492</v>
      </c>
      <c r="I29" s="6">
        <v>1.467231584677108</v>
      </c>
      <c r="J29" s="6">
        <v>1.4268284677015295</v>
      </c>
      <c r="K29" s="6">
        <v>1.295311191622355</v>
      </c>
      <c r="L29" s="6">
        <v>1.4658758373008305</v>
      </c>
      <c r="M29" s="6">
        <v>1.1467273763893986</v>
      </c>
      <c r="N29" s="6">
        <v>0.61069708079209351</v>
      </c>
      <c r="O29" s="6">
        <v>0.3833148977784176</v>
      </c>
      <c r="P29" s="6">
        <v>0.36159416484776807</v>
      </c>
      <c r="Q29" s="6">
        <v>1.1443373160566792</v>
      </c>
      <c r="R29" s="6">
        <v>1.3960224671668877</v>
      </c>
      <c r="S29" s="6">
        <v>1.0748886396797699</v>
      </c>
      <c r="T29" s="6"/>
    </row>
    <row r="30" spans="1:20" x14ac:dyDescent="0.25">
      <c r="A30" t="s">
        <v>651</v>
      </c>
      <c r="B30" t="s">
        <v>656</v>
      </c>
      <c r="C30" t="s">
        <v>588</v>
      </c>
      <c r="D30" s="6">
        <v>0.63564857142857156</v>
      </c>
      <c r="E30" s="6">
        <v>0.6900571428571427</v>
      </c>
      <c r="F30" s="6">
        <v>0.89711714285714272</v>
      </c>
      <c r="G30" s="6">
        <v>0.99433714285714281</v>
      </c>
      <c r="H30" s="6">
        <v>1.13832</v>
      </c>
      <c r="I30" s="6">
        <v>1.2511885714285713</v>
      </c>
      <c r="J30" s="6">
        <v>1.3013485714285715</v>
      </c>
      <c r="K30" s="6">
        <v>1.2085457142857143</v>
      </c>
      <c r="L30" s="6">
        <v>1.1588371428571427</v>
      </c>
      <c r="M30" s="6">
        <v>1.0523142857142855</v>
      </c>
      <c r="N30" s="6">
        <v>0.83882000000000001</v>
      </c>
      <c r="O30" s="6">
        <v>0.75866</v>
      </c>
      <c r="P30" s="6">
        <v>0.6947942857142857</v>
      </c>
      <c r="Q30" s="6">
        <v>1.0099228571428571</v>
      </c>
      <c r="R30" s="6">
        <v>1.2536914285714287</v>
      </c>
      <c r="S30" s="6">
        <v>1.0166514285714285</v>
      </c>
      <c r="T30" s="6"/>
    </row>
    <row r="31" spans="1:20" x14ac:dyDescent="0.25">
      <c r="A31" t="s">
        <v>653</v>
      </c>
      <c r="B31" t="s">
        <v>656</v>
      </c>
      <c r="C31" t="s">
        <v>663</v>
      </c>
      <c r="D31" s="6">
        <v>0.22843999999999998</v>
      </c>
      <c r="E31" s="6">
        <v>0.22328000000000001</v>
      </c>
      <c r="F31" s="6">
        <v>0.2334</v>
      </c>
      <c r="G31" s="6">
        <v>0.26901999999999998</v>
      </c>
      <c r="H31" s="6">
        <v>0.81235999999999997</v>
      </c>
      <c r="I31" s="6">
        <v>1.6881999999999997</v>
      </c>
      <c r="J31" s="6">
        <v>2.2644200000000003</v>
      </c>
      <c r="K31" s="6">
        <v>2.0295399999999999</v>
      </c>
      <c r="L31" s="6">
        <v>1.53112</v>
      </c>
      <c r="M31" s="6">
        <v>1.40584</v>
      </c>
      <c r="N31" s="6">
        <v>0.63363999999999998</v>
      </c>
      <c r="O31" s="6">
        <v>0.38214000000000004</v>
      </c>
      <c r="P31" s="6">
        <v>0.27792000000000006</v>
      </c>
      <c r="Q31" s="6">
        <v>0.43827999999999995</v>
      </c>
      <c r="R31" s="6">
        <v>1.9940600000000004</v>
      </c>
      <c r="S31" s="6">
        <v>1.1901800000000002</v>
      </c>
      <c r="T31" s="6"/>
    </row>
    <row r="32" spans="1:20" x14ac:dyDescent="0.25">
      <c r="A32" t="s">
        <v>675</v>
      </c>
      <c r="B32" t="s">
        <v>656</v>
      </c>
      <c r="C32" t="s">
        <v>663</v>
      </c>
      <c r="D32" s="6">
        <v>0.27655064163618259</v>
      </c>
      <c r="E32" s="6">
        <v>0.29370107022290204</v>
      </c>
      <c r="F32" s="6">
        <v>0.33822908346631148</v>
      </c>
      <c r="G32" s="6">
        <v>0.45681811529296695</v>
      </c>
      <c r="H32" s="6">
        <v>0.86706606042632772</v>
      </c>
      <c r="I32" s="6">
        <v>1.7240279127048428</v>
      </c>
      <c r="J32" s="6">
        <v>2.1548717376771149</v>
      </c>
      <c r="K32" s="6">
        <v>1.8008974759019856</v>
      </c>
      <c r="L32" s="6">
        <v>1.6758316908607647</v>
      </c>
      <c r="M32" s="6">
        <v>1.1936146407817549</v>
      </c>
      <c r="N32" s="6">
        <v>0.6442043399304811</v>
      </c>
      <c r="O32" s="6">
        <v>0.4637638684496278</v>
      </c>
      <c r="P32" s="6">
        <v>0.34614801341046519</v>
      </c>
      <c r="Q32" s="6">
        <v>0.55473296651587856</v>
      </c>
      <c r="R32" s="6">
        <v>1.8945050326314932</v>
      </c>
      <c r="S32" s="6">
        <v>1.1708030196480415</v>
      </c>
      <c r="T3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1E6D-951C-48FE-86E6-C7E39551230F}">
  <dimension ref="A1:T38"/>
  <sheetViews>
    <sheetView workbookViewId="0">
      <selection activeCell="A58" sqref="A58"/>
    </sheetView>
  </sheetViews>
  <sheetFormatPr defaultColWidth="19.28515625" defaultRowHeight="15" x14ac:dyDescent="0.25"/>
  <cols>
    <col min="1" max="1" width="30.42578125" customWidth="1"/>
    <col min="2" max="13" width="5.42578125" bestFit="1" customWidth="1"/>
    <col min="14" max="14" width="7.28515625" bestFit="1" customWidth="1"/>
    <col min="15" max="15" width="6.5703125" bestFit="1" customWidth="1"/>
    <col min="16" max="16" width="8.42578125" bestFit="1" customWidth="1"/>
    <col min="17" max="17" width="5.42578125" bestFit="1" customWidth="1"/>
    <col min="18" max="18" width="9.140625" bestFit="1" customWidth="1"/>
    <col min="19" max="19" width="5.5703125" bestFit="1" customWidth="1"/>
    <col min="20" max="20" width="4.42578125" bestFit="1" customWidth="1"/>
  </cols>
  <sheetData>
    <row r="1" spans="1:20" x14ac:dyDescent="0.25">
      <c r="A1" s="37" t="s">
        <v>612</v>
      </c>
      <c r="B1" s="33" t="s">
        <v>568</v>
      </c>
      <c r="C1" s="33" t="s">
        <v>569</v>
      </c>
      <c r="D1" s="33" t="s">
        <v>570</v>
      </c>
      <c r="E1" s="33" t="s">
        <v>571</v>
      </c>
      <c r="F1" s="33" t="s">
        <v>572</v>
      </c>
      <c r="G1" s="33" t="s">
        <v>573</v>
      </c>
      <c r="H1" s="33" t="s">
        <v>574</v>
      </c>
      <c r="I1" s="33" t="s">
        <v>575</v>
      </c>
      <c r="J1" s="33" t="s">
        <v>576</v>
      </c>
      <c r="K1" s="33" t="s">
        <v>577</v>
      </c>
      <c r="L1" s="33" t="s">
        <v>578</v>
      </c>
      <c r="M1" s="33" t="s">
        <v>579</v>
      </c>
      <c r="N1" s="34" t="s">
        <v>580</v>
      </c>
      <c r="O1" s="33" t="s">
        <v>581</v>
      </c>
      <c r="P1" s="33" t="s">
        <v>582</v>
      </c>
      <c r="Q1" s="33" t="s">
        <v>583</v>
      </c>
      <c r="R1" s="35" t="s">
        <v>633</v>
      </c>
      <c r="S1" s="53" t="s">
        <v>641</v>
      </c>
      <c r="T1" s="7"/>
    </row>
    <row r="2" spans="1:20" ht="15.75" thickBot="1" x14ac:dyDescent="0.3">
      <c r="A2" s="39" t="s">
        <v>585</v>
      </c>
      <c r="B2" s="40">
        <v>0.41810000000000003</v>
      </c>
      <c r="C2" s="40">
        <v>0.51992000000000005</v>
      </c>
      <c r="D2" s="40">
        <v>1.00634</v>
      </c>
      <c r="E2" s="40">
        <v>1.2480599999999999</v>
      </c>
      <c r="F2" s="40">
        <v>1.3664999999999998</v>
      </c>
      <c r="G2" s="40">
        <v>1.27152</v>
      </c>
      <c r="H2" s="40">
        <v>1.2095199999999999</v>
      </c>
      <c r="I2" s="40">
        <v>1.11456</v>
      </c>
      <c r="J2" s="40">
        <v>1.2154399999999999</v>
      </c>
      <c r="K2" s="40">
        <v>1.1594200000000001</v>
      </c>
      <c r="L2" s="40">
        <v>0.76668000000000003</v>
      </c>
      <c r="M2" s="41">
        <v>0.53939999999999999</v>
      </c>
      <c r="N2" s="42">
        <v>0.49817999999999996</v>
      </c>
      <c r="O2" s="40">
        <v>1.20696</v>
      </c>
      <c r="P2" s="40">
        <v>1.1985400000000002</v>
      </c>
      <c r="Q2" s="40">
        <v>1.04718</v>
      </c>
      <c r="R2" s="43">
        <v>9185.2000000000007</v>
      </c>
      <c r="S2" s="40">
        <f t="shared" ref="S2:S12" si="0">MAX(B2:M2)</f>
        <v>1.3664999999999998</v>
      </c>
      <c r="T2" s="40" t="str">
        <f t="shared" ref="T2:T12" ca="1" si="1">OFFSET($B$1,0,MATCH(S2,B2:M2,FALSE)-1)</f>
        <v>May</v>
      </c>
    </row>
    <row r="3" spans="1:20" x14ac:dyDescent="0.25">
      <c r="A3" s="36" t="s">
        <v>615</v>
      </c>
      <c r="B3" s="38">
        <v>0.17396292189566628</v>
      </c>
      <c r="C3" s="38">
        <v>0.30230537716543338</v>
      </c>
      <c r="D3" s="38">
        <v>0.88022390014860696</v>
      </c>
      <c r="E3" s="38">
        <v>1.1993959310987101</v>
      </c>
      <c r="F3" s="38">
        <v>1.4857494710745665</v>
      </c>
      <c r="G3" s="38">
        <v>1.5741601407695711</v>
      </c>
      <c r="H3" s="38">
        <v>1.5369802440991547</v>
      </c>
      <c r="I3" s="38">
        <v>1.4260165678960357</v>
      </c>
      <c r="J3" s="38">
        <v>1.4850453573655082</v>
      </c>
      <c r="K3" s="38">
        <v>1.0525224679512841</v>
      </c>
      <c r="L3" s="38">
        <v>0.55833050717780197</v>
      </c>
      <c r="M3" s="38">
        <v>0.28866042230748634</v>
      </c>
      <c r="N3" s="45">
        <v>0.25351214777529474</v>
      </c>
      <c r="O3" s="38">
        <v>1.1883375265313008</v>
      </c>
      <c r="P3" s="38">
        <v>1.5117141890754138</v>
      </c>
      <c r="Q3" s="38">
        <v>1.0321920048658144</v>
      </c>
      <c r="R3" s="44">
        <v>1376.1602230705882</v>
      </c>
      <c r="S3" s="38">
        <f t="shared" si="0"/>
        <v>1.5741601407695711</v>
      </c>
      <c r="T3" s="38" t="str">
        <f t="shared" ca="1" si="1"/>
        <v>Jun</v>
      </c>
    </row>
    <row r="4" spans="1:20" x14ac:dyDescent="0.25">
      <c r="A4" s="49" t="s">
        <v>614</v>
      </c>
      <c r="B4" s="46">
        <v>0.17359379532290647</v>
      </c>
      <c r="C4" s="46">
        <v>0.23380496464746253</v>
      </c>
      <c r="D4" s="46">
        <v>0.57058729418485332</v>
      </c>
      <c r="E4" s="46">
        <v>0.96787408107977679</v>
      </c>
      <c r="F4" s="46">
        <v>1.4568133846890547</v>
      </c>
      <c r="G4" s="46">
        <v>1.6942917728248479</v>
      </c>
      <c r="H4" s="46">
        <v>1.6891229341214071</v>
      </c>
      <c r="I4" s="46">
        <v>1.6557670973087464</v>
      </c>
      <c r="J4" s="46">
        <v>1.6411400574343435</v>
      </c>
      <c r="K4" s="46">
        <v>1.1070653774855705</v>
      </c>
      <c r="L4" s="46">
        <v>0.47202757919897886</v>
      </c>
      <c r="M4" s="46">
        <v>0.29357677547085798</v>
      </c>
      <c r="N4" s="47">
        <v>0.23368841325363227</v>
      </c>
      <c r="O4" s="46">
        <v>0.99875699432048304</v>
      </c>
      <c r="P4" s="46">
        <v>1.6795689582508717</v>
      </c>
      <c r="Q4" s="46">
        <v>1.0737808329785974</v>
      </c>
      <c r="R4" s="48">
        <v>1515.1644314694229</v>
      </c>
      <c r="S4" s="46">
        <f t="shared" si="0"/>
        <v>1.6942917728248479</v>
      </c>
      <c r="T4" s="46" t="str">
        <f t="shared" ca="1" si="1"/>
        <v>Jun</v>
      </c>
    </row>
    <row r="5" spans="1:20" x14ac:dyDescent="0.25">
      <c r="A5" s="36" t="s">
        <v>637</v>
      </c>
      <c r="B5" s="38">
        <v>0.14366638721542571</v>
      </c>
      <c r="C5" s="38">
        <v>0.33936692321540501</v>
      </c>
      <c r="D5" s="38">
        <v>0.81230294809742032</v>
      </c>
      <c r="E5" s="38">
        <v>1.264420355580564</v>
      </c>
      <c r="F5" s="38">
        <v>1.7377065490708667</v>
      </c>
      <c r="G5" s="38">
        <v>1.5758622553254862</v>
      </c>
      <c r="H5" s="38">
        <v>1.3589403248028107</v>
      </c>
      <c r="I5" s="38">
        <v>1.2028901577010713</v>
      </c>
      <c r="J5" s="38">
        <v>1.5785200141957352</v>
      </c>
      <c r="K5" s="38">
        <v>1.1743315203914526</v>
      </c>
      <c r="L5" s="38">
        <v>0.52148762223152223</v>
      </c>
      <c r="M5" s="38">
        <v>0.2612248080781906</v>
      </c>
      <c r="N5" s="45">
        <v>0.24527139638461173</v>
      </c>
      <c r="O5" s="38">
        <v>1.2715533160829762</v>
      </c>
      <c r="P5" s="38">
        <v>1.3770936154063582</v>
      </c>
      <c r="Q5" s="38">
        <v>1.0923572112632169</v>
      </c>
      <c r="R5" s="44">
        <v>453.81500411707464</v>
      </c>
      <c r="S5" s="38">
        <f t="shared" si="0"/>
        <v>1.7377065490708667</v>
      </c>
      <c r="T5" s="38" t="str">
        <f t="shared" ca="1" si="1"/>
        <v>May</v>
      </c>
    </row>
    <row r="6" spans="1:20" x14ac:dyDescent="0.25">
      <c r="A6" s="49" t="s">
        <v>618</v>
      </c>
      <c r="B6" s="46">
        <v>0.10695513484865063</v>
      </c>
      <c r="C6" s="46">
        <v>0.23202807179710402</v>
      </c>
      <c r="D6" s="46">
        <v>1.100482360935324</v>
      </c>
      <c r="E6" s="46">
        <v>1.7550923070564146</v>
      </c>
      <c r="F6" s="46">
        <v>1.8114383658394875</v>
      </c>
      <c r="G6" s="46">
        <v>1.1744928431206527</v>
      </c>
      <c r="H6" s="46">
        <v>0.90181422261490718</v>
      </c>
      <c r="I6" s="46">
        <v>1.0798716587152586</v>
      </c>
      <c r="J6" s="46">
        <v>1.4918970233393822</v>
      </c>
      <c r="K6" s="46">
        <v>1.3948189772329156</v>
      </c>
      <c r="L6" s="46">
        <v>0.57128365147280225</v>
      </c>
      <c r="M6" s="46">
        <v>0.17806513088848755</v>
      </c>
      <c r="N6" s="47">
        <v>0.16734734758923436</v>
      </c>
      <c r="O6" s="46">
        <v>1.5535033884968652</v>
      </c>
      <c r="P6" s="46">
        <v>1.0507287784223338</v>
      </c>
      <c r="Q6" s="46">
        <v>1.1553275663580869</v>
      </c>
      <c r="R6" s="48">
        <v>144.73478409173561</v>
      </c>
      <c r="S6" s="46">
        <f t="shared" si="0"/>
        <v>1.8114383658394875</v>
      </c>
      <c r="T6" s="46" t="str">
        <f t="shared" ca="1" si="1"/>
        <v>May</v>
      </c>
    </row>
    <row r="7" spans="1:20" x14ac:dyDescent="0.25">
      <c r="A7" s="36" t="s">
        <v>630</v>
      </c>
      <c r="B7" s="38">
        <v>0.23595442352128998</v>
      </c>
      <c r="C7" s="38">
        <v>0.30020552157630048</v>
      </c>
      <c r="D7" s="38">
        <v>0.78773923262960133</v>
      </c>
      <c r="E7" s="38">
        <v>1.1670287292906525</v>
      </c>
      <c r="F7" s="38">
        <v>1.7484725665782139</v>
      </c>
      <c r="G7" s="38">
        <v>1.404749970776106</v>
      </c>
      <c r="H7" s="38">
        <v>1.3297343123600274</v>
      </c>
      <c r="I7" s="38">
        <v>1.2668664173858795</v>
      </c>
      <c r="J7" s="38">
        <v>1.5553403631329576</v>
      </c>
      <c r="K7" s="38">
        <v>1.2971338902717495</v>
      </c>
      <c r="L7" s="38">
        <v>0.55389569727001553</v>
      </c>
      <c r="M7" s="38">
        <v>0.31183431884596946</v>
      </c>
      <c r="N7" s="45">
        <v>0.28203718525718796</v>
      </c>
      <c r="O7" s="38">
        <v>1.2351459527626285</v>
      </c>
      <c r="P7" s="38">
        <v>1.3330121928848508</v>
      </c>
      <c r="Q7" s="38">
        <v>1.1372333231924554</v>
      </c>
      <c r="R7" s="44">
        <v>691.63349202784696</v>
      </c>
      <c r="S7" s="38">
        <f t="shared" si="0"/>
        <v>1.7484725665782139</v>
      </c>
      <c r="T7" s="38" t="str">
        <f t="shared" ca="1" si="1"/>
        <v>May</v>
      </c>
    </row>
    <row r="8" spans="1:20" x14ac:dyDescent="0.25">
      <c r="A8" s="49" t="s">
        <v>631</v>
      </c>
      <c r="B8" s="46">
        <v>0.13558645404992495</v>
      </c>
      <c r="C8" s="46">
        <v>0.18865116802737039</v>
      </c>
      <c r="D8" s="46">
        <v>0.65724243619123179</v>
      </c>
      <c r="E8" s="46">
        <v>1.2090163134226095</v>
      </c>
      <c r="F8" s="46">
        <v>1.9983858172217939</v>
      </c>
      <c r="G8" s="46">
        <v>1.5580220428659841</v>
      </c>
      <c r="H8" s="46">
        <v>1.5982277126032245</v>
      </c>
      <c r="I8" s="46">
        <v>1.2209049584140785</v>
      </c>
      <c r="J8" s="46">
        <v>1.715707381831963</v>
      </c>
      <c r="K8" s="46">
        <v>1.1433984164114548</v>
      </c>
      <c r="L8" s="46">
        <v>0.3963507654575068</v>
      </c>
      <c r="M8" s="46">
        <v>0.13349607724944051</v>
      </c>
      <c r="N8" s="45">
        <v>0.15146710978921696</v>
      </c>
      <c r="O8" s="38">
        <v>1.289075709331327</v>
      </c>
      <c r="P8" s="38">
        <v>1.4579758052990861</v>
      </c>
      <c r="Q8" s="38">
        <v>1.0857922563454856</v>
      </c>
      <c r="R8" s="44">
        <v>419.74733288419776</v>
      </c>
      <c r="S8" s="46">
        <f t="shared" si="0"/>
        <v>1.9983858172217939</v>
      </c>
      <c r="T8" s="46" t="str">
        <f t="shared" ca="1" si="1"/>
        <v>May</v>
      </c>
    </row>
    <row r="9" spans="1:20" x14ac:dyDescent="0.25">
      <c r="A9" s="36" t="s">
        <v>634</v>
      </c>
      <c r="B9" s="38">
        <v>0.40551175217827379</v>
      </c>
      <c r="C9" s="38">
        <v>0.50418274693968756</v>
      </c>
      <c r="D9" s="38">
        <v>0.92287757027148198</v>
      </c>
      <c r="E9" s="38">
        <v>1.2293475927863859</v>
      </c>
      <c r="F9" s="38">
        <v>1.6566649787163166</v>
      </c>
      <c r="G9" s="38">
        <v>1.0884894892590884</v>
      </c>
      <c r="H9" s="38">
        <v>1.2284887160053375</v>
      </c>
      <c r="I9" s="38">
        <v>1.1785903296893447</v>
      </c>
      <c r="J9" s="38">
        <v>1.3458565548141821</v>
      </c>
      <c r="K9" s="38">
        <v>1.219632313975163</v>
      </c>
      <c r="L9" s="38">
        <v>0.72837634008850016</v>
      </c>
      <c r="M9" s="38">
        <v>0.45952575853594607</v>
      </c>
      <c r="N9" s="50">
        <v>0.4549995953414222</v>
      </c>
      <c r="O9" s="51">
        <v>1.270067900024058</v>
      </c>
      <c r="P9" s="51">
        <v>1.166023207546824</v>
      </c>
      <c r="Q9" s="51">
        <v>1.0992921822012147</v>
      </c>
      <c r="R9" s="52">
        <v>261.56228909349517</v>
      </c>
      <c r="S9" s="38">
        <f t="shared" si="0"/>
        <v>1.6566649787163166</v>
      </c>
      <c r="T9" s="38" t="str">
        <f t="shared" ca="1" si="1"/>
        <v>May</v>
      </c>
    </row>
    <row r="10" spans="1:20" x14ac:dyDescent="0.25">
      <c r="A10" s="36" t="s">
        <v>613</v>
      </c>
      <c r="B10" s="38">
        <v>0.35846619842745181</v>
      </c>
      <c r="C10" s="38">
        <v>0.48797192642385134</v>
      </c>
      <c r="D10" s="38">
        <v>0.98139338130689746</v>
      </c>
      <c r="E10" s="38">
        <v>1.1085278954398592</v>
      </c>
      <c r="F10" s="38">
        <v>1.2958076566453163</v>
      </c>
      <c r="G10" s="38">
        <v>1.3557829798553445</v>
      </c>
      <c r="H10" s="38">
        <v>1.3456601356775786</v>
      </c>
      <c r="I10" s="38">
        <v>1.2480529321967959</v>
      </c>
      <c r="J10" s="38">
        <v>1.3176736396749518</v>
      </c>
      <c r="K10" s="38">
        <v>1.1302328781843687</v>
      </c>
      <c r="L10" s="38">
        <v>0.85671288930502565</v>
      </c>
      <c r="M10" s="38">
        <v>0.48785434771693409</v>
      </c>
      <c r="N10" s="45">
        <v>0.44344157122243183</v>
      </c>
      <c r="O10" s="38">
        <v>1.1287942286925479</v>
      </c>
      <c r="P10" s="38">
        <v>1.316071679345282</v>
      </c>
      <c r="Q10" s="38">
        <v>1.1018551109133488</v>
      </c>
      <c r="R10" s="44">
        <v>2242.9268223669446</v>
      </c>
      <c r="S10" s="38">
        <f t="shared" si="0"/>
        <v>1.3557829798553445</v>
      </c>
      <c r="T10" s="38" t="str">
        <f t="shared" ca="1" si="1"/>
        <v>Jun</v>
      </c>
    </row>
    <row r="11" spans="1:20" x14ac:dyDescent="0.25">
      <c r="A11" s="49" t="s">
        <v>635</v>
      </c>
      <c r="B11" s="46">
        <v>0.24008516498389137</v>
      </c>
      <c r="C11" s="46">
        <v>0.29627205187512345</v>
      </c>
      <c r="D11" s="46">
        <v>0.75413552167007725</v>
      </c>
      <c r="E11" s="46">
        <v>1.1845009119992487</v>
      </c>
      <c r="F11" s="46">
        <v>1.4506974239877706</v>
      </c>
      <c r="G11" s="46">
        <v>1.5103650718366246</v>
      </c>
      <c r="H11" s="46">
        <v>1.5300809715528836</v>
      </c>
      <c r="I11" s="46">
        <v>1.3758742296770627</v>
      </c>
      <c r="J11" s="46">
        <v>1.4708264420131774</v>
      </c>
      <c r="K11" s="46">
        <v>1.1653268370201544</v>
      </c>
      <c r="L11" s="46">
        <v>0.58956437235515202</v>
      </c>
      <c r="M11" s="46">
        <v>0.39278891758430479</v>
      </c>
      <c r="N11" s="47">
        <v>0.3102334774554093</v>
      </c>
      <c r="O11" s="46">
        <v>1.1291831377757688</v>
      </c>
      <c r="P11" s="46">
        <v>1.4716909064481203</v>
      </c>
      <c r="Q11" s="46">
        <v>1.076229190974447</v>
      </c>
      <c r="R11" s="48">
        <v>980.1408773111749</v>
      </c>
      <c r="S11" s="46">
        <f t="shared" si="0"/>
        <v>1.5300809715528836</v>
      </c>
      <c r="T11" s="46" t="str">
        <f t="shared" ca="1" si="1"/>
        <v>Jul</v>
      </c>
    </row>
    <row r="12" spans="1:20" x14ac:dyDescent="0.25">
      <c r="A12" s="36" t="s">
        <v>632</v>
      </c>
      <c r="B12" s="38">
        <v>0.15536312129317995</v>
      </c>
      <c r="C12" s="38">
        <v>0.21925774732257342</v>
      </c>
      <c r="D12" s="38">
        <v>0.74272410721445969</v>
      </c>
      <c r="E12" s="38">
        <v>1.4092900397983208</v>
      </c>
      <c r="F12" s="38">
        <v>2.0563820276464542</v>
      </c>
      <c r="G12" s="38">
        <v>1.4992151269084544</v>
      </c>
      <c r="H12" s="38">
        <v>1.1831197801932609</v>
      </c>
      <c r="I12" s="38">
        <v>1.1515894834628269</v>
      </c>
      <c r="J12" s="38">
        <v>1.8363099122144064</v>
      </c>
      <c r="K12" s="38">
        <v>1.0814848488638564</v>
      </c>
      <c r="L12" s="38">
        <v>0.41471219128456449</v>
      </c>
      <c r="M12" s="38">
        <v>0.21727139889073474</v>
      </c>
      <c r="N12" s="45">
        <v>0.19668505288692023</v>
      </c>
      <c r="O12" s="38">
        <v>1.40272816711563</v>
      </c>
      <c r="P12" s="38">
        <v>1.2755700106586123</v>
      </c>
      <c r="Q12" s="38">
        <v>1.1105131145027327</v>
      </c>
      <c r="R12" s="44">
        <v>109.21652069765705</v>
      </c>
      <c r="S12" s="38">
        <f t="shared" si="0"/>
        <v>2.0563820276464542</v>
      </c>
      <c r="T12" s="38" t="str">
        <f t="shared" ca="1" si="1"/>
        <v>May</v>
      </c>
    </row>
    <row r="13" spans="1:20" x14ac:dyDescent="0.25">
      <c r="A13" s="36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45"/>
      <c r="O13" s="38"/>
      <c r="P13" s="38"/>
      <c r="Q13" s="38"/>
      <c r="R13" s="44"/>
    </row>
    <row r="14" spans="1:20" hidden="1" x14ac:dyDescent="0.25">
      <c r="A14" s="36" t="s">
        <v>636</v>
      </c>
      <c r="B14" s="38">
        <v>1.7616252897410017E-2</v>
      </c>
      <c r="C14" s="38">
        <v>0.10275018196425929</v>
      </c>
      <c r="D14" s="38">
        <v>1.5963005274004218</v>
      </c>
      <c r="E14" s="38">
        <v>1.9969881539381202</v>
      </c>
      <c r="F14" s="38">
        <v>2.3903696169897568</v>
      </c>
      <c r="G14" s="38">
        <v>1.1739692653745997</v>
      </c>
      <c r="H14" s="38">
        <v>0.23445057924348131</v>
      </c>
      <c r="I14" s="38">
        <v>0.30541122308063917</v>
      </c>
      <c r="J14" s="38">
        <v>1.2974582471960892</v>
      </c>
      <c r="K14" s="38">
        <v>1.7553924608471629</v>
      </c>
      <c r="L14" s="38">
        <v>0.96466115341290237</v>
      </c>
      <c r="M14" s="38">
        <v>0.13004560321370406</v>
      </c>
      <c r="N14" s="45">
        <v>8.2810700895316308E-2</v>
      </c>
      <c r="O14" s="38">
        <v>1.9945262945025994</v>
      </c>
      <c r="P14" s="38">
        <v>0.56472601992701887</v>
      </c>
      <c r="Q14" s="38">
        <v>1.3437444868629869</v>
      </c>
      <c r="R14" s="44">
        <v>1.9298405569279145</v>
      </c>
    </row>
    <row r="15" spans="1:20" hidden="1" x14ac:dyDescent="0.25">
      <c r="A15" s="36" t="s">
        <v>616</v>
      </c>
      <c r="B15" s="38">
        <v>4.7154338925371533E-2</v>
      </c>
      <c r="C15" s="38">
        <v>0.21644313597375184</v>
      </c>
      <c r="D15" s="38">
        <v>1.4559749117516627</v>
      </c>
      <c r="E15" s="38">
        <v>2.9914409026021813</v>
      </c>
      <c r="F15" s="38">
        <v>1.8527684035425138</v>
      </c>
      <c r="G15" s="38">
        <v>0.77401676371813311</v>
      </c>
      <c r="H15" s="38">
        <v>0.56729643397736151</v>
      </c>
      <c r="I15" s="38">
        <v>0.46911711016763269</v>
      </c>
      <c r="J15" s="38">
        <v>0.79556855720255859</v>
      </c>
      <c r="K15" s="38">
        <v>1.2426079053285379</v>
      </c>
      <c r="L15" s="38">
        <v>0.395598079446699</v>
      </c>
      <c r="M15" s="38">
        <v>0.11530664177742886</v>
      </c>
      <c r="N15" s="45">
        <v>0.13006143086134964</v>
      </c>
      <c r="O15" s="38">
        <v>2.0903724983933141</v>
      </c>
      <c r="P15" s="38">
        <v>0.60162307369607404</v>
      </c>
      <c r="Q15" s="38">
        <v>0.8159982875237628</v>
      </c>
      <c r="R15" s="44">
        <v>4.7629013867439465</v>
      </c>
    </row>
    <row r="16" spans="1:20" hidden="1" x14ac:dyDescent="0.25">
      <c r="A16" s="36" t="s">
        <v>617</v>
      </c>
      <c r="B16" s="38">
        <v>0.13686198827961843</v>
      </c>
      <c r="C16" s="38">
        <v>0.29469761275376805</v>
      </c>
      <c r="D16" s="38">
        <v>1.3097342175593094</v>
      </c>
      <c r="E16" s="38">
        <v>2.7058311722912012</v>
      </c>
      <c r="F16" s="38">
        <v>2.2051587757664923</v>
      </c>
      <c r="G16" s="38">
        <v>0.88199290443139822</v>
      </c>
      <c r="H16" s="38">
        <v>0.27952838211890219</v>
      </c>
      <c r="I16" s="38">
        <v>0.52753640465586416</v>
      </c>
      <c r="J16" s="38">
        <v>0.99503369950142917</v>
      </c>
      <c r="K16" s="38">
        <v>1.7183102933448509</v>
      </c>
      <c r="L16" s="38">
        <v>0.71793569809226887</v>
      </c>
      <c r="M16" s="38">
        <v>0.20651525180726954</v>
      </c>
      <c r="N16" s="45">
        <v>0.21004736650995365</v>
      </c>
      <c r="O16" s="38">
        <v>2.0667023691503901</v>
      </c>
      <c r="P16" s="38">
        <v>0.55955212524956199</v>
      </c>
      <c r="Q16" s="38">
        <v>1.1500736375989156</v>
      </c>
      <c r="R16" s="44">
        <v>7.2778456471292747</v>
      </c>
      <c r="T16" s="7"/>
    </row>
    <row r="17" spans="1:20" hidden="1" x14ac:dyDescent="0.25">
      <c r="A17" s="36" t="s">
        <v>619</v>
      </c>
      <c r="B17" s="38">
        <v>5.306613141546756E-3</v>
      </c>
      <c r="C17" s="38">
        <v>4.1771300449037485E-2</v>
      </c>
      <c r="D17" s="38">
        <v>1.0776460574802074</v>
      </c>
      <c r="E17" s="38">
        <v>1.2520906127776148</v>
      </c>
      <c r="F17" s="38">
        <v>1.2764140709087848</v>
      </c>
      <c r="G17" s="38">
        <v>1.1652329901758669</v>
      </c>
      <c r="H17" s="38">
        <v>1.7891880325432272</v>
      </c>
      <c r="I17" s="38">
        <v>0.84804371046661164</v>
      </c>
      <c r="J17" s="38">
        <v>1.3715887312736879</v>
      </c>
      <c r="K17" s="38">
        <v>1.1686104136588278</v>
      </c>
      <c r="L17" s="38">
        <v>0.5923392093169253</v>
      </c>
      <c r="M17" s="38">
        <v>0.20310099699006964</v>
      </c>
      <c r="N17" s="45">
        <v>0.16550320540750207</v>
      </c>
      <c r="O17" s="38">
        <v>1.2015063300368172</v>
      </c>
      <c r="P17" s="38">
        <v>1.2685997145497938</v>
      </c>
      <c r="Q17" s="38">
        <v>1.0455468246279347</v>
      </c>
      <c r="R17" s="44">
        <v>34.2916995495234</v>
      </c>
      <c r="T17" s="7"/>
    </row>
    <row r="18" spans="1:20" hidden="1" x14ac:dyDescent="0.25">
      <c r="A18" s="36" t="s">
        <v>620</v>
      </c>
      <c r="B18" s="38">
        <v>7.7687916917944563E-2</v>
      </c>
      <c r="C18" s="38">
        <v>0.1876424271442359</v>
      </c>
      <c r="D18" s="38">
        <v>1.5075804338374454</v>
      </c>
      <c r="E18" s="38">
        <v>1.8405037812918863</v>
      </c>
      <c r="F18" s="38">
        <v>2.6635240815258436</v>
      </c>
      <c r="G18" s="38">
        <v>1.1794002587149433</v>
      </c>
      <c r="H18" s="38">
        <v>0.18596568558484122</v>
      </c>
      <c r="I18" s="38">
        <v>0.32873840711637692</v>
      </c>
      <c r="J18" s="38">
        <v>1.1840073226574226</v>
      </c>
      <c r="K18" s="38">
        <v>1.8188860079645093</v>
      </c>
      <c r="L18" s="38">
        <v>0.72094912592756322</v>
      </c>
      <c r="M18" s="38">
        <v>0.11488443612492034</v>
      </c>
      <c r="N18" s="45">
        <v>0.11954241769453544</v>
      </c>
      <c r="O18" s="38">
        <v>2.0056451458154188</v>
      </c>
      <c r="P18" s="38">
        <v>0.55801994168680502</v>
      </c>
      <c r="Q18" s="38">
        <v>1.2476281286203226</v>
      </c>
      <c r="R18" s="44">
        <v>1.7053425711038266</v>
      </c>
      <c r="T18" s="7"/>
    </row>
    <row r="19" spans="1:20" hidden="1" x14ac:dyDescent="0.25">
      <c r="A19" s="36" t="s">
        <v>621</v>
      </c>
      <c r="B19" s="38">
        <v>9.3600256484389091E-2</v>
      </c>
      <c r="C19" s="38">
        <v>0.13771771928249177</v>
      </c>
      <c r="D19" s="38">
        <v>1.0518522017939578</v>
      </c>
      <c r="E19" s="38">
        <v>1.6553259815199972</v>
      </c>
      <c r="F19" s="38">
        <v>1.3138069545998312</v>
      </c>
      <c r="G19" s="38">
        <v>1.2099982195417238</v>
      </c>
      <c r="H19" s="38">
        <v>1.0668860978548067</v>
      </c>
      <c r="I19" s="38">
        <v>0.80301905805944096</v>
      </c>
      <c r="J19" s="38">
        <v>1.3926854403307201</v>
      </c>
      <c r="K19" s="38">
        <v>1.1293464130949507</v>
      </c>
      <c r="L19" s="38">
        <v>0.67224951557982249</v>
      </c>
      <c r="M19" s="38">
        <v>0.14257821003904667</v>
      </c>
      <c r="N19" s="45">
        <v>0.12740444696649195</v>
      </c>
      <c r="O19" s="38">
        <v>1.3369044923239932</v>
      </c>
      <c r="P19" s="38">
        <v>1.0246413741260152</v>
      </c>
      <c r="Q19" s="38">
        <v>1.1020769539549178</v>
      </c>
      <c r="R19" s="44">
        <v>33.935763293986177</v>
      </c>
      <c r="T19" s="7"/>
    </row>
    <row r="20" spans="1:20" hidden="1" x14ac:dyDescent="0.25">
      <c r="A20" s="36" t="s">
        <v>622</v>
      </c>
      <c r="B20" s="38">
        <v>0.10468141251261802</v>
      </c>
      <c r="C20" s="38">
        <v>0.46680972211269434</v>
      </c>
      <c r="D20" s="38">
        <v>0.88812829322791842</v>
      </c>
      <c r="E20" s="38">
        <v>2.4757155221078722</v>
      </c>
      <c r="F20" s="38">
        <v>1.6965334451541754</v>
      </c>
      <c r="G20" s="38">
        <v>0.79517833272656213</v>
      </c>
      <c r="H20" s="38">
        <v>0.37368974496470081</v>
      </c>
      <c r="I20" s="38">
        <v>0.53717926093163959</v>
      </c>
      <c r="J20" s="38">
        <v>1.1265133751665437</v>
      </c>
      <c r="K20" s="38">
        <v>1.4909968256507971</v>
      </c>
      <c r="L20" s="38">
        <v>0.87604449640800719</v>
      </c>
      <c r="M20" s="38">
        <v>0.34540945890840297</v>
      </c>
      <c r="N20" s="45">
        <v>0.26004700400934821</v>
      </c>
      <c r="O20" s="38">
        <v>1.678217169055229</v>
      </c>
      <c r="P20" s="38">
        <v>0.56622053439764586</v>
      </c>
      <c r="Q20" s="38">
        <v>1.1681059092572665</v>
      </c>
      <c r="R20" s="44">
        <v>13.53122715351733</v>
      </c>
      <c r="T20" s="7"/>
    </row>
    <row r="21" spans="1:20" hidden="1" x14ac:dyDescent="0.25">
      <c r="A21" s="36" t="s">
        <v>623</v>
      </c>
      <c r="B21" s="38">
        <v>0.2561803874634167</v>
      </c>
      <c r="C21" s="38">
        <v>0.37210843459557053</v>
      </c>
      <c r="D21" s="38">
        <v>0.9173646689822611</v>
      </c>
      <c r="E21" s="38">
        <v>1.4190341600944443</v>
      </c>
      <c r="F21" s="38">
        <v>1.7971024770047748</v>
      </c>
      <c r="G21" s="38">
        <v>1.1486861083377227</v>
      </c>
      <c r="H21" s="38">
        <v>0.88806559934582308</v>
      </c>
      <c r="I21" s="38">
        <v>0.97865844893859055</v>
      </c>
      <c r="J21" s="38">
        <v>1.1358903992039941</v>
      </c>
      <c r="K21" s="38">
        <v>1.5743199277697606</v>
      </c>
      <c r="L21" s="38">
        <v>0.89519149100180206</v>
      </c>
      <c r="M21" s="38">
        <v>0.57987130046686297</v>
      </c>
      <c r="N21" s="45">
        <v>0.40312122043587173</v>
      </c>
      <c r="O21" s="38">
        <v>1.3773859383525155</v>
      </c>
      <c r="P21" s="38">
        <v>1.0035763994233533</v>
      </c>
      <c r="Q21" s="38">
        <v>1.2058942249124887</v>
      </c>
      <c r="R21" s="44">
        <v>17.079362227711687</v>
      </c>
      <c r="T21" s="7"/>
    </row>
    <row r="22" spans="1:20" hidden="1" x14ac:dyDescent="0.25">
      <c r="A22" s="36" t="s">
        <v>624</v>
      </c>
      <c r="B22" s="38">
        <v>0.15271714970774947</v>
      </c>
      <c r="C22" s="38">
        <v>0.19334628046787311</v>
      </c>
      <c r="D22" s="38">
        <v>0.82029915581627166</v>
      </c>
      <c r="E22" s="38">
        <v>1.4637330986334185</v>
      </c>
      <c r="F22" s="38">
        <v>1.9629399516163151</v>
      </c>
      <c r="G22" s="38">
        <v>1.3130143475101348</v>
      </c>
      <c r="H22" s="38">
        <v>0.87792165983169124</v>
      </c>
      <c r="I22" s="38">
        <v>0.98009130546371659</v>
      </c>
      <c r="J22" s="38">
        <v>1.4036199723504539</v>
      </c>
      <c r="K22" s="38">
        <v>1.6631094508276196</v>
      </c>
      <c r="L22" s="38">
        <v>0.78916896829596417</v>
      </c>
      <c r="M22" s="38">
        <v>0.33795593084440034</v>
      </c>
      <c r="N22" s="45">
        <v>0.22874607900249666</v>
      </c>
      <c r="O22" s="38">
        <v>1.4151348401023123</v>
      </c>
      <c r="P22" s="38">
        <v>1.0542264385811051</v>
      </c>
      <c r="Q22" s="38">
        <v>1.2894512219236127</v>
      </c>
      <c r="R22" s="44">
        <v>35.999732015869476</v>
      </c>
      <c r="T22" s="7"/>
    </row>
    <row r="23" spans="1:20" hidden="1" x14ac:dyDescent="0.25">
      <c r="A23" s="36" t="s">
        <v>625</v>
      </c>
      <c r="B23" s="38">
        <v>0.15610172555027024</v>
      </c>
      <c r="C23" s="38">
        <v>0.31331471353093943</v>
      </c>
      <c r="D23" s="38">
        <v>1.0393169593337679</v>
      </c>
      <c r="E23" s="38">
        <v>1.6391159792320522</v>
      </c>
      <c r="F23" s="38">
        <v>1.8276594986027266</v>
      </c>
      <c r="G23" s="38">
        <v>1.1983635877975842</v>
      </c>
      <c r="H23" s="38">
        <v>0.71887173819082784</v>
      </c>
      <c r="I23" s="38">
        <v>0.77187274388428284</v>
      </c>
      <c r="J23" s="38">
        <v>1.0704968308357883</v>
      </c>
      <c r="K23" s="38">
        <v>1.5751323476898329</v>
      </c>
      <c r="L23" s="38">
        <v>1.187809776204249</v>
      </c>
      <c r="M23" s="38">
        <v>0.47539290625365904</v>
      </c>
      <c r="N23" s="45">
        <v>0.31450447502160805</v>
      </c>
      <c r="O23" s="38">
        <v>1.5005407562281836</v>
      </c>
      <c r="P23" s="38">
        <v>0.89308681063321704</v>
      </c>
      <c r="Q23" s="38">
        <v>1.2810802306547904</v>
      </c>
      <c r="R23" s="44">
        <v>31.10571749382439</v>
      </c>
      <c r="T23" s="7"/>
    </row>
    <row r="24" spans="1:20" hidden="1" x14ac:dyDescent="0.25">
      <c r="A24" s="36" t="s">
        <v>626</v>
      </c>
      <c r="B24" s="38">
        <v>9.9809002640144556E-2</v>
      </c>
      <c r="C24" s="38">
        <v>0.15139812894543145</v>
      </c>
      <c r="D24" s="38">
        <v>0.6045540074587431</v>
      </c>
      <c r="E24" s="38">
        <v>1.0628627727640116</v>
      </c>
      <c r="F24" s="38">
        <v>1.686682148089951</v>
      </c>
      <c r="G24" s="38">
        <v>1.4773742721677181</v>
      </c>
      <c r="H24" s="38">
        <v>1.3687664983130856</v>
      </c>
      <c r="I24" s="38">
        <v>1.5599445348060299</v>
      </c>
      <c r="J24" s="38">
        <v>1.994744973872993</v>
      </c>
      <c r="K24" s="38">
        <v>1.3347412049316294</v>
      </c>
      <c r="L24" s="38">
        <v>0.41633981007395204</v>
      </c>
      <c r="M24" s="38">
        <v>0.19679088002887196</v>
      </c>
      <c r="N24" s="45">
        <v>0.14928849704765415</v>
      </c>
      <c r="O24" s="38">
        <v>1.1186326522274985</v>
      </c>
      <c r="P24" s="38">
        <v>1.4686007629535229</v>
      </c>
      <c r="Q24" s="38">
        <v>1.2495551744097679</v>
      </c>
      <c r="R24" s="44">
        <v>191.17554607380799</v>
      </c>
      <c r="T24" s="7"/>
    </row>
    <row r="25" spans="1:20" hidden="1" x14ac:dyDescent="0.25">
      <c r="A25" s="36" t="s">
        <v>627</v>
      </c>
      <c r="B25" s="38">
        <v>0.20542928555235518</v>
      </c>
      <c r="C25" s="38">
        <v>0.40366718004645358</v>
      </c>
      <c r="D25" s="38">
        <v>0.66684537489595896</v>
      </c>
      <c r="E25" s="38">
        <v>1.5793089565311553</v>
      </c>
      <c r="F25" s="38">
        <v>1.6900679034298292</v>
      </c>
      <c r="G25" s="38">
        <v>1.8541371644301239</v>
      </c>
      <c r="H25" s="38">
        <v>0.66758046953642591</v>
      </c>
      <c r="I25" s="38">
        <v>0.73924880335246501</v>
      </c>
      <c r="J25" s="38">
        <v>0.889090942701251</v>
      </c>
      <c r="K25" s="38">
        <v>2.0332937693254043</v>
      </c>
      <c r="L25" s="38">
        <v>0.77464871703618876</v>
      </c>
      <c r="M25" s="38">
        <v>0.47915032355822351</v>
      </c>
      <c r="N25" s="45">
        <v>0.36142465374651755</v>
      </c>
      <c r="O25" s="38">
        <v>1.3091693513481968</v>
      </c>
      <c r="P25" s="38">
        <v>1.078650243396297</v>
      </c>
      <c r="Q25" s="38">
        <v>1.2411461169363815</v>
      </c>
      <c r="R25" s="44">
        <v>10.723754772063781</v>
      </c>
      <c r="T25" s="7"/>
    </row>
    <row r="26" spans="1:20" hidden="1" x14ac:dyDescent="0.25">
      <c r="A26" s="36" t="s">
        <v>629</v>
      </c>
      <c r="B26" s="38">
        <v>0.10148177182115907</v>
      </c>
      <c r="C26" s="38">
        <v>0.16709162491835988</v>
      </c>
      <c r="D26" s="38">
        <v>0.68037686814443021</v>
      </c>
      <c r="E26" s="38">
        <v>1.1647890657299793</v>
      </c>
      <c r="F26" s="38">
        <v>1.8426821911448124</v>
      </c>
      <c r="G26" s="38">
        <v>1.5140345517142202</v>
      </c>
      <c r="H26" s="38">
        <v>1.3761164135775992</v>
      </c>
      <c r="I26" s="38">
        <v>1.3900845719337389</v>
      </c>
      <c r="J26" s="38">
        <v>1.7600781390170375</v>
      </c>
      <c r="K26" s="38">
        <v>1.3500138418205752</v>
      </c>
      <c r="L26" s="38">
        <v>0.42177769622414762</v>
      </c>
      <c r="M26" s="38">
        <v>0.18406851523058859</v>
      </c>
      <c r="N26" s="45">
        <v>0.15037181693736384</v>
      </c>
      <c r="O26" s="38">
        <v>1.2299837261941946</v>
      </c>
      <c r="P26" s="38">
        <v>1.4257963815465007</v>
      </c>
      <c r="Q26" s="38">
        <v>1.1791879577326747</v>
      </c>
      <c r="R26" s="44">
        <v>175.46467100830918</v>
      </c>
      <c r="T26" s="7"/>
    </row>
    <row r="27" spans="1:20" hidden="1" x14ac:dyDescent="0.25">
      <c r="A27" s="36" t="s">
        <v>628</v>
      </c>
      <c r="B27" s="46">
        <v>0.10014085080400548</v>
      </c>
      <c r="C27" s="46">
        <v>0.15908203492607859</v>
      </c>
      <c r="D27" s="46">
        <v>0.6328229742096646</v>
      </c>
      <c r="E27" s="46">
        <v>1.0539028281444243</v>
      </c>
      <c r="F27" s="46">
        <v>1.677584732963048</v>
      </c>
      <c r="G27" s="46">
        <v>1.5069447692169111</v>
      </c>
      <c r="H27" s="46">
        <v>1.4921246152804728</v>
      </c>
      <c r="I27" s="46">
        <v>1.4444908080757906</v>
      </c>
      <c r="J27" s="46">
        <v>1.8734509777607038</v>
      </c>
      <c r="K27" s="46">
        <v>1.4235640929520998</v>
      </c>
      <c r="L27" s="46">
        <v>0.40445170691204924</v>
      </c>
      <c r="M27" s="46">
        <v>0.18255963399191372</v>
      </c>
      <c r="N27" s="47">
        <v>0.1468933307183572</v>
      </c>
      <c r="O27" s="46">
        <v>1.1221709105074653</v>
      </c>
      <c r="P27" s="46">
        <v>1.4809067521799075</v>
      </c>
      <c r="Q27" s="46">
        <v>1.2359073343043705</v>
      </c>
      <c r="R27" s="48">
        <v>226.57150086084272</v>
      </c>
      <c r="T27" s="7"/>
    </row>
    <row r="28" spans="1:20" hidden="1" x14ac:dyDescent="0.25">
      <c r="A28" s="36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45"/>
      <c r="O28" s="38"/>
      <c r="P28" s="38"/>
      <c r="Q28" s="38"/>
      <c r="R28" s="44"/>
      <c r="T28" s="7"/>
    </row>
    <row r="29" spans="1:20" x14ac:dyDescent="0.25">
      <c r="A29" s="36" t="s">
        <v>642</v>
      </c>
      <c r="B29" s="54">
        <f>SUMPRODUCT(B3:B12,$R$3:$R$12)/SUM($R$3:$R$12)</f>
        <v>0.23984737629615149</v>
      </c>
      <c r="C29" s="54">
        <f t="shared" ref="C29:Q29" si="2">SUMPRODUCT(C3:C12,$R$3:$R$12)/SUM($R$3:$R$12)</f>
        <v>0.33988344045323238</v>
      </c>
      <c r="D29" s="54">
        <f t="shared" si="2"/>
        <v>0.81601658101572139</v>
      </c>
      <c r="E29" s="54">
        <f t="shared" si="2"/>
        <v>1.144868777800953</v>
      </c>
      <c r="F29" s="54">
        <f t="shared" si="2"/>
        <v>1.5054160158184391</v>
      </c>
      <c r="G29" s="54">
        <f t="shared" si="2"/>
        <v>1.4903846934282696</v>
      </c>
      <c r="H29" s="54">
        <f t="shared" si="2"/>
        <v>1.4619289738731431</v>
      </c>
      <c r="I29" s="54">
        <f t="shared" si="2"/>
        <v>1.3598292961342273</v>
      </c>
      <c r="J29" s="54">
        <f t="shared" si="2"/>
        <v>1.4896795230168995</v>
      </c>
      <c r="K29" s="54">
        <f t="shared" si="2"/>
        <v>1.1411759848393259</v>
      </c>
      <c r="L29" s="54">
        <f t="shared" si="2"/>
        <v>0.62080556810990284</v>
      </c>
      <c r="M29" s="54">
        <f t="shared" si="2"/>
        <v>0.35157879745802523</v>
      </c>
      <c r="N29" s="55">
        <f t="shared" si="2"/>
        <v>0.30948905518561876</v>
      </c>
      <c r="O29" s="54">
        <f t="shared" si="2"/>
        <v>1.1555486286509518</v>
      </c>
      <c r="P29" s="54">
        <f t="shared" si="2"/>
        <v>1.4368048605769195</v>
      </c>
      <c r="Q29" s="54">
        <f t="shared" si="2"/>
        <v>1.084516574327727</v>
      </c>
      <c r="R29" s="44">
        <f t="shared" ref="R29" si="3">AVERAGE(R3:R12)</f>
        <v>819.51017771301395</v>
      </c>
      <c r="S29" s="3">
        <f>MAX(B29:M29)</f>
        <v>1.5054160158184391</v>
      </c>
      <c r="T29" s="38" t="str">
        <f ca="1">OFFSET($B$1,0,MATCH(S29,B29:M29,FALSE)-1)</f>
        <v>May</v>
      </c>
    </row>
    <row r="30" spans="1:20" x14ac:dyDescent="0.25">
      <c r="T30" s="7"/>
    </row>
    <row r="31" spans="1:20" x14ac:dyDescent="0.25">
      <c r="T31" s="7"/>
    </row>
    <row r="32" spans="1:20" x14ac:dyDescent="0.25">
      <c r="A32" s="36" t="s">
        <v>638</v>
      </c>
      <c r="B32" s="38">
        <v>0.23277096381747606</v>
      </c>
      <c r="C32" s="38">
        <v>0.19809776366184989</v>
      </c>
      <c r="D32" s="38">
        <v>0.21803703151327691</v>
      </c>
      <c r="E32" s="38">
        <v>0.37457722362355322</v>
      </c>
      <c r="F32" s="38">
        <v>0.95780015010636976</v>
      </c>
      <c r="G32" s="38">
        <v>1.7540640610497131</v>
      </c>
      <c r="H32" s="38">
        <v>2.3861768427707588</v>
      </c>
      <c r="I32" s="38">
        <v>1.7644488935769267</v>
      </c>
      <c r="J32" s="38">
        <v>1.7857039936322756</v>
      </c>
      <c r="K32" s="38">
        <v>1.0813189922062503</v>
      </c>
      <c r="L32" s="38">
        <v>0.64806559474283387</v>
      </c>
      <c r="M32" s="38">
        <v>0.5450512228972052</v>
      </c>
      <c r="N32" s="45">
        <v>0.32937058149043619</v>
      </c>
      <c r="O32" s="38">
        <v>0.51835075368386563</v>
      </c>
      <c r="P32" s="38">
        <v>1.9705578223724955</v>
      </c>
      <c r="Q32" s="38">
        <v>1.1707030374686487</v>
      </c>
      <c r="R32" s="44">
        <v>277.57212066771444</v>
      </c>
      <c r="S32" s="38">
        <f>MAX(B32:M32)</f>
        <v>2.3861768427707588</v>
      </c>
      <c r="T32" s="38" t="str">
        <f ca="1">OFFSET($B$1,0,MATCH(S32,B32:M32,FALSE)-1)</f>
        <v>Jul</v>
      </c>
    </row>
    <row r="33" spans="1:20" x14ac:dyDescent="0.25">
      <c r="A33" s="36" t="s">
        <v>639</v>
      </c>
      <c r="B33" s="38">
        <v>0.29557134606751173</v>
      </c>
      <c r="C33" s="38">
        <v>0.25354211977615343</v>
      </c>
      <c r="D33" s="38">
        <v>0.29662997085197129</v>
      </c>
      <c r="E33" s="38">
        <v>0.42379844505264003</v>
      </c>
      <c r="F33" s="38">
        <v>0.85112952991759572</v>
      </c>
      <c r="G33" s="38">
        <v>1.7093202729959978</v>
      </c>
      <c r="H33" s="38">
        <v>2.3347470030903685</v>
      </c>
      <c r="I33" s="38">
        <v>1.8282057387195685</v>
      </c>
      <c r="J33" s="38">
        <v>1.6126875863308086</v>
      </c>
      <c r="K33" s="38">
        <v>1.0809783038778327</v>
      </c>
      <c r="L33" s="38">
        <v>0.70568079106021464</v>
      </c>
      <c r="M33" s="38">
        <v>0.55518174712679214</v>
      </c>
      <c r="N33" s="45">
        <v>0.3716942932112563</v>
      </c>
      <c r="O33" s="38">
        <v>0.52494019429821503</v>
      </c>
      <c r="P33" s="38">
        <v>1.9601211215868257</v>
      </c>
      <c r="Q33" s="38">
        <v>1.1325426235378409</v>
      </c>
      <c r="R33" s="44">
        <v>284.51671682012108</v>
      </c>
      <c r="S33" s="38">
        <f>MAX(B33:M33)</f>
        <v>2.3347470030903685</v>
      </c>
      <c r="T33" s="38" t="str">
        <f ca="1">OFFSET($B$1,0,MATCH(S33,B33:M33,FALSE)-1)</f>
        <v>Jul</v>
      </c>
    </row>
    <row r="34" spans="1:20" x14ac:dyDescent="0.25">
      <c r="A34" s="49" t="s">
        <v>640</v>
      </c>
      <c r="B34" s="46">
        <v>5.8881539932107894E-2</v>
      </c>
      <c r="C34" s="46">
        <v>6.6346537899409003E-2</v>
      </c>
      <c r="D34" s="46">
        <v>5.7307498432620486E-2</v>
      </c>
      <c r="E34" s="46">
        <v>6.2853023081608478E-2</v>
      </c>
      <c r="F34" s="46">
        <v>0.48178668253400048</v>
      </c>
      <c r="G34" s="46">
        <v>2.1263831421833461</v>
      </c>
      <c r="H34" s="46">
        <v>2.621706580201562</v>
      </c>
      <c r="I34" s="46">
        <v>2.2800102231154171</v>
      </c>
      <c r="J34" s="46">
        <v>2.1258785652015035</v>
      </c>
      <c r="K34" s="46">
        <v>1.2563505486064468</v>
      </c>
      <c r="L34" s="46">
        <v>0.62081965377983794</v>
      </c>
      <c r="M34" s="46">
        <v>0.18745024067376939</v>
      </c>
      <c r="N34" s="47">
        <v>0.10544320576109863</v>
      </c>
      <c r="O34" s="46">
        <v>0.20214685111319025</v>
      </c>
      <c r="P34" s="46">
        <v>2.3450512518296387</v>
      </c>
      <c r="Q34" s="46">
        <v>1.3334924568817592</v>
      </c>
      <c r="R34" s="48">
        <v>340.75967213114751</v>
      </c>
      <c r="S34" s="46">
        <f>MAX(B34:M34)</f>
        <v>2.621706580201562</v>
      </c>
      <c r="T34" s="46" t="str">
        <f ca="1">OFFSET($B$1,0,MATCH(S34,B34:M34,FALSE)-1)</f>
        <v>Jul</v>
      </c>
    </row>
    <row r="35" spans="1:20" x14ac:dyDescent="0.25">
      <c r="T35" s="7"/>
    </row>
    <row r="36" spans="1:20" x14ac:dyDescent="0.25">
      <c r="A36" s="36" t="s">
        <v>654</v>
      </c>
      <c r="B36" s="54">
        <f>SUMPRODUCT(B32:B34,$R$32:$R$34)/SUM($R$32:$R$34)</f>
        <v>0.18693077683539941</v>
      </c>
      <c r="C36" s="54">
        <f t="shared" ref="C36:Q36" si="4">SUMPRODUCT(C32:C34,$R$32:$R$34)/SUM($R$32:$R$34)</f>
        <v>0.16584356152761998</v>
      </c>
      <c r="D36" s="54">
        <f t="shared" si="4"/>
        <v>0.18214049119318954</v>
      </c>
      <c r="E36" s="54">
        <f t="shared" si="4"/>
        <v>0.2724351975021887</v>
      </c>
      <c r="F36" s="54">
        <f t="shared" si="4"/>
        <v>0.74452431731077828</v>
      </c>
      <c r="G36" s="54">
        <f t="shared" si="4"/>
        <v>1.880487232959581</v>
      </c>
      <c r="H36" s="54">
        <f t="shared" si="4"/>
        <v>2.4588649917485994</v>
      </c>
      <c r="I36" s="54">
        <f t="shared" si="4"/>
        <v>1.9791276528669257</v>
      </c>
      <c r="J36" s="54">
        <f t="shared" si="4"/>
        <v>1.8595721061708927</v>
      </c>
      <c r="K36" s="54">
        <f t="shared" si="4"/>
        <v>1.147273317447375</v>
      </c>
      <c r="L36" s="54">
        <f t="shared" si="4"/>
        <v>0.65593864156074655</v>
      </c>
      <c r="M36" s="54">
        <f t="shared" si="4"/>
        <v>0.41327530623431524</v>
      </c>
      <c r="N36" s="55">
        <f t="shared" si="4"/>
        <v>0.25819184558114328</v>
      </c>
      <c r="O36" s="54">
        <f t="shared" si="4"/>
        <v>0.40108331509444189</v>
      </c>
      <c r="P36" s="54">
        <f t="shared" si="4"/>
        <v>2.1086129236072684</v>
      </c>
      <c r="Q36" s="54">
        <f t="shared" si="4"/>
        <v>1.2201186293716242</v>
      </c>
      <c r="R36" s="44">
        <f>AVERAGE(R32:R34)</f>
        <v>300.94950320632762</v>
      </c>
      <c r="S36" s="3"/>
      <c r="T36" s="38"/>
    </row>
    <row r="37" spans="1:20" x14ac:dyDescent="0.25">
      <c r="T37" s="7"/>
    </row>
    <row r="38" spans="1:20" x14ac:dyDescent="0.25">
      <c r="T38" s="7"/>
    </row>
  </sheetData>
  <conditionalFormatting sqref="T7:T12 T32:T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12 T32:T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Q29 B32:Q34 S2:S29 S32:S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Q36 S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4FA0-A8B4-4349-8C27-6A9901FAC0DF}">
  <dimension ref="A1:BY113"/>
  <sheetViews>
    <sheetView zoomScaleNormal="100" workbookViewId="0">
      <pane xSplit="1" ySplit="1" topLeftCell="R76" activePane="bottomRight" state="frozen"/>
      <selection pane="topRight" activeCell="B1" sqref="B1"/>
      <selection pane="bottomLeft" activeCell="A2" sqref="A2"/>
      <selection pane="bottomRight" activeCell="AC113" sqref="AC113"/>
    </sheetView>
  </sheetViews>
  <sheetFormatPr defaultColWidth="82.42578125" defaultRowHeight="15" x14ac:dyDescent="0.25"/>
  <cols>
    <col min="1" max="1" width="6.28515625" bestFit="1" customWidth="1"/>
    <col min="2" max="2" width="30.42578125" customWidth="1"/>
    <col min="3" max="3" width="8" bestFit="1" customWidth="1"/>
    <col min="4" max="4" width="42.42578125" bestFit="1" customWidth="1"/>
    <col min="5" max="5" width="15.28515625" bestFit="1" customWidth="1"/>
    <col min="6" max="6" width="38.140625" bestFit="1" customWidth="1"/>
    <col min="7" max="7" width="13.28515625" bestFit="1" customWidth="1"/>
    <col min="8" max="8" width="14.5703125" bestFit="1" customWidth="1"/>
    <col min="9" max="9" width="13.5703125" bestFit="1" customWidth="1"/>
    <col min="10" max="10" width="11.85546875" bestFit="1" customWidth="1"/>
    <col min="11" max="11" width="12.28515625" bestFit="1" customWidth="1"/>
    <col min="12" max="12" width="76.85546875" style="1" customWidth="1"/>
    <col min="13" max="13" width="12" bestFit="1" customWidth="1"/>
    <col min="14" max="14" width="14.7109375" style="1" bestFit="1" customWidth="1"/>
    <col min="15" max="15" width="16.42578125" bestFit="1" customWidth="1"/>
    <col min="16" max="16" width="9" bestFit="1" customWidth="1"/>
    <col min="17" max="17" width="9.42578125" bestFit="1" customWidth="1"/>
    <col min="18" max="18" width="9.85546875" bestFit="1" customWidth="1"/>
    <col min="19" max="19" width="13.7109375" bestFit="1" customWidth="1"/>
    <col min="20" max="20" width="4.7109375" style="1" bestFit="1" customWidth="1"/>
    <col min="21" max="21" width="11.28515625" bestFit="1" customWidth="1"/>
    <col min="22" max="22" width="31" customWidth="1"/>
    <col min="23" max="23" width="30.42578125" customWidth="1"/>
    <col min="24" max="28" width="10.85546875" bestFit="1" customWidth="1"/>
    <col min="29" max="29" width="11.5703125" bestFit="1" customWidth="1"/>
    <col min="30" max="30" width="10.28515625" bestFit="1" customWidth="1"/>
    <col min="31" max="31" width="10.5703125" bestFit="1" customWidth="1"/>
    <col min="32" max="36" width="11.42578125" bestFit="1" customWidth="1"/>
    <col min="37" max="37" width="10.7109375" bestFit="1" customWidth="1"/>
    <col min="38" max="38" width="10.85546875" bestFit="1" customWidth="1"/>
    <col min="39" max="39" width="11.140625" bestFit="1" customWidth="1"/>
    <col min="40" max="44" width="14.7109375" bestFit="1" customWidth="1"/>
    <col min="45" max="45" width="14" bestFit="1" customWidth="1"/>
    <col min="46" max="46" width="14.140625" bestFit="1" customWidth="1"/>
    <col min="47" max="47" width="14.42578125" bestFit="1" customWidth="1"/>
    <col min="48" max="48" width="14.85546875" bestFit="1" customWidth="1"/>
    <col min="49" max="49" width="15.28515625" bestFit="1" customWidth="1"/>
    <col min="50" max="50" width="15.42578125" bestFit="1" customWidth="1"/>
    <col min="51" max="51" width="15.140625" bestFit="1" customWidth="1"/>
    <col min="52" max="52" width="15.7109375" bestFit="1" customWidth="1"/>
    <col min="53" max="53" width="15" bestFit="1" customWidth="1"/>
    <col min="54" max="54" width="14.42578125" bestFit="1" customWidth="1"/>
    <col min="55" max="55" width="15.42578125" bestFit="1" customWidth="1"/>
    <col min="56" max="56" width="15.28515625" bestFit="1" customWidth="1"/>
    <col min="57" max="57" width="15" bestFit="1" customWidth="1"/>
    <col min="58" max="58" width="15.5703125" bestFit="1" customWidth="1"/>
    <col min="59" max="59" width="15.28515625" bestFit="1" customWidth="1"/>
    <col min="60" max="60" width="17.5703125" bestFit="1" customWidth="1"/>
    <col min="61" max="61" width="16.85546875" bestFit="1" customWidth="1"/>
    <col min="62" max="62" width="18.85546875" bestFit="1" customWidth="1"/>
    <col min="63" max="63" width="14.42578125" bestFit="1" customWidth="1"/>
    <col min="64" max="70" width="13.140625" bestFit="1" customWidth="1"/>
    <col min="71" max="72" width="13.7109375" bestFit="1" customWidth="1"/>
    <col min="73" max="73" width="13.5703125" bestFit="1" customWidth="1"/>
    <col min="74" max="74" width="12.85546875" bestFit="1" customWidth="1"/>
    <col min="75" max="75" width="14.5703125" bestFit="1" customWidth="1"/>
    <col min="76" max="76" width="13.85546875" bestFit="1" customWidth="1"/>
    <col min="77" max="77" width="53.5703125" customWidth="1"/>
  </cols>
  <sheetData>
    <row r="1" spans="1:77" x14ac:dyDescent="0.25">
      <c r="A1" s="27" t="s">
        <v>0</v>
      </c>
      <c r="B1" s="27" t="s">
        <v>432</v>
      </c>
      <c r="C1" s="27" t="s">
        <v>558</v>
      </c>
      <c r="D1" s="27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15</v>
      </c>
      <c r="S1" s="27" t="s">
        <v>389</v>
      </c>
      <c r="T1" s="27" t="s">
        <v>16</v>
      </c>
      <c r="U1" s="27" t="s">
        <v>17</v>
      </c>
      <c r="V1" s="27" t="s">
        <v>427</v>
      </c>
      <c r="W1" s="27" t="s">
        <v>557</v>
      </c>
      <c r="X1" s="27" t="s">
        <v>18</v>
      </c>
      <c r="Y1" s="27" t="s">
        <v>19</v>
      </c>
      <c r="Z1" s="27" t="s">
        <v>20</v>
      </c>
      <c r="AA1" s="27" t="s">
        <v>21</v>
      </c>
      <c r="AB1" s="27" t="s">
        <v>22</v>
      </c>
      <c r="AC1" s="27" t="s">
        <v>390</v>
      </c>
      <c r="AD1" s="27" t="s">
        <v>391</v>
      </c>
      <c r="AE1" s="27" t="s">
        <v>392</v>
      </c>
      <c r="AF1" s="27" t="s">
        <v>23</v>
      </c>
      <c r="AG1" s="27" t="s">
        <v>24</v>
      </c>
      <c r="AH1" s="27" t="s">
        <v>25</v>
      </c>
      <c r="AI1" s="27" t="s">
        <v>26</v>
      </c>
      <c r="AJ1" s="27" t="s">
        <v>27</v>
      </c>
      <c r="AK1" s="27" t="s">
        <v>393</v>
      </c>
      <c r="AL1" s="27" t="s">
        <v>394</v>
      </c>
      <c r="AM1" s="27" t="s">
        <v>395</v>
      </c>
      <c r="AN1" s="27" t="s">
        <v>28</v>
      </c>
      <c r="AO1" s="27" t="s">
        <v>29</v>
      </c>
      <c r="AP1" s="27" t="s">
        <v>30</v>
      </c>
      <c r="AQ1" s="27" t="s">
        <v>31</v>
      </c>
      <c r="AR1" s="27" t="s">
        <v>32</v>
      </c>
      <c r="AS1" s="27" t="s">
        <v>396</v>
      </c>
      <c r="AT1" s="27" t="s">
        <v>397</v>
      </c>
      <c r="AU1" s="27" t="s">
        <v>398</v>
      </c>
      <c r="AV1" s="27" t="s">
        <v>33</v>
      </c>
      <c r="AW1" s="27" t="s">
        <v>34</v>
      </c>
      <c r="AX1" s="27" t="s">
        <v>35</v>
      </c>
      <c r="AY1" s="27" t="s">
        <v>36</v>
      </c>
      <c r="AZ1" s="27" t="s">
        <v>37</v>
      </c>
      <c r="BA1" s="27" t="s">
        <v>38</v>
      </c>
      <c r="BB1" s="27" t="s">
        <v>39</v>
      </c>
      <c r="BC1" s="27" t="s">
        <v>40</v>
      </c>
      <c r="BD1" s="27" t="s">
        <v>41</v>
      </c>
      <c r="BE1" s="27" t="s">
        <v>42</v>
      </c>
      <c r="BF1" s="27" t="s">
        <v>43</v>
      </c>
      <c r="BG1" s="27" t="s">
        <v>44</v>
      </c>
      <c r="BH1" s="27" t="s">
        <v>45</v>
      </c>
      <c r="BI1" s="27" t="s">
        <v>46</v>
      </c>
      <c r="BJ1" s="27" t="s">
        <v>47</v>
      </c>
      <c r="BK1" s="27" t="s">
        <v>48</v>
      </c>
      <c r="BL1" s="27" t="s">
        <v>49</v>
      </c>
      <c r="BM1" s="27" t="s">
        <v>50</v>
      </c>
      <c r="BN1" s="27" t="s">
        <v>51</v>
      </c>
      <c r="BO1" s="27" t="s">
        <v>52</v>
      </c>
      <c r="BP1" s="27" t="s">
        <v>53</v>
      </c>
      <c r="BQ1" s="27" t="s">
        <v>54</v>
      </c>
      <c r="BR1" s="27" t="s">
        <v>55</v>
      </c>
      <c r="BS1" s="27" t="s">
        <v>56</v>
      </c>
      <c r="BT1" s="27" t="s">
        <v>57</v>
      </c>
      <c r="BU1" s="27" t="s">
        <v>58</v>
      </c>
      <c r="BV1" s="27" t="s">
        <v>59</v>
      </c>
      <c r="BW1" s="27" t="s">
        <v>691</v>
      </c>
      <c r="BX1" s="27" t="s">
        <v>690</v>
      </c>
      <c r="BY1" s="27" t="s">
        <v>689</v>
      </c>
    </row>
    <row r="2" spans="1:77" x14ac:dyDescent="0.25">
      <c r="A2" s="28">
        <v>301</v>
      </c>
      <c r="B2" s="29" t="s">
        <v>433</v>
      </c>
      <c r="C2" s="28">
        <v>41</v>
      </c>
      <c r="D2" s="29" t="s">
        <v>60</v>
      </c>
      <c r="E2" s="29" t="s">
        <v>61</v>
      </c>
      <c r="F2" s="29" t="s">
        <v>62</v>
      </c>
      <c r="G2" s="29" t="s">
        <v>63</v>
      </c>
      <c r="H2" s="29" t="s">
        <v>64</v>
      </c>
      <c r="I2" s="29" t="s">
        <v>65</v>
      </c>
      <c r="J2" s="28">
        <v>321</v>
      </c>
      <c r="K2" s="28">
        <v>129</v>
      </c>
      <c r="L2" s="29" t="s">
        <v>443</v>
      </c>
      <c r="M2" s="29" t="s">
        <v>66</v>
      </c>
      <c r="N2" s="28">
        <v>40.724400000000003</v>
      </c>
      <c r="O2" s="28">
        <v>-111.77294000000001</v>
      </c>
      <c r="P2" s="29" t="s">
        <v>67</v>
      </c>
      <c r="Q2" s="28">
        <v>1937</v>
      </c>
      <c r="R2" s="30"/>
      <c r="S2" s="29" t="s">
        <v>403</v>
      </c>
      <c r="T2" s="28">
        <v>35</v>
      </c>
      <c r="U2" s="29" t="s">
        <v>388</v>
      </c>
      <c r="V2" s="29" t="s">
        <v>555</v>
      </c>
      <c r="W2" s="29" t="s">
        <v>428</v>
      </c>
      <c r="X2" s="31">
        <v>49557</v>
      </c>
      <c r="Y2" s="28">
        <v>51960</v>
      </c>
      <c r="Z2" s="28">
        <v>54657</v>
      </c>
      <c r="AA2" s="28">
        <v>59346</v>
      </c>
      <c r="AB2" s="28">
        <v>58697</v>
      </c>
      <c r="AC2" s="28">
        <v>54843.4</v>
      </c>
      <c r="AD2" s="28">
        <v>49557</v>
      </c>
      <c r="AE2" s="28">
        <v>59346</v>
      </c>
      <c r="AF2" s="31">
        <v>49493</v>
      </c>
      <c r="AG2" s="28">
        <v>52029</v>
      </c>
      <c r="AH2" s="28">
        <v>54798</v>
      </c>
      <c r="AI2" s="28">
        <v>59650</v>
      </c>
      <c r="AJ2" s="28">
        <v>59140</v>
      </c>
      <c r="AK2" s="28">
        <v>55022</v>
      </c>
      <c r="AL2" s="28">
        <v>49493</v>
      </c>
      <c r="AM2" s="28">
        <v>59650</v>
      </c>
      <c r="AN2" s="31">
        <v>0.99870000000000003</v>
      </c>
      <c r="AO2" s="28">
        <v>1.0013000000000001</v>
      </c>
      <c r="AP2" s="28">
        <v>1.0025999999999999</v>
      </c>
      <c r="AQ2" s="28">
        <v>1.0051000000000001</v>
      </c>
      <c r="AR2" s="28">
        <v>1.0075000000000001</v>
      </c>
      <c r="AS2" s="28">
        <v>1.0030399999999999</v>
      </c>
      <c r="AT2" s="28">
        <v>0.99870000000000003</v>
      </c>
      <c r="AU2" s="28">
        <v>1.0075000000000001</v>
      </c>
      <c r="AV2" s="28">
        <v>0.95188000000000006</v>
      </c>
      <c r="AW2" s="28">
        <v>0.93836000000000008</v>
      </c>
      <c r="AX2" s="28">
        <v>0.96</v>
      </c>
      <c r="AY2" s="28">
        <v>0.87542000000000009</v>
      </c>
      <c r="AZ2" s="28">
        <v>0.93265999999999993</v>
      </c>
      <c r="BA2" s="28">
        <v>1.0847599999999999</v>
      </c>
      <c r="BB2" s="28">
        <v>1.18492</v>
      </c>
      <c r="BC2" s="28">
        <v>1.1726400000000001</v>
      </c>
      <c r="BD2" s="28">
        <v>1.0537199999999998</v>
      </c>
      <c r="BE2" s="28">
        <v>0.99097999999999986</v>
      </c>
      <c r="BF2" s="28">
        <v>0.89681999999999995</v>
      </c>
      <c r="BG2" s="28">
        <v>0.94100000000000006</v>
      </c>
      <c r="BH2" s="28">
        <v>0.94375999999999993</v>
      </c>
      <c r="BI2" s="28">
        <v>0.92267999999999994</v>
      </c>
      <c r="BJ2" s="28">
        <v>1.14744</v>
      </c>
      <c r="BK2" s="28">
        <v>0.98050000000000015</v>
      </c>
      <c r="BL2" s="28">
        <v>0.82630000000000003</v>
      </c>
      <c r="BM2" s="28">
        <v>0.9559200000000001</v>
      </c>
      <c r="BN2" s="28">
        <v>0.98360000000000003</v>
      </c>
      <c r="BO2" s="28">
        <v>1.0183400000000002</v>
      </c>
      <c r="BP2" s="28">
        <v>1.04956</v>
      </c>
      <c r="BQ2" s="28">
        <v>1.13612</v>
      </c>
      <c r="BR2" s="28">
        <v>1.02196</v>
      </c>
      <c r="BS2" s="28">
        <v>0.18576329943846875</v>
      </c>
      <c r="BT2" s="28">
        <v>0.34044861862064191</v>
      </c>
      <c r="BU2" s="28">
        <v>0.23761716033682526</v>
      </c>
      <c r="BV2" s="28">
        <v>0.23617092160406408</v>
      </c>
      <c r="BW2" s="29" t="s">
        <v>591</v>
      </c>
      <c r="BX2" s="29" t="s">
        <v>663</v>
      </c>
      <c r="BY2" s="29" t="s">
        <v>692</v>
      </c>
    </row>
    <row r="3" spans="1:77" x14ac:dyDescent="0.25">
      <c r="A3" s="28">
        <v>302</v>
      </c>
      <c r="B3" s="29" t="s">
        <v>435</v>
      </c>
      <c r="C3" s="28">
        <v>4</v>
      </c>
      <c r="D3" s="29" t="s">
        <v>60</v>
      </c>
      <c r="E3" s="29" t="s">
        <v>69</v>
      </c>
      <c r="F3" s="29" t="s">
        <v>70</v>
      </c>
      <c r="G3" s="29" t="s">
        <v>71</v>
      </c>
      <c r="H3" s="29" t="s">
        <v>72</v>
      </c>
      <c r="I3" s="29" t="s">
        <v>73</v>
      </c>
      <c r="J3" s="28">
        <v>1333</v>
      </c>
      <c r="K3" s="28">
        <v>290.60000000000002</v>
      </c>
      <c r="L3" s="29" t="s">
        <v>444</v>
      </c>
      <c r="M3" s="29" t="s">
        <v>66</v>
      </c>
      <c r="N3" s="28">
        <v>40.516500000000001</v>
      </c>
      <c r="O3" s="28">
        <v>-111.89152</v>
      </c>
      <c r="P3" s="29" t="s">
        <v>67</v>
      </c>
      <c r="Q3" s="28">
        <v>2011</v>
      </c>
      <c r="R3" s="30"/>
      <c r="S3" s="29" t="s">
        <v>403</v>
      </c>
      <c r="T3" s="28">
        <v>35</v>
      </c>
      <c r="U3" s="29" t="s">
        <v>74</v>
      </c>
      <c r="V3" s="29" t="s">
        <v>555</v>
      </c>
      <c r="W3" s="29" t="s">
        <v>429</v>
      </c>
      <c r="X3" s="28">
        <v>170618</v>
      </c>
      <c r="Y3" s="28">
        <v>177807</v>
      </c>
      <c r="Z3" s="28">
        <v>157577</v>
      </c>
      <c r="AA3" s="28">
        <v>190373</v>
      </c>
      <c r="AB3" s="28">
        <v>205538</v>
      </c>
      <c r="AC3" s="28">
        <v>180382.6</v>
      </c>
      <c r="AD3" s="28">
        <v>157577</v>
      </c>
      <c r="AE3" s="28">
        <v>205538</v>
      </c>
      <c r="AF3" s="28">
        <v>181437</v>
      </c>
      <c r="AG3" s="28">
        <v>188656</v>
      </c>
      <c r="AH3" s="28">
        <v>164721</v>
      </c>
      <c r="AI3" s="28">
        <v>201171</v>
      </c>
      <c r="AJ3" s="28">
        <v>216268</v>
      </c>
      <c r="AK3" s="28">
        <v>190450.6</v>
      </c>
      <c r="AL3" s="28">
        <v>164721</v>
      </c>
      <c r="AM3" s="28">
        <v>216268</v>
      </c>
      <c r="AN3" s="28">
        <v>1.0633999999999999</v>
      </c>
      <c r="AO3" s="28">
        <v>1.0609999999999999</v>
      </c>
      <c r="AP3" s="28">
        <v>1.0452999999999999</v>
      </c>
      <c r="AQ3" s="28">
        <v>1.0567</v>
      </c>
      <c r="AR3" s="28">
        <v>1.0522</v>
      </c>
      <c r="AS3" s="28">
        <v>1.05572</v>
      </c>
      <c r="AT3" s="28">
        <v>1.0452999999999999</v>
      </c>
      <c r="AU3" s="28">
        <v>1.0633999999999999</v>
      </c>
      <c r="AV3" s="28">
        <v>0.90883999999999998</v>
      </c>
      <c r="AW3" s="28">
        <v>0.96988000000000008</v>
      </c>
      <c r="AX3" s="28">
        <v>1.03064</v>
      </c>
      <c r="AY3" s="28">
        <v>1.0471799999999998</v>
      </c>
      <c r="AZ3" s="28">
        <v>1.04095</v>
      </c>
      <c r="BA3" s="28">
        <v>1.007725</v>
      </c>
      <c r="BB3" s="28">
        <v>0.96609999999999996</v>
      </c>
      <c r="BC3" s="28">
        <v>0.97836000000000001</v>
      </c>
      <c r="BD3" s="28">
        <v>1.008</v>
      </c>
      <c r="BE3" s="28">
        <v>1.01776</v>
      </c>
      <c r="BF3" s="28">
        <v>1.01312</v>
      </c>
      <c r="BG3" s="28">
        <v>1.0059200000000001</v>
      </c>
      <c r="BH3" s="28">
        <v>0.96153999999999995</v>
      </c>
      <c r="BI3" s="28">
        <v>1.0381799999999999</v>
      </c>
      <c r="BJ3" s="28">
        <v>0.98704000000000003</v>
      </c>
      <c r="BK3" s="28">
        <v>1.0129600000000001</v>
      </c>
      <c r="BL3" s="28">
        <v>0.66105999999999998</v>
      </c>
      <c r="BM3" s="28">
        <v>1.0198</v>
      </c>
      <c r="BN3" s="28">
        <v>1.04454</v>
      </c>
      <c r="BO3" s="28">
        <v>1.0654600000000003</v>
      </c>
      <c r="BP3" s="28">
        <v>1.0887600000000002</v>
      </c>
      <c r="BQ3" s="28">
        <v>1.1446000000000001</v>
      </c>
      <c r="BR3" s="28">
        <v>0.97441999999999995</v>
      </c>
      <c r="BS3" s="28">
        <v>0.18692016405511927</v>
      </c>
      <c r="BT3" s="28">
        <v>0.33133172597211846</v>
      </c>
      <c r="BU3" s="28">
        <v>0.22125421261326492</v>
      </c>
      <c r="BV3" s="28">
        <v>0.26049389735949741</v>
      </c>
      <c r="BW3" s="29" t="s">
        <v>594</v>
      </c>
      <c r="BX3" s="29" t="s">
        <v>663</v>
      </c>
      <c r="BY3" s="29" t="s">
        <v>688</v>
      </c>
    </row>
    <row r="4" spans="1:77" x14ac:dyDescent="0.25">
      <c r="A4" s="28">
        <v>303</v>
      </c>
      <c r="B4" s="29" t="s">
        <v>434</v>
      </c>
      <c r="C4" s="28">
        <v>2</v>
      </c>
      <c r="D4" s="29" t="s">
        <v>75</v>
      </c>
      <c r="E4" s="29" t="s">
        <v>68</v>
      </c>
      <c r="F4" s="29" t="s">
        <v>76</v>
      </c>
      <c r="G4" s="29" t="s">
        <v>77</v>
      </c>
      <c r="H4" s="29" t="s">
        <v>78</v>
      </c>
      <c r="I4" s="29" t="s">
        <v>79</v>
      </c>
      <c r="J4" s="28">
        <v>324</v>
      </c>
      <c r="K4" s="28">
        <v>45.24</v>
      </c>
      <c r="L4" s="29" t="s">
        <v>445</v>
      </c>
      <c r="M4" s="29" t="s">
        <v>80</v>
      </c>
      <c r="N4" s="28">
        <v>41.998420000000003</v>
      </c>
      <c r="O4" s="28">
        <v>-111.8129</v>
      </c>
      <c r="P4" s="29" t="s">
        <v>67</v>
      </c>
      <c r="Q4" s="28">
        <v>1959</v>
      </c>
      <c r="R4" s="30"/>
      <c r="S4" s="29" t="s">
        <v>409</v>
      </c>
      <c r="T4" s="28">
        <v>5</v>
      </c>
      <c r="U4" s="29" t="s">
        <v>388</v>
      </c>
      <c r="V4" s="29" t="s">
        <v>554</v>
      </c>
      <c r="W4" s="29" t="s">
        <v>428</v>
      </c>
      <c r="X4" s="28">
        <v>6966</v>
      </c>
      <c r="Y4" s="28">
        <v>7106</v>
      </c>
      <c r="Z4" s="28">
        <v>7770</v>
      </c>
      <c r="AA4" s="28">
        <v>8136</v>
      </c>
      <c r="AB4" s="28">
        <v>8372</v>
      </c>
      <c r="AC4" s="28">
        <v>7670</v>
      </c>
      <c r="AD4" s="28">
        <v>6966</v>
      </c>
      <c r="AE4" s="28">
        <v>8372</v>
      </c>
      <c r="AF4" s="28">
        <v>6958</v>
      </c>
      <c r="AG4" s="28">
        <v>7111</v>
      </c>
      <c r="AH4" s="28">
        <v>7717</v>
      </c>
      <c r="AI4" s="28">
        <v>8089</v>
      </c>
      <c r="AJ4" s="28">
        <v>8303</v>
      </c>
      <c r="AK4" s="28">
        <v>7635.6</v>
      </c>
      <c r="AL4" s="28">
        <v>6958</v>
      </c>
      <c r="AM4" s="28">
        <v>8303</v>
      </c>
      <c r="AN4" s="28">
        <v>0.99890000000000001</v>
      </c>
      <c r="AO4" s="28">
        <v>1.0006999999999999</v>
      </c>
      <c r="AP4" s="28">
        <v>0.99319999999999997</v>
      </c>
      <c r="AQ4" s="28">
        <v>0.99419999999999997</v>
      </c>
      <c r="AR4" s="28">
        <v>0.99180000000000001</v>
      </c>
      <c r="AS4" s="28">
        <v>0.99575999999999998</v>
      </c>
      <c r="AT4" s="28">
        <v>0.99180000000000001</v>
      </c>
      <c r="AU4" s="28">
        <v>1.0006999999999999</v>
      </c>
      <c r="AV4" s="28">
        <v>0.84638000000000013</v>
      </c>
      <c r="AW4" s="28">
        <v>0.88762000000000008</v>
      </c>
      <c r="AX4" s="28">
        <v>0.9393800000000001</v>
      </c>
      <c r="AY4" s="28">
        <v>0.96792</v>
      </c>
      <c r="AZ4" s="28">
        <v>1.03748</v>
      </c>
      <c r="BA4" s="28">
        <v>1.0855999999999999</v>
      </c>
      <c r="BB4" s="28">
        <v>1.1471800000000001</v>
      </c>
      <c r="BC4" s="28">
        <v>1.0994600000000001</v>
      </c>
      <c r="BD4" s="28">
        <v>1.0232599999999998</v>
      </c>
      <c r="BE4" s="28">
        <v>0.99953999999999998</v>
      </c>
      <c r="BF4" s="28">
        <v>0.95486000000000004</v>
      </c>
      <c r="BG4" s="28">
        <v>0.97122000000000008</v>
      </c>
      <c r="BH4" s="28">
        <v>0.90173999999999999</v>
      </c>
      <c r="BI4" s="28">
        <v>0.98154000000000008</v>
      </c>
      <c r="BJ4" s="28">
        <v>1.1138399999999999</v>
      </c>
      <c r="BK4" s="28">
        <v>0.99255999999999989</v>
      </c>
      <c r="BL4" s="28">
        <v>0.69498000000000004</v>
      </c>
      <c r="BM4" s="28">
        <v>0.95917999999999992</v>
      </c>
      <c r="BN4" s="28">
        <v>0.98336000000000001</v>
      </c>
      <c r="BO4" s="28">
        <v>1.0023</v>
      </c>
      <c r="BP4" s="28">
        <v>1.0358399999999999</v>
      </c>
      <c r="BQ4" s="28">
        <v>1.2010400000000001</v>
      </c>
      <c r="BR4" s="28">
        <v>1.1196000000000002</v>
      </c>
      <c r="BS4" s="28">
        <v>0.16198465291922021</v>
      </c>
      <c r="BT4" s="28">
        <v>0.33207957468960397</v>
      </c>
      <c r="BU4" s="28">
        <v>0.24798884669319371</v>
      </c>
      <c r="BV4" s="28">
        <v>0.25794692569798211</v>
      </c>
      <c r="BW4" s="29" t="s">
        <v>591</v>
      </c>
      <c r="BX4" s="29" t="s">
        <v>677</v>
      </c>
      <c r="BY4" s="29" t="s">
        <v>662</v>
      </c>
    </row>
    <row r="5" spans="1:77" x14ac:dyDescent="0.25">
      <c r="A5" s="28">
        <v>304</v>
      </c>
      <c r="B5" s="29" t="s">
        <v>438</v>
      </c>
      <c r="C5" s="28">
        <v>2</v>
      </c>
      <c r="D5" s="29" t="s">
        <v>81</v>
      </c>
      <c r="E5" s="29" t="s">
        <v>68</v>
      </c>
      <c r="F5" s="29" t="s">
        <v>82</v>
      </c>
      <c r="G5" s="29" t="s">
        <v>83</v>
      </c>
      <c r="H5" s="29" t="s">
        <v>84</v>
      </c>
      <c r="I5" s="29" t="s">
        <v>85</v>
      </c>
      <c r="J5" s="28">
        <v>1384</v>
      </c>
      <c r="K5" s="28">
        <v>499.81</v>
      </c>
      <c r="L5" s="29" t="s">
        <v>446</v>
      </c>
      <c r="M5" s="29" t="s">
        <v>86</v>
      </c>
      <c r="N5" s="28">
        <v>41.954569999999997</v>
      </c>
      <c r="O5" s="28">
        <v>-111.39559</v>
      </c>
      <c r="P5" s="29" t="s">
        <v>87</v>
      </c>
      <c r="Q5" s="28">
        <v>1959</v>
      </c>
      <c r="R5" s="30"/>
      <c r="S5" s="29" t="s">
        <v>408</v>
      </c>
      <c r="T5" s="28">
        <v>33</v>
      </c>
      <c r="U5" s="29" t="s">
        <v>388</v>
      </c>
      <c r="V5" s="29" t="s">
        <v>553</v>
      </c>
      <c r="W5" s="29" t="s">
        <v>428</v>
      </c>
      <c r="X5" s="28">
        <v>2498</v>
      </c>
      <c r="Y5" s="28">
        <v>2492</v>
      </c>
      <c r="Z5" s="28">
        <v>2713</v>
      </c>
      <c r="AA5" s="28">
        <v>2842</v>
      </c>
      <c r="AB5" s="28">
        <v>2585</v>
      </c>
      <c r="AC5" s="28">
        <v>2626</v>
      </c>
      <c r="AD5" s="28">
        <v>2492</v>
      </c>
      <c r="AE5" s="28">
        <v>2842</v>
      </c>
      <c r="AF5" s="28">
        <v>1961</v>
      </c>
      <c r="AG5" s="28">
        <v>2013</v>
      </c>
      <c r="AH5" s="28">
        <v>2199</v>
      </c>
      <c r="AI5" s="28">
        <v>2236</v>
      </c>
      <c r="AJ5" s="28">
        <v>2108</v>
      </c>
      <c r="AK5" s="28">
        <v>2103.4</v>
      </c>
      <c r="AL5" s="28">
        <v>1961</v>
      </c>
      <c r="AM5" s="28">
        <v>2236</v>
      </c>
      <c r="AN5" s="28">
        <v>0.78500000000000003</v>
      </c>
      <c r="AO5" s="28">
        <v>0.80779999999999996</v>
      </c>
      <c r="AP5" s="28">
        <v>0.8105</v>
      </c>
      <c r="AQ5" s="28">
        <v>0.78680000000000005</v>
      </c>
      <c r="AR5" s="28">
        <v>0.8155</v>
      </c>
      <c r="AS5" s="28">
        <v>0.80111999999999983</v>
      </c>
      <c r="AT5" s="28">
        <v>0.78500000000000003</v>
      </c>
      <c r="AU5" s="28">
        <v>0.8155</v>
      </c>
      <c r="AV5" s="28">
        <v>0.39097999999999999</v>
      </c>
      <c r="AW5" s="28">
        <v>0.41658000000000001</v>
      </c>
      <c r="AX5" s="28">
        <v>0.44131999999999999</v>
      </c>
      <c r="AY5" s="28">
        <v>0.51885999999999988</v>
      </c>
      <c r="AZ5" s="28">
        <v>0.86208000000000007</v>
      </c>
      <c r="BA5" s="28">
        <v>1.62622</v>
      </c>
      <c r="BB5" s="28">
        <v>2.6566999999999998</v>
      </c>
      <c r="BC5" s="28">
        <v>2.2570600000000001</v>
      </c>
      <c r="BD5" s="28">
        <v>1.1011199999999999</v>
      </c>
      <c r="BE5" s="28">
        <v>0.66976000000000002</v>
      </c>
      <c r="BF5" s="28">
        <v>0.43728000000000006</v>
      </c>
      <c r="BG5" s="28">
        <v>0.43331999999999998</v>
      </c>
      <c r="BH5" s="28">
        <v>0.41364000000000001</v>
      </c>
      <c r="BI5" s="28">
        <v>0.60742000000000007</v>
      </c>
      <c r="BJ5" s="28">
        <v>2.1799800000000005</v>
      </c>
      <c r="BK5" s="28">
        <v>0.73608000000000007</v>
      </c>
      <c r="BL5" s="28">
        <v>1.02284</v>
      </c>
      <c r="BM5" s="28">
        <v>0.76336000000000004</v>
      </c>
      <c r="BN5" s="28">
        <v>0.74975999999999987</v>
      </c>
      <c r="BO5" s="28">
        <v>0.77600000000000002</v>
      </c>
      <c r="BP5" s="28">
        <v>0.8974399999999999</v>
      </c>
      <c r="BQ5" s="28">
        <v>1.2334999999999998</v>
      </c>
      <c r="BR5" s="28">
        <v>1.5435399999999999</v>
      </c>
      <c r="BS5" s="28">
        <v>8.8315893790295252E-2</v>
      </c>
      <c r="BT5" s="28">
        <v>0.44384469261617088</v>
      </c>
      <c r="BU5" s="28">
        <v>0.24610196841992385</v>
      </c>
      <c r="BV5" s="28">
        <v>0.22173744517360996</v>
      </c>
      <c r="BW5" s="29" t="s">
        <v>656</v>
      </c>
      <c r="BX5" s="29" t="s">
        <v>663</v>
      </c>
      <c r="BY5" s="29" t="s">
        <v>696</v>
      </c>
    </row>
    <row r="6" spans="1:77" x14ac:dyDescent="0.25">
      <c r="A6" s="28">
        <v>305</v>
      </c>
      <c r="B6" s="29" t="s">
        <v>434</v>
      </c>
      <c r="C6" s="28">
        <v>3</v>
      </c>
      <c r="D6" s="29" t="s">
        <v>75</v>
      </c>
      <c r="E6" s="29" t="s">
        <v>68</v>
      </c>
      <c r="F6" s="29" t="s">
        <v>76</v>
      </c>
      <c r="G6" s="29" t="s">
        <v>88</v>
      </c>
      <c r="H6" s="29" t="s">
        <v>89</v>
      </c>
      <c r="I6" s="29" t="s">
        <v>90</v>
      </c>
      <c r="J6" s="28">
        <v>1340</v>
      </c>
      <c r="K6" s="28">
        <v>8.0640000000000001</v>
      </c>
      <c r="L6" s="29" t="s">
        <v>447</v>
      </c>
      <c r="M6" s="29" t="s">
        <v>91</v>
      </c>
      <c r="N6" s="28">
        <v>38.86665</v>
      </c>
      <c r="O6" s="28">
        <v>-111.96513</v>
      </c>
      <c r="P6" s="29" t="s">
        <v>87</v>
      </c>
      <c r="Q6" s="28">
        <v>1939</v>
      </c>
      <c r="R6" s="30"/>
      <c r="S6" s="29" t="s">
        <v>422</v>
      </c>
      <c r="T6" s="28">
        <v>41</v>
      </c>
      <c r="U6" s="29" t="s">
        <v>388</v>
      </c>
      <c r="V6" s="29" t="s">
        <v>554</v>
      </c>
      <c r="W6" s="29" t="s">
        <v>428</v>
      </c>
      <c r="X6" s="28">
        <v>2707</v>
      </c>
      <c r="Y6" s="28">
        <v>2702</v>
      </c>
      <c r="Z6" s="28">
        <v>2867</v>
      </c>
      <c r="AA6" s="28">
        <v>2991</v>
      </c>
      <c r="AB6" s="28">
        <v>3406</v>
      </c>
      <c r="AC6" s="28">
        <v>2934.6</v>
      </c>
      <c r="AD6" s="28">
        <v>2702</v>
      </c>
      <c r="AE6" s="28">
        <v>3406</v>
      </c>
      <c r="AF6" s="28">
        <v>2850</v>
      </c>
      <c r="AG6" s="28">
        <v>2829</v>
      </c>
      <c r="AH6" s="28">
        <v>3005</v>
      </c>
      <c r="AI6" s="28">
        <v>3100</v>
      </c>
      <c r="AJ6" s="28">
        <v>3538</v>
      </c>
      <c r="AK6" s="28">
        <v>3064.4</v>
      </c>
      <c r="AL6" s="28">
        <v>2829</v>
      </c>
      <c r="AM6" s="28">
        <v>3538</v>
      </c>
      <c r="AN6" s="28">
        <v>1.0528</v>
      </c>
      <c r="AO6" s="28">
        <v>1.0469999999999999</v>
      </c>
      <c r="AP6" s="28">
        <v>1.0481</v>
      </c>
      <c r="AQ6" s="28">
        <v>1.0364</v>
      </c>
      <c r="AR6" s="28">
        <v>1.0387999999999999</v>
      </c>
      <c r="AS6" s="28">
        <v>1.0446200000000001</v>
      </c>
      <c r="AT6" s="28">
        <v>1.0364</v>
      </c>
      <c r="AU6" s="28">
        <v>1.0528</v>
      </c>
      <c r="AV6" s="28">
        <v>0.79986000000000002</v>
      </c>
      <c r="AW6" s="28">
        <v>0.85287999999999986</v>
      </c>
      <c r="AX6" s="28">
        <v>0.92374000000000012</v>
      </c>
      <c r="AY6" s="28">
        <v>0.98222000000000009</v>
      </c>
      <c r="AZ6" s="28">
        <v>1.0567199999999999</v>
      </c>
      <c r="BA6" s="28">
        <v>1.1215800000000002</v>
      </c>
      <c r="BB6" s="28">
        <v>1.1363399999999999</v>
      </c>
      <c r="BC6" s="28">
        <v>1.1271</v>
      </c>
      <c r="BD6" s="28">
        <v>1.0792600000000001</v>
      </c>
      <c r="BE6" s="28">
        <v>1.0893799999999998</v>
      </c>
      <c r="BF6" s="28">
        <v>0.92613999999999996</v>
      </c>
      <c r="BG6" s="28">
        <v>0.87176000000000009</v>
      </c>
      <c r="BH6" s="28">
        <v>0.84149999999999991</v>
      </c>
      <c r="BI6" s="28">
        <v>0.98755999999999999</v>
      </c>
      <c r="BJ6" s="28">
        <v>1.1283399999999999</v>
      </c>
      <c r="BK6" s="28">
        <v>1.0315799999999999</v>
      </c>
      <c r="BL6" s="28">
        <v>0.72584000000000004</v>
      </c>
      <c r="BM6" s="28">
        <v>1.0138000000000003</v>
      </c>
      <c r="BN6" s="28">
        <v>1.0376799999999999</v>
      </c>
      <c r="BO6" s="28">
        <v>1.03962</v>
      </c>
      <c r="BP6" s="28">
        <v>1.0810200000000001</v>
      </c>
      <c r="BQ6" s="28">
        <v>1.1914399999999998</v>
      </c>
      <c r="BR6" s="28">
        <v>0.90689999999999993</v>
      </c>
      <c r="BS6" s="28">
        <v>0.1316015077094512</v>
      </c>
      <c r="BT6" s="28">
        <v>0.37831276811532594</v>
      </c>
      <c r="BU6" s="28">
        <v>0.23776160314876185</v>
      </c>
      <c r="BV6" s="28">
        <v>0.25232412102646096</v>
      </c>
      <c r="BW6" s="29" t="s">
        <v>591</v>
      </c>
      <c r="BX6" s="29" t="s">
        <v>677</v>
      </c>
      <c r="BY6" s="29" t="s">
        <v>662</v>
      </c>
    </row>
    <row r="7" spans="1:77" x14ac:dyDescent="0.25">
      <c r="A7" s="28">
        <v>306</v>
      </c>
      <c r="B7" s="29" t="s">
        <v>435</v>
      </c>
      <c r="C7" s="28">
        <v>34</v>
      </c>
      <c r="D7" s="29" t="s">
        <v>60</v>
      </c>
      <c r="E7" s="29" t="s">
        <v>69</v>
      </c>
      <c r="F7" s="29" t="s">
        <v>92</v>
      </c>
      <c r="G7" s="29" t="s">
        <v>93</v>
      </c>
      <c r="H7" s="29" t="s">
        <v>94</v>
      </c>
      <c r="I7" s="29" t="s">
        <v>73</v>
      </c>
      <c r="J7" s="28">
        <v>1333</v>
      </c>
      <c r="K7" s="28">
        <v>267.84100000000001</v>
      </c>
      <c r="L7" s="29" t="s">
        <v>448</v>
      </c>
      <c r="M7" s="29" t="s">
        <v>95</v>
      </c>
      <c r="N7" s="28">
        <v>40.260480000000001</v>
      </c>
      <c r="O7" s="28">
        <v>-111.70535</v>
      </c>
      <c r="P7" s="29" t="s">
        <v>67</v>
      </c>
      <c r="Q7" s="28">
        <v>1950</v>
      </c>
      <c r="R7" s="30"/>
      <c r="S7" s="29" t="s">
        <v>399</v>
      </c>
      <c r="T7" s="28">
        <v>49</v>
      </c>
      <c r="U7" s="29" t="s">
        <v>74</v>
      </c>
      <c r="V7" s="29" t="s">
        <v>555</v>
      </c>
      <c r="W7" s="29" t="s">
        <v>430</v>
      </c>
      <c r="X7" s="28">
        <v>111560</v>
      </c>
      <c r="Y7" s="28">
        <v>116537</v>
      </c>
      <c r="Z7" s="28">
        <v>125990</v>
      </c>
      <c r="AA7" s="28">
        <v>143902</v>
      </c>
      <c r="AB7" s="28">
        <v>147053</v>
      </c>
      <c r="AC7" s="28">
        <v>129008.4</v>
      </c>
      <c r="AD7" s="28">
        <v>111560</v>
      </c>
      <c r="AE7" s="28">
        <v>147053</v>
      </c>
      <c r="AF7" s="28">
        <v>119082</v>
      </c>
      <c r="AG7" s="28">
        <v>124307</v>
      </c>
      <c r="AH7" s="28">
        <v>133860</v>
      </c>
      <c r="AI7" s="28">
        <v>152877</v>
      </c>
      <c r="AJ7" s="28">
        <v>155353</v>
      </c>
      <c r="AK7" s="28">
        <v>137095.79999999999</v>
      </c>
      <c r="AL7" s="28">
        <v>119082</v>
      </c>
      <c r="AM7" s="28">
        <v>155353</v>
      </c>
      <c r="AN7" s="28">
        <v>1.0673999999999999</v>
      </c>
      <c r="AO7" s="28">
        <v>1.0667</v>
      </c>
      <c r="AP7" s="28">
        <v>1.0625</v>
      </c>
      <c r="AQ7" s="28">
        <v>1.0624</v>
      </c>
      <c r="AR7" s="28">
        <v>1.0564</v>
      </c>
      <c r="AS7" s="28">
        <v>1.06308</v>
      </c>
      <c r="AT7" s="28">
        <v>1.0564</v>
      </c>
      <c r="AU7" s="28">
        <v>1.0673999999999999</v>
      </c>
      <c r="AV7" s="28">
        <v>0.87072000000000005</v>
      </c>
      <c r="AW7" s="28">
        <v>0.93967999999999985</v>
      </c>
      <c r="AX7" s="28">
        <v>1.0036200000000002</v>
      </c>
      <c r="AY7" s="28">
        <v>1.0268599999999999</v>
      </c>
      <c r="AZ7" s="28">
        <v>1.0198800000000001</v>
      </c>
      <c r="BA7" s="28">
        <v>1.0371000000000001</v>
      </c>
      <c r="BB7" s="28">
        <v>1.0316199999999998</v>
      </c>
      <c r="BC7" s="28">
        <v>1.02858</v>
      </c>
      <c r="BD7" s="28">
        <v>1.0145599999999999</v>
      </c>
      <c r="BE7" s="28">
        <v>1.0332399999999999</v>
      </c>
      <c r="BF7" s="28">
        <v>0.99695999999999996</v>
      </c>
      <c r="BG7" s="28">
        <v>0.98386000000000018</v>
      </c>
      <c r="BH7" s="28">
        <v>0.93141999999999991</v>
      </c>
      <c r="BI7" s="28">
        <v>1.01678</v>
      </c>
      <c r="BJ7" s="28">
        <v>1.0324399999999998</v>
      </c>
      <c r="BK7" s="28">
        <v>1.01492</v>
      </c>
      <c r="BL7" s="28">
        <v>0.65834000000000004</v>
      </c>
      <c r="BM7" s="28">
        <v>1.0307400000000002</v>
      </c>
      <c r="BN7" s="28">
        <v>1.0483799999999999</v>
      </c>
      <c r="BO7" s="28">
        <v>1.0672200000000001</v>
      </c>
      <c r="BP7" s="28">
        <v>1.10134</v>
      </c>
      <c r="BQ7" s="28">
        <v>1.1700000000000002</v>
      </c>
      <c r="BR7" s="28">
        <v>0.93293999999999999</v>
      </c>
      <c r="BS7" s="28">
        <v>0.17941999162986086</v>
      </c>
      <c r="BT7" s="28">
        <v>0.31768825796602984</v>
      </c>
      <c r="BU7" s="28">
        <v>0.23818656828720791</v>
      </c>
      <c r="BV7" s="28">
        <v>0.26470518211690142</v>
      </c>
      <c r="BW7" s="29" t="s">
        <v>593</v>
      </c>
      <c r="BX7" s="29" t="s">
        <v>663</v>
      </c>
      <c r="BY7" s="29" t="s">
        <v>688</v>
      </c>
    </row>
    <row r="8" spans="1:77" x14ac:dyDescent="0.25">
      <c r="A8" s="28">
        <v>307</v>
      </c>
      <c r="B8" s="29" t="s">
        <v>436</v>
      </c>
      <c r="C8" s="28">
        <v>41</v>
      </c>
      <c r="D8" s="29" t="s">
        <v>96</v>
      </c>
      <c r="E8" s="29" t="s">
        <v>97</v>
      </c>
      <c r="F8" s="29" t="s">
        <v>62</v>
      </c>
      <c r="G8" s="29" t="s">
        <v>98</v>
      </c>
      <c r="H8" s="29" t="s">
        <v>99</v>
      </c>
      <c r="I8" s="29" t="s">
        <v>100</v>
      </c>
      <c r="J8" s="28">
        <v>1381</v>
      </c>
      <c r="K8" s="28">
        <v>92.593000000000004</v>
      </c>
      <c r="L8" s="29" t="s">
        <v>449</v>
      </c>
      <c r="M8" s="29" t="s">
        <v>101</v>
      </c>
      <c r="N8" s="28">
        <v>41.139110000000002</v>
      </c>
      <c r="O8" s="28">
        <v>-111.82416000000001</v>
      </c>
      <c r="P8" s="29" t="s">
        <v>67</v>
      </c>
      <c r="Q8" s="28">
        <v>1950</v>
      </c>
      <c r="R8" s="30"/>
      <c r="S8" s="29" t="s">
        <v>424</v>
      </c>
      <c r="T8" s="28">
        <v>29</v>
      </c>
      <c r="U8" s="29" t="s">
        <v>388</v>
      </c>
      <c r="V8" s="29" t="s">
        <v>553</v>
      </c>
      <c r="W8" s="29" t="s">
        <v>428</v>
      </c>
      <c r="X8" s="28">
        <v>11781</v>
      </c>
      <c r="Y8" s="28">
        <v>12269</v>
      </c>
      <c r="Z8" s="28">
        <v>12826</v>
      </c>
      <c r="AA8" s="28">
        <v>13355</v>
      </c>
      <c r="AB8" s="28">
        <v>14030</v>
      </c>
      <c r="AC8" s="28">
        <v>12852.2</v>
      </c>
      <c r="AD8" s="28">
        <v>11781</v>
      </c>
      <c r="AE8" s="28">
        <v>14030</v>
      </c>
      <c r="AF8" s="28">
        <v>11601</v>
      </c>
      <c r="AG8" s="28">
        <v>12151</v>
      </c>
      <c r="AH8" s="28">
        <v>12652</v>
      </c>
      <c r="AI8" s="28">
        <v>13183</v>
      </c>
      <c r="AJ8" s="28">
        <v>13774</v>
      </c>
      <c r="AK8" s="28">
        <v>12672.2</v>
      </c>
      <c r="AL8" s="28">
        <v>11601</v>
      </c>
      <c r="AM8" s="28">
        <v>13774</v>
      </c>
      <c r="AN8" s="28">
        <v>0.98470000000000002</v>
      </c>
      <c r="AO8" s="28">
        <v>0.99039999999999995</v>
      </c>
      <c r="AP8" s="28">
        <v>0.98640000000000005</v>
      </c>
      <c r="AQ8" s="28">
        <v>0.98709999999999998</v>
      </c>
      <c r="AR8" s="28">
        <v>0.98180000000000001</v>
      </c>
      <c r="AS8" s="28">
        <v>0.98607999999999996</v>
      </c>
      <c r="AT8" s="28">
        <v>0.98180000000000001</v>
      </c>
      <c r="AU8" s="28">
        <v>0.99039999999999995</v>
      </c>
      <c r="AV8" s="28">
        <v>0.77951999999999999</v>
      </c>
      <c r="AW8" s="28">
        <v>0.81628000000000012</v>
      </c>
      <c r="AX8" s="28">
        <v>0.88868000000000014</v>
      </c>
      <c r="AY8" s="28">
        <v>0.92247999999999997</v>
      </c>
      <c r="AZ8" s="28">
        <v>1.0182200000000001</v>
      </c>
      <c r="BA8" s="28">
        <v>1.1671999999999998</v>
      </c>
      <c r="BB8" s="28">
        <v>1.2312000000000001</v>
      </c>
      <c r="BC8" s="28">
        <v>1.2031000000000001</v>
      </c>
      <c r="BD8" s="28">
        <v>1.0563199999999999</v>
      </c>
      <c r="BE8" s="28">
        <v>1.02118</v>
      </c>
      <c r="BF8" s="28">
        <v>0.91890000000000005</v>
      </c>
      <c r="BG8" s="28">
        <v>0.86899999999999999</v>
      </c>
      <c r="BH8" s="28">
        <v>0.82162000000000002</v>
      </c>
      <c r="BI8" s="28">
        <v>0.94313999999999998</v>
      </c>
      <c r="BJ8" s="28">
        <v>1.20048</v>
      </c>
      <c r="BK8" s="28">
        <v>0.99881999999999993</v>
      </c>
      <c r="BL8" s="28">
        <v>0.82542000000000004</v>
      </c>
      <c r="BM8" s="28">
        <v>0.94344000000000006</v>
      </c>
      <c r="BN8" s="28">
        <v>0.95823999999999998</v>
      </c>
      <c r="BO8" s="28">
        <v>1.00196</v>
      </c>
      <c r="BP8" s="28">
        <v>1.0408999999999999</v>
      </c>
      <c r="BQ8" s="28">
        <v>1.1450800000000001</v>
      </c>
      <c r="BR8" s="28">
        <v>1.07636</v>
      </c>
      <c r="BS8" s="28">
        <v>0.16852821521201894</v>
      </c>
      <c r="BT8" s="28">
        <v>0.34473348609193832</v>
      </c>
      <c r="BU8" s="28">
        <v>0.23773375877564146</v>
      </c>
      <c r="BV8" s="28">
        <v>0.24900453992040134</v>
      </c>
      <c r="BW8" s="29" t="s">
        <v>656</v>
      </c>
      <c r="BX8" s="29" t="s">
        <v>663</v>
      </c>
      <c r="BY8" s="29" t="s">
        <v>693</v>
      </c>
    </row>
    <row r="9" spans="1:77" x14ac:dyDescent="0.25">
      <c r="A9" s="28">
        <v>308</v>
      </c>
      <c r="B9" s="29" t="s">
        <v>434</v>
      </c>
      <c r="C9" s="28">
        <v>2</v>
      </c>
      <c r="D9" s="29" t="s">
        <v>81</v>
      </c>
      <c r="E9" s="29" t="s">
        <v>68</v>
      </c>
      <c r="F9" s="29" t="s">
        <v>102</v>
      </c>
      <c r="G9" s="29" t="s">
        <v>103</v>
      </c>
      <c r="H9" s="29" t="s">
        <v>104</v>
      </c>
      <c r="I9" s="29" t="s">
        <v>105</v>
      </c>
      <c r="J9" s="28">
        <v>310</v>
      </c>
      <c r="K9" s="28">
        <v>21.579000000000001</v>
      </c>
      <c r="L9" s="29" t="s">
        <v>450</v>
      </c>
      <c r="M9" s="29" t="s">
        <v>106</v>
      </c>
      <c r="N9" s="28">
        <v>40.451169999999998</v>
      </c>
      <c r="O9" s="28">
        <v>-111.37076</v>
      </c>
      <c r="P9" s="29" t="s">
        <v>87</v>
      </c>
      <c r="Q9" s="28">
        <v>1940</v>
      </c>
      <c r="R9" s="30"/>
      <c r="S9" s="29" t="s">
        <v>423</v>
      </c>
      <c r="T9" s="28">
        <v>51</v>
      </c>
      <c r="U9" s="29" t="s">
        <v>388</v>
      </c>
      <c r="V9" s="29" t="s">
        <v>553</v>
      </c>
      <c r="W9" s="29" t="s">
        <v>428</v>
      </c>
      <c r="X9" s="28">
        <v>5510</v>
      </c>
      <c r="Y9" s="28">
        <v>5818</v>
      </c>
      <c r="Z9" s="28">
        <v>5741</v>
      </c>
      <c r="AA9" s="28">
        <v>5631</v>
      </c>
      <c r="AB9" s="28">
        <v>5736</v>
      </c>
      <c r="AC9" s="28">
        <v>5687.2</v>
      </c>
      <c r="AD9" s="28">
        <v>5510</v>
      </c>
      <c r="AE9" s="28">
        <v>5818</v>
      </c>
      <c r="AF9" s="28">
        <v>4752</v>
      </c>
      <c r="AG9" s="28">
        <v>5081</v>
      </c>
      <c r="AH9" s="28">
        <v>4907</v>
      </c>
      <c r="AI9" s="28">
        <v>4735</v>
      </c>
      <c r="AJ9" s="28">
        <v>4891</v>
      </c>
      <c r="AK9" s="28">
        <v>4873.2</v>
      </c>
      <c r="AL9" s="28">
        <v>4735</v>
      </c>
      <c r="AM9" s="28">
        <v>5081</v>
      </c>
      <c r="AN9" s="28">
        <v>0.86240000000000006</v>
      </c>
      <c r="AO9" s="28">
        <v>0.87329999999999997</v>
      </c>
      <c r="AP9" s="28">
        <v>0.85470000000000002</v>
      </c>
      <c r="AQ9" s="28">
        <v>0.84089999999999998</v>
      </c>
      <c r="AR9" s="28">
        <v>0.85270000000000001</v>
      </c>
      <c r="AS9" s="28">
        <v>0.85680000000000001</v>
      </c>
      <c r="AT9" s="28">
        <v>0.84089999999999998</v>
      </c>
      <c r="AU9" s="28">
        <v>0.87329999999999997</v>
      </c>
      <c r="AV9" s="28">
        <v>0.75469999999999993</v>
      </c>
      <c r="AW9" s="28">
        <v>0.79027999999999998</v>
      </c>
      <c r="AX9" s="28">
        <v>0.83069999999999999</v>
      </c>
      <c r="AY9" s="28">
        <v>0.86453999999999986</v>
      </c>
      <c r="AZ9" s="28">
        <v>1.0279799999999999</v>
      </c>
      <c r="BA9" s="28">
        <v>1.2372799999999999</v>
      </c>
      <c r="BB9" s="28">
        <v>1.3380800000000002</v>
      </c>
      <c r="BC9" s="28">
        <v>1.2407400000000002</v>
      </c>
      <c r="BD9" s="28">
        <v>1.10192</v>
      </c>
      <c r="BE9" s="28">
        <v>1.0873599999999999</v>
      </c>
      <c r="BF9" s="28">
        <v>0.86142000000000007</v>
      </c>
      <c r="BG9" s="28">
        <v>0.80164000000000013</v>
      </c>
      <c r="BH9" s="28">
        <v>0.78217999999999999</v>
      </c>
      <c r="BI9" s="28">
        <v>0.90773999999999988</v>
      </c>
      <c r="BJ9" s="28">
        <v>1.2720199999999999</v>
      </c>
      <c r="BK9" s="28">
        <v>1.01688</v>
      </c>
      <c r="BL9" s="28">
        <v>1.0948199999999999</v>
      </c>
      <c r="BM9" s="28">
        <v>0.82664000000000004</v>
      </c>
      <c r="BN9" s="28">
        <v>0.81720000000000004</v>
      </c>
      <c r="BO9" s="28">
        <v>0.85082000000000002</v>
      </c>
      <c r="BP9" s="28">
        <v>0.92633999999999994</v>
      </c>
      <c r="BQ9" s="28">
        <v>1.2280799999999998</v>
      </c>
      <c r="BR9" s="28">
        <v>1.2362600000000001</v>
      </c>
      <c r="BS9" s="28">
        <v>0.13770244863423553</v>
      </c>
      <c r="BT9" s="28">
        <v>0.39139581146934205</v>
      </c>
      <c r="BU9" s="28">
        <v>0.210660552477477</v>
      </c>
      <c r="BV9" s="28">
        <v>0.26024118741894542</v>
      </c>
      <c r="BW9" s="29" t="s">
        <v>591</v>
      </c>
      <c r="BX9" s="29" t="s">
        <v>677</v>
      </c>
      <c r="BY9" s="29" t="s">
        <v>662</v>
      </c>
    </row>
    <row r="10" spans="1:77" x14ac:dyDescent="0.25">
      <c r="A10" s="28">
        <v>309</v>
      </c>
      <c r="B10" s="29" t="s">
        <v>433</v>
      </c>
      <c r="C10" s="28">
        <v>35</v>
      </c>
      <c r="D10" s="29" t="s">
        <v>96</v>
      </c>
      <c r="E10" s="29" t="s">
        <v>61</v>
      </c>
      <c r="F10" s="29" t="s">
        <v>102</v>
      </c>
      <c r="G10" s="29" t="s">
        <v>107</v>
      </c>
      <c r="H10" s="29" t="s">
        <v>108</v>
      </c>
      <c r="I10" s="29" t="s">
        <v>65</v>
      </c>
      <c r="J10" s="28">
        <v>321</v>
      </c>
      <c r="K10" s="28">
        <v>168.35</v>
      </c>
      <c r="L10" s="29" t="s">
        <v>451</v>
      </c>
      <c r="M10" s="29" t="s">
        <v>109</v>
      </c>
      <c r="N10" s="28">
        <v>40.98001</v>
      </c>
      <c r="O10" s="28">
        <v>-111.42327</v>
      </c>
      <c r="P10" s="29" t="s">
        <v>67</v>
      </c>
      <c r="Q10" s="28">
        <v>1967</v>
      </c>
      <c r="R10" s="30"/>
      <c r="S10" s="29" t="s">
        <v>404</v>
      </c>
      <c r="T10" s="28">
        <v>43</v>
      </c>
      <c r="U10" s="29" t="s">
        <v>388</v>
      </c>
      <c r="V10" s="29" t="s">
        <v>553</v>
      </c>
      <c r="W10" s="29" t="s">
        <v>428</v>
      </c>
      <c r="X10" s="28">
        <v>14426</v>
      </c>
      <c r="Y10" s="28">
        <v>14809</v>
      </c>
      <c r="Z10" s="28">
        <v>15909</v>
      </c>
      <c r="AA10" s="28">
        <v>16336</v>
      </c>
      <c r="AB10" s="28">
        <v>16406</v>
      </c>
      <c r="AC10" s="28">
        <v>15577.2</v>
      </c>
      <c r="AD10" s="28">
        <v>14426</v>
      </c>
      <c r="AE10" s="28">
        <v>16406</v>
      </c>
      <c r="AF10" s="28">
        <v>13523</v>
      </c>
      <c r="AG10" s="28">
        <v>13968</v>
      </c>
      <c r="AH10" s="28">
        <v>14879</v>
      </c>
      <c r="AI10" s="28">
        <v>15180</v>
      </c>
      <c r="AJ10" s="28">
        <v>15278</v>
      </c>
      <c r="AK10" s="28">
        <v>14565.6</v>
      </c>
      <c r="AL10" s="28">
        <v>13523</v>
      </c>
      <c r="AM10" s="28">
        <v>15278</v>
      </c>
      <c r="AN10" s="28">
        <v>0.93740000000000001</v>
      </c>
      <c r="AO10" s="28">
        <v>0.94320000000000004</v>
      </c>
      <c r="AP10" s="28">
        <v>0.93530000000000002</v>
      </c>
      <c r="AQ10" s="28">
        <v>0.92920000000000003</v>
      </c>
      <c r="AR10" s="28">
        <v>0.93120000000000003</v>
      </c>
      <c r="AS10" s="28">
        <v>0.93525999999999987</v>
      </c>
      <c r="AT10" s="28">
        <v>0.92920000000000003</v>
      </c>
      <c r="AU10" s="28">
        <v>0.94320000000000004</v>
      </c>
      <c r="AV10" s="28">
        <v>0.74036000000000002</v>
      </c>
      <c r="AW10" s="28">
        <v>0.74668000000000001</v>
      </c>
      <c r="AX10" s="28">
        <v>0.85875999999999997</v>
      </c>
      <c r="AY10" s="28">
        <v>0.88662000000000007</v>
      </c>
      <c r="AZ10" s="28">
        <v>1.014</v>
      </c>
      <c r="BA10" s="28">
        <v>1.21092</v>
      </c>
      <c r="BB10" s="28">
        <v>1.34548</v>
      </c>
      <c r="BC10" s="28">
        <v>1.2910999999999999</v>
      </c>
      <c r="BD10" s="28">
        <v>1.0952199999999999</v>
      </c>
      <c r="BE10" s="28">
        <v>1.0106599999999999</v>
      </c>
      <c r="BF10" s="28">
        <v>0.88501999999999992</v>
      </c>
      <c r="BG10" s="28">
        <v>0.8133800000000001</v>
      </c>
      <c r="BH10" s="28">
        <v>0.76678000000000002</v>
      </c>
      <c r="BI10" s="28">
        <v>0.91980000000000006</v>
      </c>
      <c r="BJ10" s="28">
        <v>1.2824800000000001</v>
      </c>
      <c r="BK10" s="28">
        <v>0.99697999999999998</v>
      </c>
      <c r="BL10" s="28">
        <v>1.05718</v>
      </c>
      <c r="BM10" s="28">
        <v>0.86837999999999993</v>
      </c>
      <c r="BN10" s="28">
        <v>0.88122000000000011</v>
      </c>
      <c r="BO10" s="28">
        <v>0.97615999999999992</v>
      </c>
      <c r="BP10" s="28">
        <v>1.0037400000000001</v>
      </c>
      <c r="BQ10" s="28">
        <v>1.0978599999999998</v>
      </c>
      <c r="BR10" s="28">
        <v>1.0956800000000002</v>
      </c>
      <c r="BS10" s="28">
        <v>0.1207585920207724</v>
      </c>
      <c r="BT10" s="28">
        <v>0.37866779408432788</v>
      </c>
      <c r="BU10" s="28">
        <v>0.19917024627464533</v>
      </c>
      <c r="BV10" s="28">
        <v>0.30140336762025438</v>
      </c>
      <c r="BW10" s="29" t="s">
        <v>591</v>
      </c>
      <c r="BX10" s="29" t="s">
        <v>663</v>
      </c>
      <c r="BY10" s="29" t="s">
        <v>692</v>
      </c>
    </row>
    <row r="11" spans="1:77" x14ac:dyDescent="0.25">
      <c r="A11" s="28">
        <v>310</v>
      </c>
      <c r="B11" s="29" t="s">
        <v>435</v>
      </c>
      <c r="C11" s="28">
        <v>35</v>
      </c>
      <c r="D11" s="29" t="s">
        <v>96</v>
      </c>
      <c r="E11" s="29" t="s">
        <v>110</v>
      </c>
      <c r="F11" s="29" t="s">
        <v>62</v>
      </c>
      <c r="G11" s="29" t="s">
        <v>111</v>
      </c>
      <c r="H11" s="29" t="s">
        <v>112</v>
      </c>
      <c r="I11" s="29" t="s">
        <v>73</v>
      </c>
      <c r="J11" s="28">
        <v>1333</v>
      </c>
      <c r="K11" s="28">
        <v>389.34100000000001</v>
      </c>
      <c r="L11" s="29" t="s">
        <v>452</v>
      </c>
      <c r="M11" s="29" t="s">
        <v>113</v>
      </c>
      <c r="N11" s="28">
        <v>41.842509999999997</v>
      </c>
      <c r="O11" s="28">
        <v>-112.17495</v>
      </c>
      <c r="P11" s="29" t="s">
        <v>67</v>
      </c>
      <c r="Q11" s="28">
        <v>1944</v>
      </c>
      <c r="R11" s="30"/>
      <c r="S11" s="29" t="s">
        <v>420</v>
      </c>
      <c r="T11" s="28">
        <v>3</v>
      </c>
      <c r="U11" s="29" t="s">
        <v>388</v>
      </c>
      <c r="V11" s="29" t="s">
        <v>553</v>
      </c>
      <c r="W11" s="29" t="s">
        <v>428</v>
      </c>
      <c r="X11" s="28">
        <v>10305</v>
      </c>
      <c r="Y11" s="28">
        <v>10922</v>
      </c>
      <c r="Z11" s="28">
        <v>11765</v>
      </c>
      <c r="AA11" s="28">
        <v>12292</v>
      </c>
      <c r="AB11" s="28">
        <v>12964</v>
      </c>
      <c r="AC11" s="28">
        <v>11649.6</v>
      </c>
      <c r="AD11" s="28">
        <v>10305</v>
      </c>
      <c r="AE11" s="28">
        <v>12964</v>
      </c>
      <c r="AF11" s="28">
        <v>9300</v>
      </c>
      <c r="AG11" s="28">
        <v>9969</v>
      </c>
      <c r="AH11" s="28">
        <v>10553</v>
      </c>
      <c r="AI11" s="28">
        <v>10934</v>
      </c>
      <c r="AJ11" s="28">
        <v>11661</v>
      </c>
      <c r="AK11" s="28">
        <v>10483.4</v>
      </c>
      <c r="AL11" s="28">
        <v>9300</v>
      </c>
      <c r="AM11" s="28">
        <v>11661</v>
      </c>
      <c r="AN11" s="28">
        <v>0.90249999999999997</v>
      </c>
      <c r="AO11" s="28">
        <v>0.91269999999999996</v>
      </c>
      <c r="AP11" s="28">
        <v>0.89700000000000002</v>
      </c>
      <c r="AQ11" s="28">
        <v>0.88949999999999996</v>
      </c>
      <c r="AR11" s="28">
        <v>0.89949999999999997</v>
      </c>
      <c r="AS11" s="28">
        <v>0.90023999999999993</v>
      </c>
      <c r="AT11" s="28">
        <v>0.88949999999999996</v>
      </c>
      <c r="AU11" s="28">
        <v>0.91269999999999996</v>
      </c>
      <c r="AV11" s="28">
        <v>0.75997999999999999</v>
      </c>
      <c r="AW11" s="28">
        <v>0.78598000000000012</v>
      </c>
      <c r="AX11" s="28">
        <v>0.92608000000000001</v>
      </c>
      <c r="AY11" s="28">
        <v>0.96974000000000005</v>
      </c>
      <c r="AZ11" s="28">
        <v>1.0150600000000001</v>
      </c>
      <c r="BA11" s="28">
        <v>1.14988</v>
      </c>
      <c r="BB11" s="28">
        <v>1.3090199999999999</v>
      </c>
      <c r="BC11" s="28">
        <v>1.23326</v>
      </c>
      <c r="BD11" s="28">
        <v>1.03694</v>
      </c>
      <c r="BE11" s="28">
        <v>0.98117999999999994</v>
      </c>
      <c r="BF11" s="28">
        <v>0.91081999999999996</v>
      </c>
      <c r="BG11" s="28">
        <v>0.87169999999999992</v>
      </c>
      <c r="BH11" s="28">
        <v>0.80588000000000015</v>
      </c>
      <c r="BI11" s="28">
        <v>0.97029999999999994</v>
      </c>
      <c r="BJ11" s="28">
        <v>1.2307200000000003</v>
      </c>
      <c r="BK11" s="28">
        <v>0.97631999999999997</v>
      </c>
      <c r="BL11" s="28">
        <v>1.05342</v>
      </c>
      <c r="BM11" s="28">
        <v>0.87444000000000011</v>
      </c>
      <c r="BN11" s="28">
        <v>0.85416000000000003</v>
      </c>
      <c r="BO11" s="28">
        <v>0.89368000000000003</v>
      </c>
      <c r="BP11" s="28">
        <v>0.96972000000000003</v>
      </c>
      <c r="BQ11" s="28">
        <v>1.2302999999999999</v>
      </c>
      <c r="BR11" s="28">
        <v>1.1045000000000003</v>
      </c>
      <c r="BS11" s="28">
        <v>0.11575303390962347</v>
      </c>
      <c r="BT11" s="28">
        <v>0.39676309332784687</v>
      </c>
      <c r="BU11" s="28">
        <v>0.21720651651706371</v>
      </c>
      <c r="BV11" s="28">
        <v>0.27027735624546601</v>
      </c>
      <c r="BW11" s="29" t="s">
        <v>591</v>
      </c>
      <c r="BX11" s="29" t="s">
        <v>663</v>
      </c>
      <c r="BY11" s="29" t="s">
        <v>688</v>
      </c>
    </row>
    <row r="12" spans="1:77" x14ac:dyDescent="0.25">
      <c r="A12" s="28">
        <v>312</v>
      </c>
      <c r="B12" s="29" t="s">
        <v>434</v>
      </c>
      <c r="C12" s="28">
        <v>2</v>
      </c>
      <c r="D12" s="29" t="s">
        <v>81</v>
      </c>
      <c r="E12" s="29" t="s">
        <v>68</v>
      </c>
      <c r="F12" s="29" t="s">
        <v>114</v>
      </c>
      <c r="G12" s="29" t="s">
        <v>115</v>
      </c>
      <c r="H12" s="29" t="s">
        <v>116</v>
      </c>
      <c r="I12" s="29" t="s">
        <v>117</v>
      </c>
      <c r="J12" s="28">
        <v>1332</v>
      </c>
      <c r="K12" s="28">
        <v>182.39</v>
      </c>
      <c r="L12" s="29" t="s">
        <v>453</v>
      </c>
      <c r="M12" s="29" t="s">
        <v>95</v>
      </c>
      <c r="N12" s="28">
        <v>40.03828</v>
      </c>
      <c r="O12" s="28">
        <v>-111.53462</v>
      </c>
      <c r="P12" s="29" t="s">
        <v>67</v>
      </c>
      <c r="Q12" s="28">
        <v>1942</v>
      </c>
      <c r="R12" s="30"/>
      <c r="S12" s="29" t="s">
        <v>399</v>
      </c>
      <c r="T12" s="28">
        <v>49</v>
      </c>
      <c r="U12" s="29" t="s">
        <v>388</v>
      </c>
      <c r="V12" s="29" t="s">
        <v>553</v>
      </c>
      <c r="W12" s="29" t="s">
        <v>428</v>
      </c>
      <c r="X12" s="28">
        <v>9442</v>
      </c>
      <c r="Y12" s="28">
        <v>9843</v>
      </c>
      <c r="Z12" s="28">
        <v>10630</v>
      </c>
      <c r="AA12" s="28">
        <v>11419</v>
      </c>
      <c r="AB12" s="28">
        <v>11969</v>
      </c>
      <c r="AC12" s="28">
        <v>10660.6</v>
      </c>
      <c r="AD12" s="28">
        <v>9442</v>
      </c>
      <c r="AE12" s="28">
        <v>11969</v>
      </c>
      <c r="AF12" s="28">
        <v>8389</v>
      </c>
      <c r="AG12" s="28">
        <v>8724</v>
      </c>
      <c r="AH12" s="28">
        <v>9316</v>
      </c>
      <c r="AI12" s="28">
        <v>9974</v>
      </c>
      <c r="AJ12" s="28">
        <v>10515</v>
      </c>
      <c r="AK12" s="28">
        <v>9383.6</v>
      </c>
      <c r="AL12" s="28">
        <v>8389</v>
      </c>
      <c r="AM12" s="28">
        <v>10515</v>
      </c>
      <c r="AN12" s="28">
        <v>0.88849999999999996</v>
      </c>
      <c r="AO12" s="28">
        <v>0.88629999999999998</v>
      </c>
      <c r="AP12" s="28">
        <v>0.87639999999999996</v>
      </c>
      <c r="AQ12" s="28">
        <v>0.87350000000000005</v>
      </c>
      <c r="AR12" s="28">
        <v>0.87849999999999995</v>
      </c>
      <c r="AS12" s="28">
        <v>0.88063999999999998</v>
      </c>
      <c r="AT12" s="28">
        <v>0.87350000000000005</v>
      </c>
      <c r="AU12" s="28">
        <v>0.88849999999999996</v>
      </c>
      <c r="AV12" s="28">
        <v>0.63171999999999995</v>
      </c>
      <c r="AW12" s="28">
        <v>0.71631999999999996</v>
      </c>
      <c r="AX12" s="28">
        <v>0.89095999999999997</v>
      </c>
      <c r="AY12" s="28">
        <v>1.0092200000000002</v>
      </c>
      <c r="AZ12" s="28">
        <v>1.11782</v>
      </c>
      <c r="BA12" s="28">
        <v>1.2381799999999998</v>
      </c>
      <c r="BB12" s="28">
        <v>1.2532999999999999</v>
      </c>
      <c r="BC12" s="28">
        <v>1.1766199999999998</v>
      </c>
      <c r="BD12" s="28">
        <v>1.0923</v>
      </c>
      <c r="BE12" s="28">
        <v>1.10494</v>
      </c>
      <c r="BF12" s="28">
        <v>0.87317999999999996</v>
      </c>
      <c r="BG12" s="28">
        <v>0.78058000000000005</v>
      </c>
      <c r="BH12" s="28">
        <v>0.70955999999999997</v>
      </c>
      <c r="BI12" s="28">
        <v>1.006</v>
      </c>
      <c r="BJ12" s="28">
        <v>1.22272</v>
      </c>
      <c r="BK12" s="28">
        <v>1.0234799999999999</v>
      </c>
      <c r="BL12" s="28">
        <v>1.0611599999999999</v>
      </c>
      <c r="BM12" s="28">
        <v>0.84953999999999996</v>
      </c>
      <c r="BN12" s="28">
        <v>0.82733999999999985</v>
      </c>
      <c r="BO12" s="28">
        <v>0.87936000000000014</v>
      </c>
      <c r="BP12" s="28">
        <v>0.95978000000000008</v>
      </c>
      <c r="BQ12" s="28">
        <v>1.2148400000000001</v>
      </c>
      <c r="BR12" s="28">
        <v>1.1941999999999999</v>
      </c>
      <c r="BS12" s="28">
        <v>0.12645011001246392</v>
      </c>
      <c r="BT12" s="28">
        <v>0.38797544600639727</v>
      </c>
      <c r="BU12" s="28">
        <v>0.22198940759185182</v>
      </c>
      <c r="BV12" s="28">
        <v>0.26358503638928693</v>
      </c>
      <c r="BW12" s="29" t="s">
        <v>591</v>
      </c>
      <c r="BX12" s="29" t="s">
        <v>677</v>
      </c>
      <c r="BY12" s="29" t="s">
        <v>662</v>
      </c>
    </row>
    <row r="13" spans="1:77" x14ac:dyDescent="0.25">
      <c r="A13" s="28">
        <v>313</v>
      </c>
      <c r="B13" s="29" t="s">
        <v>435</v>
      </c>
      <c r="C13" s="28">
        <v>35</v>
      </c>
      <c r="D13" s="29" t="s">
        <v>96</v>
      </c>
      <c r="E13" s="29" t="s">
        <v>110</v>
      </c>
      <c r="F13" s="29" t="s">
        <v>62</v>
      </c>
      <c r="G13" s="29" t="s">
        <v>118</v>
      </c>
      <c r="H13" s="29" t="s">
        <v>119</v>
      </c>
      <c r="I13" s="29" t="s">
        <v>73</v>
      </c>
      <c r="J13" s="28">
        <v>1333</v>
      </c>
      <c r="K13" s="28">
        <v>187.083</v>
      </c>
      <c r="L13" s="29" t="s">
        <v>454</v>
      </c>
      <c r="M13" s="29" t="s">
        <v>120</v>
      </c>
      <c r="N13" s="28">
        <v>39.236370000000001</v>
      </c>
      <c r="O13" s="28">
        <v>-112.13379</v>
      </c>
      <c r="P13" s="29" t="s">
        <v>67</v>
      </c>
      <c r="Q13" s="28">
        <v>1941</v>
      </c>
      <c r="R13" s="30"/>
      <c r="S13" s="29" t="s">
        <v>400</v>
      </c>
      <c r="T13" s="28">
        <v>27</v>
      </c>
      <c r="U13" s="29" t="s">
        <v>388</v>
      </c>
      <c r="V13" s="29" t="s">
        <v>553</v>
      </c>
      <c r="W13" s="29" t="s">
        <v>428</v>
      </c>
      <c r="X13" s="28">
        <v>13855</v>
      </c>
      <c r="Y13" s="28">
        <v>14283</v>
      </c>
      <c r="Z13" s="28">
        <v>15319</v>
      </c>
      <c r="AA13" s="28">
        <v>16339</v>
      </c>
      <c r="AB13" s="28">
        <v>16951</v>
      </c>
      <c r="AC13" s="28">
        <v>15349.4</v>
      </c>
      <c r="AD13" s="28">
        <v>13855</v>
      </c>
      <c r="AE13" s="28">
        <v>16951</v>
      </c>
      <c r="AF13" s="28">
        <v>12393</v>
      </c>
      <c r="AG13" s="28">
        <v>12733</v>
      </c>
      <c r="AH13" s="28">
        <v>13536</v>
      </c>
      <c r="AI13" s="28">
        <v>14422</v>
      </c>
      <c r="AJ13" s="28">
        <v>15017</v>
      </c>
      <c r="AK13" s="28">
        <v>13620.2</v>
      </c>
      <c r="AL13" s="28">
        <v>12393</v>
      </c>
      <c r="AM13" s="28">
        <v>15017</v>
      </c>
      <c r="AN13" s="28">
        <v>0.89449999999999996</v>
      </c>
      <c r="AO13" s="28">
        <v>0.89149999999999996</v>
      </c>
      <c r="AP13" s="28">
        <v>0.88360000000000005</v>
      </c>
      <c r="AQ13" s="28">
        <v>0.88270000000000004</v>
      </c>
      <c r="AR13" s="28">
        <v>0.88590000000000002</v>
      </c>
      <c r="AS13" s="28">
        <v>0.88763999999999998</v>
      </c>
      <c r="AT13" s="28">
        <v>0.88270000000000004</v>
      </c>
      <c r="AU13" s="28">
        <v>0.89449999999999996</v>
      </c>
      <c r="AV13" s="28">
        <v>0.76581999999999995</v>
      </c>
      <c r="AW13" s="28">
        <v>0.86556</v>
      </c>
      <c r="AX13" s="28">
        <v>1.05942</v>
      </c>
      <c r="AY13" s="28">
        <v>1.08246</v>
      </c>
      <c r="AZ13" s="28">
        <v>1.0024799999999998</v>
      </c>
      <c r="BA13" s="28">
        <v>1.10348</v>
      </c>
      <c r="BB13" s="28">
        <v>1.1590000000000003</v>
      </c>
      <c r="BC13" s="28">
        <v>1.06124</v>
      </c>
      <c r="BD13" s="28">
        <v>0.94402000000000008</v>
      </c>
      <c r="BE13" s="28">
        <v>1.0298400000000001</v>
      </c>
      <c r="BF13" s="28">
        <v>0.99504000000000004</v>
      </c>
      <c r="BG13" s="28">
        <v>0.90786</v>
      </c>
      <c r="BH13" s="28">
        <v>0.84641999999999995</v>
      </c>
      <c r="BI13" s="28">
        <v>1.0481199999999999</v>
      </c>
      <c r="BJ13" s="28">
        <v>1.10788</v>
      </c>
      <c r="BK13" s="28">
        <v>0.98962000000000006</v>
      </c>
      <c r="BL13" s="28">
        <v>1.22316</v>
      </c>
      <c r="BM13" s="28">
        <v>0.82891999999999988</v>
      </c>
      <c r="BN13" s="28">
        <v>0.79969999999999997</v>
      </c>
      <c r="BO13" s="28">
        <v>0.88249999999999995</v>
      </c>
      <c r="BP13" s="28">
        <v>1.02244</v>
      </c>
      <c r="BQ13" s="28">
        <v>1.23004</v>
      </c>
      <c r="BR13" s="28">
        <v>0.99346000000000001</v>
      </c>
      <c r="BS13" s="28">
        <v>8.916489059814306E-2</v>
      </c>
      <c r="BT13" s="28">
        <v>0.40268390171708351</v>
      </c>
      <c r="BU13" s="28">
        <v>0.2197373528601485</v>
      </c>
      <c r="BV13" s="28">
        <v>0.28841385482462489</v>
      </c>
      <c r="BW13" s="29" t="s">
        <v>591</v>
      </c>
      <c r="BX13" s="29" t="s">
        <v>663</v>
      </c>
      <c r="BY13" s="29" t="s">
        <v>688</v>
      </c>
    </row>
    <row r="14" spans="1:77" x14ac:dyDescent="0.25">
      <c r="A14" s="28">
        <v>314</v>
      </c>
      <c r="B14" s="29" t="s">
        <v>434</v>
      </c>
      <c r="C14" s="28">
        <v>2</v>
      </c>
      <c r="D14" s="29" t="s">
        <v>81</v>
      </c>
      <c r="E14" s="29" t="s">
        <v>68</v>
      </c>
      <c r="F14" s="29" t="s">
        <v>114</v>
      </c>
      <c r="G14" s="29" t="s">
        <v>121</v>
      </c>
      <c r="H14" s="29" t="s">
        <v>122</v>
      </c>
      <c r="I14" s="29" t="s">
        <v>117</v>
      </c>
      <c r="J14" s="28">
        <v>1332</v>
      </c>
      <c r="K14" s="28">
        <v>226.96600000000001</v>
      </c>
      <c r="L14" s="29" t="s">
        <v>455</v>
      </c>
      <c r="M14" s="29" t="s">
        <v>123</v>
      </c>
      <c r="N14" s="28">
        <v>39.746450000000003</v>
      </c>
      <c r="O14" s="28">
        <v>-110.88352999999999</v>
      </c>
      <c r="P14" s="29" t="s">
        <v>67</v>
      </c>
      <c r="Q14" s="28">
        <v>1950</v>
      </c>
      <c r="R14" s="30"/>
      <c r="S14" s="29" t="s">
        <v>401</v>
      </c>
      <c r="T14" s="28">
        <v>7</v>
      </c>
      <c r="U14" s="29" t="s">
        <v>388</v>
      </c>
      <c r="V14" s="29" t="s">
        <v>553</v>
      </c>
      <c r="W14" s="29" t="s">
        <v>428</v>
      </c>
      <c r="X14" s="28">
        <v>6288</v>
      </c>
      <c r="Y14" s="28">
        <v>6105</v>
      </c>
      <c r="Z14" s="28">
        <v>6876</v>
      </c>
      <c r="AA14" s="28">
        <v>7339</v>
      </c>
      <c r="AB14" s="28">
        <v>7667</v>
      </c>
      <c r="AC14" s="28">
        <v>6855</v>
      </c>
      <c r="AD14" s="28">
        <v>6105</v>
      </c>
      <c r="AE14" s="28">
        <v>7667</v>
      </c>
      <c r="AF14" s="28">
        <v>5763</v>
      </c>
      <c r="AG14" s="28">
        <v>5616</v>
      </c>
      <c r="AH14" s="28">
        <v>6322</v>
      </c>
      <c r="AI14" s="28">
        <v>6719</v>
      </c>
      <c r="AJ14" s="28">
        <v>6940</v>
      </c>
      <c r="AK14" s="28">
        <v>6272</v>
      </c>
      <c r="AL14" s="28">
        <v>5616</v>
      </c>
      <c r="AM14" s="28">
        <v>6940</v>
      </c>
      <c r="AN14" s="28">
        <v>0.91649999999999998</v>
      </c>
      <c r="AO14" s="28">
        <v>0.91990000000000005</v>
      </c>
      <c r="AP14" s="28">
        <v>0.9194</v>
      </c>
      <c r="AQ14" s="28">
        <v>0.91549999999999998</v>
      </c>
      <c r="AR14" s="28">
        <v>0.9052</v>
      </c>
      <c r="AS14" s="28">
        <v>0.91529999999999989</v>
      </c>
      <c r="AT14" s="28">
        <v>0.9052</v>
      </c>
      <c r="AU14" s="28">
        <v>0.91990000000000005</v>
      </c>
      <c r="AV14" s="28">
        <v>0.67613999999999996</v>
      </c>
      <c r="AW14" s="28">
        <v>0.76125999999999994</v>
      </c>
      <c r="AX14" s="28">
        <v>0.98712</v>
      </c>
      <c r="AY14" s="28">
        <v>1.09958</v>
      </c>
      <c r="AZ14" s="28">
        <v>1.13714</v>
      </c>
      <c r="BA14" s="28">
        <v>1.08202</v>
      </c>
      <c r="BB14" s="28">
        <v>1.11782</v>
      </c>
      <c r="BC14" s="28">
        <v>1.1307799999999999</v>
      </c>
      <c r="BD14" s="28">
        <v>1.0672199999999998</v>
      </c>
      <c r="BE14" s="28">
        <v>1.1088</v>
      </c>
      <c r="BF14" s="28">
        <v>0.94428000000000001</v>
      </c>
      <c r="BG14" s="28">
        <v>0.82788000000000006</v>
      </c>
      <c r="BH14" s="28">
        <v>0.75509999999999999</v>
      </c>
      <c r="BI14" s="28">
        <v>1.0746199999999999</v>
      </c>
      <c r="BJ14" s="28">
        <v>1.1102400000000003</v>
      </c>
      <c r="BK14" s="28">
        <v>1.0401200000000002</v>
      </c>
      <c r="BL14" s="28">
        <v>1.0458000000000001</v>
      </c>
      <c r="BM14" s="28">
        <v>0.876</v>
      </c>
      <c r="BN14" s="28">
        <v>0.85993999999999993</v>
      </c>
      <c r="BO14" s="28">
        <v>0.92080000000000006</v>
      </c>
      <c r="BP14" s="28">
        <v>0.9998800000000001</v>
      </c>
      <c r="BQ14" s="28">
        <v>1.2101200000000003</v>
      </c>
      <c r="BR14" s="28">
        <v>1.0735199999999998</v>
      </c>
      <c r="BS14" s="28">
        <v>0.11606085917191825</v>
      </c>
      <c r="BT14" s="28">
        <v>0.40963833447057291</v>
      </c>
      <c r="BU14" s="28">
        <v>0.21252263900266649</v>
      </c>
      <c r="BV14" s="28">
        <v>0.26177816735484238</v>
      </c>
      <c r="BW14" s="29" t="s">
        <v>591</v>
      </c>
      <c r="BX14" s="29" t="s">
        <v>677</v>
      </c>
      <c r="BY14" s="29" t="s">
        <v>662</v>
      </c>
    </row>
    <row r="15" spans="1:77" x14ac:dyDescent="0.25">
      <c r="A15" s="28">
        <v>315</v>
      </c>
      <c r="B15" s="29" t="s">
        <v>435</v>
      </c>
      <c r="C15" s="28">
        <v>37</v>
      </c>
      <c r="D15" s="29" t="s">
        <v>60</v>
      </c>
      <c r="E15" s="29" t="s">
        <v>69</v>
      </c>
      <c r="F15" s="29" t="s">
        <v>92</v>
      </c>
      <c r="G15" s="29" t="s">
        <v>124</v>
      </c>
      <c r="H15" s="29" t="s">
        <v>125</v>
      </c>
      <c r="I15" s="29" t="s">
        <v>73</v>
      </c>
      <c r="J15" s="28">
        <v>1333</v>
      </c>
      <c r="K15" s="28">
        <v>321.95999999999998</v>
      </c>
      <c r="L15" s="29" t="s">
        <v>456</v>
      </c>
      <c r="M15" s="29" t="s">
        <v>126</v>
      </c>
      <c r="N15" s="28">
        <v>40.951059999999998</v>
      </c>
      <c r="O15" s="28">
        <v>-111.89077</v>
      </c>
      <c r="P15" s="29" t="s">
        <v>67</v>
      </c>
      <c r="Q15" s="28">
        <v>1944</v>
      </c>
      <c r="R15" s="30"/>
      <c r="S15" s="29" t="s">
        <v>402</v>
      </c>
      <c r="T15" s="28">
        <v>11</v>
      </c>
      <c r="U15" s="29" t="s">
        <v>74</v>
      </c>
      <c r="V15" s="29" t="s">
        <v>555</v>
      </c>
      <c r="W15" s="29" t="s">
        <v>431</v>
      </c>
      <c r="X15" s="28">
        <v>133614</v>
      </c>
      <c r="Y15" s="28">
        <v>137300</v>
      </c>
      <c r="Z15" s="28">
        <v>146281</v>
      </c>
      <c r="AA15" s="28">
        <v>160053</v>
      </c>
      <c r="AB15" s="28">
        <v>162108</v>
      </c>
      <c r="AC15" s="28">
        <v>147871.20000000001</v>
      </c>
      <c r="AD15" s="28">
        <v>133614</v>
      </c>
      <c r="AE15" s="28">
        <v>162108</v>
      </c>
      <c r="AF15" s="28">
        <v>139871</v>
      </c>
      <c r="AG15" s="28">
        <v>143791</v>
      </c>
      <c r="AH15" s="28">
        <v>152078</v>
      </c>
      <c r="AI15" s="28">
        <v>167644</v>
      </c>
      <c r="AJ15" s="28">
        <v>168983</v>
      </c>
      <c r="AK15" s="28">
        <v>154473.4</v>
      </c>
      <c r="AL15" s="28">
        <v>139871</v>
      </c>
      <c r="AM15" s="28">
        <v>168983</v>
      </c>
      <c r="AN15" s="28">
        <v>1.0468</v>
      </c>
      <c r="AO15" s="28">
        <v>1.0472999999999999</v>
      </c>
      <c r="AP15" s="28">
        <v>1.0396000000000001</v>
      </c>
      <c r="AQ15" s="28">
        <v>1.0474000000000001</v>
      </c>
      <c r="AR15" s="28">
        <v>1.0424</v>
      </c>
      <c r="AS15" s="28">
        <v>1.0447000000000002</v>
      </c>
      <c r="AT15" s="28">
        <v>1.0396000000000001</v>
      </c>
      <c r="AU15" s="28">
        <v>1.0474000000000001</v>
      </c>
      <c r="AV15" s="28">
        <v>0.86506000000000005</v>
      </c>
      <c r="AW15" s="28">
        <v>0.9259400000000001</v>
      </c>
      <c r="AX15" s="28">
        <v>0.99165999999999987</v>
      </c>
      <c r="AY15" s="28">
        <v>1.00064</v>
      </c>
      <c r="AZ15" s="28">
        <v>1.0249999999999999</v>
      </c>
      <c r="BA15" s="28">
        <v>1.06094</v>
      </c>
      <c r="BB15" s="28">
        <v>1.05694</v>
      </c>
      <c r="BC15" s="28">
        <v>1.06084</v>
      </c>
      <c r="BD15" s="28">
        <v>1.02264</v>
      </c>
      <c r="BE15" s="28">
        <v>1.0232800000000002</v>
      </c>
      <c r="BF15" s="28">
        <v>0.97545999999999999</v>
      </c>
      <c r="BG15" s="28">
        <v>0.97492000000000001</v>
      </c>
      <c r="BH15" s="28">
        <v>0.92197999999999991</v>
      </c>
      <c r="BI15" s="28">
        <v>1.00576</v>
      </c>
      <c r="BJ15" s="28">
        <v>1.05958</v>
      </c>
      <c r="BK15" s="28">
        <v>1.0071400000000001</v>
      </c>
      <c r="BL15" s="28">
        <v>0.67273999999999989</v>
      </c>
      <c r="BM15" s="28">
        <v>1.0035000000000001</v>
      </c>
      <c r="BN15" s="28">
        <v>1.03722</v>
      </c>
      <c r="BO15" s="28">
        <v>1.0553999999999999</v>
      </c>
      <c r="BP15" s="28">
        <v>1.07934</v>
      </c>
      <c r="BQ15" s="28">
        <v>1.1566399999999999</v>
      </c>
      <c r="BR15" s="28">
        <v>0.99500000000000011</v>
      </c>
      <c r="BS15" s="28">
        <v>0.18486941950633415</v>
      </c>
      <c r="BT15" s="28">
        <v>0.325014401395194</v>
      </c>
      <c r="BU15" s="28">
        <v>0.22815724718906286</v>
      </c>
      <c r="BV15" s="28">
        <v>0.261958931909409</v>
      </c>
      <c r="BW15" s="29" t="s">
        <v>592</v>
      </c>
      <c r="BX15" s="29" t="s">
        <v>663</v>
      </c>
      <c r="BY15" s="29" t="s">
        <v>688</v>
      </c>
    </row>
    <row r="16" spans="1:77" x14ac:dyDescent="0.25">
      <c r="A16" s="28">
        <v>316</v>
      </c>
      <c r="B16" s="29" t="s">
        <v>437</v>
      </c>
      <c r="C16" s="28">
        <v>11</v>
      </c>
      <c r="D16" s="29" t="s">
        <v>127</v>
      </c>
      <c r="E16" s="29" t="s">
        <v>68</v>
      </c>
      <c r="F16" s="29" t="s">
        <v>128</v>
      </c>
      <c r="G16" s="29" t="s">
        <v>129</v>
      </c>
      <c r="H16" s="29" t="s">
        <v>130</v>
      </c>
      <c r="I16" s="29" t="s">
        <v>85</v>
      </c>
      <c r="J16" s="28">
        <v>1384</v>
      </c>
      <c r="K16" s="28">
        <v>402.69499999999999</v>
      </c>
      <c r="L16" s="29" t="s">
        <v>457</v>
      </c>
      <c r="M16" s="29" t="s">
        <v>126</v>
      </c>
      <c r="N16" s="28">
        <v>41.084670000000003</v>
      </c>
      <c r="O16" s="28">
        <v>-111.91104</v>
      </c>
      <c r="P16" s="29" t="s">
        <v>87</v>
      </c>
      <c r="Q16" s="28">
        <v>1979</v>
      </c>
      <c r="R16" s="30"/>
      <c r="S16" s="29" t="s">
        <v>402</v>
      </c>
      <c r="T16" s="28">
        <v>11</v>
      </c>
      <c r="U16" s="29" t="s">
        <v>74</v>
      </c>
      <c r="V16" s="29" t="s">
        <v>555</v>
      </c>
      <c r="W16" s="29" t="s">
        <v>430</v>
      </c>
      <c r="X16" s="28">
        <v>31990</v>
      </c>
      <c r="Y16" s="28">
        <v>33598</v>
      </c>
      <c r="Z16" s="28">
        <v>35425</v>
      </c>
      <c r="AA16" s="28">
        <v>37577</v>
      </c>
      <c r="AB16" s="28">
        <v>38464</v>
      </c>
      <c r="AC16" s="28">
        <v>35410.800000000003</v>
      </c>
      <c r="AD16" s="28">
        <v>31990</v>
      </c>
      <c r="AE16" s="28">
        <v>38464</v>
      </c>
      <c r="AF16" s="28">
        <v>34739</v>
      </c>
      <c r="AG16" s="28">
        <v>36399</v>
      </c>
      <c r="AH16" s="28">
        <v>38175</v>
      </c>
      <c r="AI16" s="28">
        <v>40716</v>
      </c>
      <c r="AJ16" s="28">
        <v>41259</v>
      </c>
      <c r="AK16" s="28">
        <v>38257.599999999999</v>
      </c>
      <c r="AL16" s="28">
        <v>34739</v>
      </c>
      <c r="AM16" s="28">
        <v>41259</v>
      </c>
      <c r="AN16" s="28">
        <v>1.0859000000000001</v>
      </c>
      <c r="AO16" s="28">
        <v>1.0833999999999999</v>
      </c>
      <c r="AP16" s="28">
        <v>1.0775999999999999</v>
      </c>
      <c r="AQ16" s="28">
        <v>1.0834999999999999</v>
      </c>
      <c r="AR16" s="28">
        <v>1.0727</v>
      </c>
      <c r="AS16" s="28">
        <v>1.0806199999999999</v>
      </c>
      <c r="AT16" s="28">
        <v>1.0727</v>
      </c>
      <c r="AU16" s="28">
        <v>1.0859000000000001</v>
      </c>
      <c r="AV16" s="28">
        <v>0.86192000000000013</v>
      </c>
      <c r="AW16" s="28">
        <v>0.93694000000000011</v>
      </c>
      <c r="AX16" s="28">
        <v>0.96831999999999996</v>
      </c>
      <c r="AY16" s="28">
        <v>0.99738000000000004</v>
      </c>
      <c r="AZ16" s="28">
        <v>1.0191399999999999</v>
      </c>
      <c r="BA16" s="28">
        <v>1.0787800000000001</v>
      </c>
      <c r="BB16" s="28">
        <v>1.05724</v>
      </c>
      <c r="BC16" s="28">
        <v>1.06748</v>
      </c>
      <c r="BD16" s="28">
        <v>1.05338</v>
      </c>
      <c r="BE16" s="28">
        <v>1.0383800000000001</v>
      </c>
      <c r="BF16" s="28">
        <v>0.96817999999999993</v>
      </c>
      <c r="BG16" s="28">
        <v>0.93567999999999996</v>
      </c>
      <c r="BH16" s="28">
        <v>0.91149999999999998</v>
      </c>
      <c r="BI16" s="28">
        <v>0.99496000000000007</v>
      </c>
      <c r="BJ16" s="28">
        <v>1.06786</v>
      </c>
      <c r="BK16" s="28">
        <v>1.0199400000000001</v>
      </c>
      <c r="BL16" s="28">
        <v>0.64737999999999996</v>
      </c>
      <c r="BM16" s="28">
        <v>1.03572</v>
      </c>
      <c r="BN16" s="28">
        <v>1.0754800000000002</v>
      </c>
      <c r="BO16" s="28">
        <v>1.0946400000000003</v>
      </c>
      <c r="BP16" s="28">
        <v>1.1128800000000001</v>
      </c>
      <c r="BQ16" s="28">
        <v>1.13812</v>
      </c>
      <c r="BR16" s="28">
        <v>0.90636000000000005</v>
      </c>
      <c r="BS16" s="28">
        <v>0.19845099117045731</v>
      </c>
      <c r="BT16" s="28">
        <v>0.29955935500130826</v>
      </c>
      <c r="BU16" s="28">
        <v>0.25177636702316369</v>
      </c>
      <c r="BV16" s="28">
        <v>0.25021328680507071</v>
      </c>
      <c r="BW16" s="29" t="s">
        <v>593</v>
      </c>
      <c r="BX16" s="29" t="s">
        <v>663</v>
      </c>
      <c r="BY16" s="29" t="s">
        <v>662</v>
      </c>
    </row>
    <row r="17" spans="1:77" x14ac:dyDescent="0.25">
      <c r="A17" s="28">
        <v>317</v>
      </c>
      <c r="B17" s="29" t="s">
        <v>438</v>
      </c>
      <c r="C17" s="28">
        <v>3</v>
      </c>
      <c r="D17" s="29" t="s">
        <v>75</v>
      </c>
      <c r="E17" s="29" t="s">
        <v>68</v>
      </c>
      <c r="F17" s="29" t="s">
        <v>131</v>
      </c>
      <c r="G17" s="29" t="s">
        <v>132</v>
      </c>
      <c r="H17" s="29" t="s">
        <v>133</v>
      </c>
      <c r="I17" s="29" t="s">
        <v>134</v>
      </c>
      <c r="J17" s="28">
        <v>415</v>
      </c>
      <c r="K17" s="28">
        <v>4.1660000000000004</v>
      </c>
      <c r="L17" s="29" t="s">
        <v>458</v>
      </c>
      <c r="M17" s="29" t="s">
        <v>66</v>
      </c>
      <c r="N17" s="28">
        <v>40.57179</v>
      </c>
      <c r="O17" s="28">
        <v>-111.77087</v>
      </c>
      <c r="P17" s="29" t="s">
        <v>87</v>
      </c>
      <c r="Q17" s="28">
        <v>1948</v>
      </c>
      <c r="R17" s="30"/>
      <c r="S17" s="29" t="s">
        <v>403</v>
      </c>
      <c r="T17" s="28">
        <v>35</v>
      </c>
      <c r="U17" s="29" t="s">
        <v>388</v>
      </c>
      <c r="V17" s="29" t="s">
        <v>553</v>
      </c>
      <c r="W17" s="29" t="s">
        <v>428</v>
      </c>
      <c r="X17" s="28">
        <v>5491</v>
      </c>
      <c r="Y17" s="28">
        <v>5855</v>
      </c>
      <c r="Z17" s="28">
        <v>6483</v>
      </c>
      <c r="AA17" s="28">
        <v>6544</v>
      </c>
      <c r="AB17" s="28">
        <v>6527</v>
      </c>
      <c r="AC17" s="28">
        <v>6180</v>
      </c>
      <c r="AD17" s="28">
        <v>5491</v>
      </c>
      <c r="AE17" s="28">
        <v>6544</v>
      </c>
      <c r="AF17" s="28">
        <v>4487</v>
      </c>
      <c r="AG17" s="28">
        <v>4756</v>
      </c>
      <c r="AH17" s="28">
        <v>5283</v>
      </c>
      <c r="AI17" s="28">
        <v>5218</v>
      </c>
      <c r="AJ17" s="28">
        <v>5304</v>
      </c>
      <c r="AK17" s="28">
        <v>5009.6000000000004</v>
      </c>
      <c r="AL17" s="28">
        <v>4487</v>
      </c>
      <c r="AM17" s="28">
        <v>5304</v>
      </c>
      <c r="AN17" s="28">
        <v>0.81720000000000004</v>
      </c>
      <c r="AO17" s="28">
        <v>0.81230000000000002</v>
      </c>
      <c r="AP17" s="28">
        <v>0.81489999999999996</v>
      </c>
      <c r="AQ17" s="28">
        <v>0.7974</v>
      </c>
      <c r="AR17" s="28">
        <v>0.81259999999999999</v>
      </c>
      <c r="AS17" s="28">
        <v>0.81088000000000005</v>
      </c>
      <c r="AT17" s="28">
        <v>0.7974</v>
      </c>
      <c r="AU17" s="28">
        <v>0.81720000000000004</v>
      </c>
      <c r="AV17" s="28">
        <v>1.3153999999999999</v>
      </c>
      <c r="AW17" s="28">
        <v>1.4010400000000001</v>
      </c>
      <c r="AX17" s="28">
        <v>1.3587399999999998</v>
      </c>
      <c r="AY17" s="28">
        <v>0.98330000000000006</v>
      </c>
      <c r="AZ17" s="28">
        <v>0.62378</v>
      </c>
      <c r="BA17" s="28">
        <v>0.77829999999999999</v>
      </c>
      <c r="BB17" s="28">
        <v>1.0066999999999999</v>
      </c>
      <c r="BC17" s="28">
        <v>0.99156000000000011</v>
      </c>
      <c r="BD17" s="28">
        <v>0.93003999999999998</v>
      </c>
      <c r="BE17" s="28">
        <v>0.77459999999999996</v>
      </c>
      <c r="BF17" s="28">
        <v>0.6702999999999999</v>
      </c>
      <c r="BG17" s="28">
        <v>1.2126600000000001</v>
      </c>
      <c r="BH17" s="28">
        <v>1.3096999999999999</v>
      </c>
      <c r="BI17" s="28">
        <v>0.98859999999999992</v>
      </c>
      <c r="BJ17" s="28">
        <v>0.92554000000000003</v>
      </c>
      <c r="BK17" s="28">
        <v>0.7916399999999999</v>
      </c>
      <c r="BL17" s="28">
        <v>1.3228199999999997</v>
      </c>
      <c r="BM17" s="28">
        <v>0.76088</v>
      </c>
      <c r="BN17" s="28">
        <v>0.79198000000000002</v>
      </c>
      <c r="BO17" s="28">
        <v>0.83151999999999993</v>
      </c>
      <c r="BP17" s="28">
        <v>0.85179999999999989</v>
      </c>
      <c r="BQ17" s="28">
        <v>1.02874</v>
      </c>
      <c r="BR17" s="28">
        <v>1.3697199999999998</v>
      </c>
      <c r="BS17" s="28">
        <v>0.15154150830699586</v>
      </c>
      <c r="BT17" s="28">
        <v>0.40024620648681869</v>
      </c>
      <c r="BU17" s="28">
        <v>0.25844729422375251</v>
      </c>
      <c r="BV17" s="28">
        <v>0.18976499098243291</v>
      </c>
      <c r="BW17" s="29" t="s">
        <v>656</v>
      </c>
      <c r="BX17" s="29" t="s">
        <v>663</v>
      </c>
      <c r="BY17" s="29" t="s">
        <v>703</v>
      </c>
    </row>
    <row r="18" spans="1:77" x14ac:dyDescent="0.25">
      <c r="A18" s="28">
        <v>318</v>
      </c>
      <c r="B18" s="29" t="s">
        <v>433</v>
      </c>
      <c r="C18" s="28">
        <v>41</v>
      </c>
      <c r="D18" s="29" t="s">
        <v>96</v>
      </c>
      <c r="E18" s="29" t="s">
        <v>61</v>
      </c>
      <c r="F18" s="29" t="s">
        <v>102</v>
      </c>
      <c r="G18" s="29" t="s">
        <v>135</v>
      </c>
      <c r="H18" s="29" t="s">
        <v>136</v>
      </c>
      <c r="I18" s="29" t="s">
        <v>65</v>
      </c>
      <c r="J18" s="28">
        <v>321</v>
      </c>
      <c r="K18" s="28">
        <v>161.501</v>
      </c>
      <c r="L18" s="29" t="s">
        <v>459</v>
      </c>
      <c r="M18" s="29" t="s">
        <v>109</v>
      </c>
      <c r="N18" s="28">
        <v>40.897579999999998</v>
      </c>
      <c r="O18" s="28">
        <v>-111.39569</v>
      </c>
      <c r="P18" s="29" t="s">
        <v>67</v>
      </c>
      <c r="Q18" s="28">
        <v>1950</v>
      </c>
      <c r="R18" s="30"/>
      <c r="S18" s="29" t="s">
        <v>404</v>
      </c>
      <c r="T18" s="28">
        <v>43</v>
      </c>
      <c r="U18" s="29" t="s">
        <v>388</v>
      </c>
      <c r="V18" s="29" t="s">
        <v>553</v>
      </c>
      <c r="W18" s="29" t="s">
        <v>428</v>
      </c>
      <c r="X18" s="28">
        <v>13149</v>
      </c>
      <c r="Y18" s="28">
        <v>13251</v>
      </c>
      <c r="Z18" s="28">
        <v>14241</v>
      </c>
      <c r="AA18" s="28">
        <v>14905</v>
      </c>
      <c r="AB18" s="28">
        <v>15150</v>
      </c>
      <c r="AC18" s="28">
        <v>14139.2</v>
      </c>
      <c r="AD18" s="28">
        <v>13149</v>
      </c>
      <c r="AE18" s="28">
        <v>15150</v>
      </c>
      <c r="AF18" s="28">
        <v>12506</v>
      </c>
      <c r="AG18" s="28">
        <v>12729</v>
      </c>
      <c r="AH18" s="28">
        <v>13548</v>
      </c>
      <c r="AI18" s="28">
        <v>14191</v>
      </c>
      <c r="AJ18" s="28">
        <v>14510</v>
      </c>
      <c r="AK18" s="28">
        <v>13496.8</v>
      </c>
      <c r="AL18" s="28">
        <v>12506</v>
      </c>
      <c r="AM18" s="28">
        <v>14510</v>
      </c>
      <c r="AN18" s="28">
        <v>0.95109999999999995</v>
      </c>
      <c r="AO18" s="28">
        <v>0.96060000000000001</v>
      </c>
      <c r="AP18" s="28">
        <v>0.95130000000000003</v>
      </c>
      <c r="AQ18" s="28">
        <v>0.95209999999999995</v>
      </c>
      <c r="AR18" s="28">
        <v>0.95779999999999998</v>
      </c>
      <c r="AS18" s="28">
        <v>0.95457999999999998</v>
      </c>
      <c r="AT18" s="28">
        <v>0.95109999999999995</v>
      </c>
      <c r="AU18" s="28">
        <v>0.96060000000000001</v>
      </c>
      <c r="AV18" s="28">
        <v>0.74426000000000003</v>
      </c>
      <c r="AW18" s="28">
        <v>0.75427999999999995</v>
      </c>
      <c r="AX18" s="28">
        <v>0.84852000000000005</v>
      </c>
      <c r="AY18" s="28">
        <v>0.87929999999999997</v>
      </c>
      <c r="AZ18" s="28">
        <v>1.0166799999999998</v>
      </c>
      <c r="BA18" s="28">
        <v>1.2258800000000001</v>
      </c>
      <c r="BB18" s="28">
        <v>1.3445400000000001</v>
      </c>
      <c r="BC18" s="28">
        <v>1.2983799999999999</v>
      </c>
      <c r="BD18" s="28">
        <v>1.08826</v>
      </c>
      <c r="BE18" s="28">
        <v>1.0035000000000001</v>
      </c>
      <c r="BF18" s="28">
        <v>0.86882000000000004</v>
      </c>
      <c r="BG18" s="28">
        <v>0.80806</v>
      </c>
      <c r="BH18" s="28">
        <v>0.76885999999999999</v>
      </c>
      <c r="BI18" s="28">
        <v>0.91481999999999997</v>
      </c>
      <c r="BJ18" s="28">
        <v>1.2895800000000002</v>
      </c>
      <c r="BK18" s="28">
        <v>0.98684000000000016</v>
      </c>
      <c r="BL18" s="28">
        <v>0.96601999999999999</v>
      </c>
      <c r="BM18" s="28">
        <v>0.89783999999999986</v>
      </c>
      <c r="BN18" s="28">
        <v>0.91335999999999995</v>
      </c>
      <c r="BO18" s="28">
        <v>0.98297999999999985</v>
      </c>
      <c r="BP18" s="28">
        <v>1.01634</v>
      </c>
      <c r="BQ18" s="28">
        <v>1.13398</v>
      </c>
      <c r="BR18" s="28">
        <v>1.0705399999999998</v>
      </c>
      <c r="BS18" s="28">
        <v>0.14660534244685167</v>
      </c>
      <c r="BT18" s="28">
        <v>0.36120709432095094</v>
      </c>
      <c r="BU18" s="28">
        <v>0.21925624005118377</v>
      </c>
      <c r="BV18" s="28">
        <v>0.2729313231810136</v>
      </c>
      <c r="BW18" s="29" t="s">
        <v>591</v>
      </c>
      <c r="BX18" s="29" t="s">
        <v>663</v>
      </c>
      <c r="BY18" s="29" t="s">
        <v>692</v>
      </c>
    </row>
    <row r="19" spans="1:77" x14ac:dyDescent="0.25">
      <c r="A19" s="28">
        <v>319</v>
      </c>
      <c r="B19" s="29" t="s">
        <v>434</v>
      </c>
      <c r="C19" s="28">
        <v>2</v>
      </c>
      <c r="D19" s="29" t="s">
        <v>81</v>
      </c>
      <c r="E19" s="29" t="s">
        <v>68</v>
      </c>
      <c r="F19" s="29" t="s">
        <v>102</v>
      </c>
      <c r="G19" s="29" t="s">
        <v>137</v>
      </c>
      <c r="H19" s="29" t="s">
        <v>138</v>
      </c>
      <c r="I19" s="29" t="s">
        <v>139</v>
      </c>
      <c r="J19" s="28">
        <v>403</v>
      </c>
      <c r="K19" s="28">
        <v>13.342000000000001</v>
      </c>
      <c r="L19" s="29" t="s">
        <v>460</v>
      </c>
      <c r="M19" s="29" t="s">
        <v>95</v>
      </c>
      <c r="N19" s="28">
        <v>40.356279999999998</v>
      </c>
      <c r="O19" s="28">
        <v>-111.57337</v>
      </c>
      <c r="P19" s="29" t="s">
        <v>67</v>
      </c>
      <c r="Q19" s="28">
        <v>1988</v>
      </c>
      <c r="R19" s="30"/>
      <c r="S19" s="29" t="s">
        <v>399</v>
      </c>
      <c r="T19" s="28">
        <v>49</v>
      </c>
      <c r="U19" s="29" t="s">
        <v>388</v>
      </c>
      <c r="V19" s="29" t="s">
        <v>553</v>
      </c>
      <c r="W19" s="29" t="s">
        <v>428</v>
      </c>
      <c r="X19" s="28">
        <v>13489</v>
      </c>
      <c r="Y19" s="28">
        <v>14537</v>
      </c>
      <c r="Z19" s="28">
        <v>15954</v>
      </c>
      <c r="AA19" s="28">
        <v>16930</v>
      </c>
      <c r="AB19" s="28">
        <v>17745</v>
      </c>
      <c r="AC19" s="28">
        <v>15731</v>
      </c>
      <c r="AD19" s="28">
        <v>13489</v>
      </c>
      <c r="AE19" s="28">
        <v>17745</v>
      </c>
      <c r="AF19" s="28">
        <v>12426</v>
      </c>
      <c r="AG19" s="28">
        <v>13479</v>
      </c>
      <c r="AH19" s="28">
        <v>14766</v>
      </c>
      <c r="AI19" s="28">
        <v>15887</v>
      </c>
      <c r="AJ19" s="28">
        <v>16478</v>
      </c>
      <c r="AK19" s="28">
        <v>14607.2</v>
      </c>
      <c r="AL19" s="28">
        <v>12426</v>
      </c>
      <c r="AM19" s="28">
        <v>16478</v>
      </c>
      <c r="AN19" s="28">
        <v>0.92120000000000002</v>
      </c>
      <c r="AO19" s="28">
        <v>0.92720000000000002</v>
      </c>
      <c r="AP19" s="28">
        <v>0.92549999999999999</v>
      </c>
      <c r="AQ19" s="28">
        <v>0.93840000000000001</v>
      </c>
      <c r="AR19" s="28">
        <v>0.92859999999999998</v>
      </c>
      <c r="AS19" s="28">
        <v>0.92818000000000001</v>
      </c>
      <c r="AT19" s="28">
        <v>0.92120000000000002</v>
      </c>
      <c r="AU19" s="28">
        <v>0.93840000000000001</v>
      </c>
      <c r="AV19" s="28">
        <v>0.83401999999999998</v>
      </c>
      <c r="AW19" s="28">
        <v>0.8372400000000001</v>
      </c>
      <c r="AX19" s="28">
        <v>0.86173999999999995</v>
      </c>
      <c r="AY19" s="28">
        <v>0.84188000000000007</v>
      </c>
      <c r="AZ19" s="28">
        <v>0.96394000000000002</v>
      </c>
      <c r="BA19" s="28">
        <v>1.18692</v>
      </c>
      <c r="BB19" s="28">
        <v>1.3206599999999999</v>
      </c>
      <c r="BC19" s="28">
        <v>1.26888</v>
      </c>
      <c r="BD19" s="28">
        <v>1.0983799999999999</v>
      </c>
      <c r="BE19" s="28">
        <v>1.07182</v>
      </c>
      <c r="BF19" s="28">
        <v>0.8345800000000001</v>
      </c>
      <c r="BG19" s="28">
        <v>0.88092000000000004</v>
      </c>
      <c r="BH19" s="28">
        <v>0.85072000000000014</v>
      </c>
      <c r="BI19" s="28">
        <v>0.88919999999999999</v>
      </c>
      <c r="BJ19" s="28">
        <v>1.2587999999999999</v>
      </c>
      <c r="BK19" s="28">
        <v>1.0016</v>
      </c>
      <c r="BL19" s="28">
        <v>0.84611999999999998</v>
      </c>
      <c r="BM19" s="28">
        <v>0.88361999999999996</v>
      </c>
      <c r="BN19" s="28">
        <v>0.89858000000000016</v>
      </c>
      <c r="BO19" s="28">
        <v>0.93976000000000004</v>
      </c>
      <c r="BP19" s="28">
        <v>0.98227999999999993</v>
      </c>
      <c r="BQ19" s="28">
        <v>1.18998</v>
      </c>
      <c r="BR19" s="28">
        <v>1.2494400000000001</v>
      </c>
      <c r="BS19" s="28">
        <v>0.15753664632532458</v>
      </c>
      <c r="BT19" s="28">
        <v>0.34617624899250254</v>
      </c>
      <c r="BU19" s="28">
        <v>0.25451845879667812</v>
      </c>
      <c r="BV19" s="28">
        <v>0.24176864588549477</v>
      </c>
      <c r="BW19" s="29" t="s">
        <v>591</v>
      </c>
      <c r="BX19" s="29" t="s">
        <v>687</v>
      </c>
      <c r="BY19" s="29" t="s">
        <v>662</v>
      </c>
    </row>
    <row r="20" spans="1:77" x14ac:dyDescent="0.25">
      <c r="A20" s="28">
        <v>320</v>
      </c>
      <c r="B20" s="29" t="s">
        <v>434</v>
      </c>
      <c r="C20" s="28">
        <v>3</v>
      </c>
      <c r="D20" s="29" t="s">
        <v>75</v>
      </c>
      <c r="E20" s="29" t="s">
        <v>68</v>
      </c>
      <c r="F20" s="29" t="s">
        <v>102</v>
      </c>
      <c r="G20" s="29" t="s">
        <v>140</v>
      </c>
      <c r="H20" s="29" t="s">
        <v>141</v>
      </c>
      <c r="I20" s="29" t="s">
        <v>142</v>
      </c>
      <c r="J20" s="28">
        <v>1349</v>
      </c>
      <c r="K20" s="28">
        <v>13.243</v>
      </c>
      <c r="L20" s="29" t="s">
        <v>461</v>
      </c>
      <c r="M20" s="29" t="s">
        <v>143</v>
      </c>
      <c r="N20" s="28">
        <v>41.253950000000003</v>
      </c>
      <c r="O20" s="28">
        <v>-111.85204</v>
      </c>
      <c r="P20" s="29" t="s">
        <v>87</v>
      </c>
      <c r="Q20" s="28">
        <v>1950</v>
      </c>
      <c r="R20" s="30"/>
      <c r="S20" s="29" t="s">
        <v>405</v>
      </c>
      <c r="T20" s="28">
        <v>57</v>
      </c>
      <c r="U20" s="29" t="s">
        <v>388</v>
      </c>
      <c r="V20" s="29" t="s">
        <v>553</v>
      </c>
      <c r="W20" s="29" t="s">
        <v>428</v>
      </c>
      <c r="X20" s="28">
        <v>6101</v>
      </c>
      <c r="Y20" s="28">
        <v>7578</v>
      </c>
      <c r="Z20" s="28">
        <v>8011</v>
      </c>
      <c r="AA20" s="28">
        <v>8407</v>
      </c>
      <c r="AB20" s="28">
        <v>8658</v>
      </c>
      <c r="AC20" s="28">
        <v>7751</v>
      </c>
      <c r="AD20" s="28">
        <v>6101</v>
      </c>
      <c r="AE20" s="28">
        <v>8658</v>
      </c>
      <c r="AF20" s="28">
        <v>5871</v>
      </c>
      <c r="AG20" s="28">
        <v>7321</v>
      </c>
      <c r="AH20" s="28">
        <v>7709</v>
      </c>
      <c r="AI20" s="28">
        <v>8060</v>
      </c>
      <c r="AJ20" s="28">
        <v>8373</v>
      </c>
      <c r="AK20" s="28">
        <v>7466.8</v>
      </c>
      <c r="AL20" s="28">
        <v>5871</v>
      </c>
      <c r="AM20" s="28">
        <v>8373</v>
      </c>
      <c r="AN20" s="28">
        <v>0.96230000000000004</v>
      </c>
      <c r="AO20" s="28">
        <v>0.96609999999999996</v>
      </c>
      <c r="AP20" s="28">
        <v>0.96230000000000004</v>
      </c>
      <c r="AQ20" s="28">
        <v>0.9587</v>
      </c>
      <c r="AR20" s="28">
        <v>0.96709999999999996</v>
      </c>
      <c r="AS20" s="28">
        <v>0.96329999999999993</v>
      </c>
      <c r="AT20" s="28">
        <v>0.9587</v>
      </c>
      <c r="AU20" s="28">
        <v>0.96709999999999996</v>
      </c>
      <c r="AV20" s="28">
        <v>0.8936400000000001</v>
      </c>
      <c r="AW20" s="28">
        <v>0.91493999999999998</v>
      </c>
      <c r="AX20" s="28">
        <v>0.90310000000000001</v>
      </c>
      <c r="AY20" s="28">
        <v>0.85161999999999993</v>
      </c>
      <c r="AZ20" s="28">
        <v>0.96934000000000009</v>
      </c>
      <c r="BA20" s="28">
        <v>1.2180599999999999</v>
      </c>
      <c r="BB20" s="28">
        <v>1.2551999999999999</v>
      </c>
      <c r="BC20" s="28">
        <v>1.1713600000000002</v>
      </c>
      <c r="BD20" s="28">
        <v>1.0699999999999998</v>
      </c>
      <c r="BE20" s="28">
        <v>0.95964000000000005</v>
      </c>
      <c r="BF20" s="28">
        <v>0.83718000000000004</v>
      </c>
      <c r="BG20" s="28">
        <v>0.93819999999999992</v>
      </c>
      <c r="BH20" s="28">
        <v>0.91560000000000008</v>
      </c>
      <c r="BI20" s="28">
        <v>0.90803999999999996</v>
      </c>
      <c r="BJ20" s="28">
        <v>1.21488</v>
      </c>
      <c r="BK20" s="28">
        <v>0.95557999999999998</v>
      </c>
      <c r="BL20" s="28">
        <v>0.90771999999999997</v>
      </c>
      <c r="BM20" s="28">
        <v>0.92586000000000013</v>
      </c>
      <c r="BN20" s="28">
        <v>0.9585800000000001</v>
      </c>
      <c r="BO20" s="28">
        <v>0.97061999999999993</v>
      </c>
      <c r="BP20" s="28">
        <v>0.9927999999999999</v>
      </c>
      <c r="BQ20" s="28">
        <v>1.1072</v>
      </c>
      <c r="BR20" s="28">
        <v>1.1266400000000001</v>
      </c>
      <c r="BS20" s="28">
        <v>0.16540767724560587</v>
      </c>
      <c r="BT20" s="28">
        <v>0.34339735381195186</v>
      </c>
      <c r="BU20" s="28">
        <v>0.24791014417183307</v>
      </c>
      <c r="BV20" s="28">
        <v>0.2432848247706092</v>
      </c>
      <c r="BW20" s="29" t="s">
        <v>591</v>
      </c>
      <c r="BX20" s="29" t="s">
        <v>677</v>
      </c>
      <c r="BY20" s="29" t="s">
        <v>662</v>
      </c>
    </row>
    <row r="21" spans="1:77" x14ac:dyDescent="0.25">
      <c r="A21" s="28">
        <v>321</v>
      </c>
      <c r="B21" s="29" t="s">
        <v>434</v>
      </c>
      <c r="C21" s="28">
        <v>22</v>
      </c>
      <c r="D21" s="29" t="s">
        <v>144</v>
      </c>
      <c r="E21" s="29" t="s">
        <v>68</v>
      </c>
      <c r="F21" s="29" t="s">
        <v>70</v>
      </c>
      <c r="G21" s="29" t="s">
        <v>145</v>
      </c>
      <c r="H21" s="29" t="s">
        <v>146</v>
      </c>
      <c r="I21" s="29" t="s">
        <v>117</v>
      </c>
      <c r="J21" s="28">
        <v>1332</v>
      </c>
      <c r="K21" s="28">
        <v>149.65</v>
      </c>
      <c r="L21" s="29" t="s">
        <v>462</v>
      </c>
      <c r="M21" s="29" t="s">
        <v>95</v>
      </c>
      <c r="N21" s="28">
        <v>39.95214</v>
      </c>
      <c r="O21" s="28">
        <v>-111.95774</v>
      </c>
      <c r="P21" s="29" t="s">
        <v>87</v>
      </c>
      <c r="Q21" s="28">
        <v>1961</v>
      </c>
      <c r="R21" s="30"/>
      <c r="S21" s="29" t="s">
        <v>399</v>
      </c>
      <c r="T21" s="28">
        <v>49</v>
      </c>
      <c r="U21" s="29" t="s">
        <v>388</v>
      </c>
      <c r="V21" s="29" t="s">
        <v>553</v>
      </c>
      <c r="W21" s="29" t="s">
        <v>428</v>
      </c>
      <c r="X21" s="28">
        <v>1259</v>
      </c>
      <c r="Y21" s="28">
        <v>1301</v>
      </c>
      <c r="Z21" s="28">
        <v>1388</v>
      </c>
      <c r="AA21" s="28">
        <v>1453</v>
      </c>
      <c r="AB21" s="28">
        <v>1460</v>
      </c>
      <c r="AC21" s="28">
        <v>1372.2</v>
      </c>
      <c r="AD21" s="28">
        <v>1259</v>
      </c>
      <c r="AE21" s="28">
        <v>1460</v>
      </c>
      <c r="AF21" s="28">
        <v>1130</v>
      </c>
      <c r="AG21" s="28">
        <v>1177</v>
      </c>
      <c r="AH21" s="28">
        <v>1267</v>
      </c>
      <c r="AI21" s="28">
        <v>1327</v>
      </c>
      <c r="AJ21" s="28">
        <v>1314</v>
      </c>
      <c r="AK21" s="28">
        <v>1243</v>
      </c>
      <c r="AL21" s="28">
        <v>1130</v>
      </c>
      <c r="AM21" s="28">
        <v>1327</v>
      </c>
      <c r="AN21" s="28">
        <v>0.89749999999999996</v>
      </c>
      <c r="AO21" s="28">
        <v>0.90469999999999995</v>
      </c>
      <c r="AP21" s="28">
        <v>0.91279999999999994</v>
      </c>
      <c r="AQ21" s="28">
        <v>0.9133</v>
      </c>
      <c r="AR21" s="28">
        <v>0.9</v>
      </c>
      <c r="AS21" s="28">
        <v>0.90565999999999991</v>
      </c>
      <c r="AT21" s="28">
        <v>0.89749999999999996</v>
      </c>
      <c r="AU21" s="28">
        <v>0.9133</v>
      </c>
      <c r="AV21" s="28">
        <v>0.75860000000000005</v>
      </c>
      <c r="AW21" s="28">
        <v>0.84795999999999994</v>
      </c>
      <c r="AX21" s="28">
        <v>1.0497000000000001</v>
      </c>
      <c r="AY21" s="28">
        <v>1.1741000000000001</v>
      </c>
      <c r="AZ21" s="28">
        <v>1.1842999999999999</v>
      </c>
      <c r="BA21" s="28">
        <v>1.0352000000000001</v>
      </c>
      <c r="BB21" s="28">
        <v>0.94288000000000005</v>
      </c>
      <c r="BC21" s="28">
        <v>1.0027200000000001</v>
      </c>
      <c r="BD21" s="28">
        <v>1.05908</v>
      </c>
      <c r="BE21" s="28">
        <v>1.10808</v>
      </c>
      <c r="BF21" s="28">
        <v>0.97857999999999978</v>
      </c>
      <c r="BG21" s="28">
        <v>0.82623999999999997</v>
      </c>
      <c r="BH21" s="28">
        <v>0.81093999999999988</v>
      </c>
      <c r="BI21" s="28">
        <v>1.1360199999999998</v>
      </c>
      <c r="BJ21" s="28">
        <v>0.99360000000000004</v>
      </c>
      <c r="BK21" s="28">
        <v>1.0486</v>
      </c>
      <c r="BL21" s="28">
        <v>1.0088200000000001</v>
      </c>
      <c r="BM21" s="28">
        <v>0.87777999999999989</v>
      </c>
      <c r="BN21" s="28">
        <v>0.88369999999999993</v>
      </c>
      <c r="BO21" s="28">
        <v>0.90689999999999993</v>
      </c>
      <c r="BP21" s="28">
        <v>0.95028000000000001</v>
      </c>
      <c r="BQ21" s="28">
        <v>1.14086</v>
      </c>
      <c r="BR21" s="28">
        <v>1.2155799999999999</v>
      </c>
      <c r="BS21" s="28">
        <v>0.16252545423206385</v>
      </c>
      <c r="BT21" s="28">
        <v>0.32912443343860553</v>
      </c>
      <c r="BU21" s="28">
        <v>0.24410427702813134</v>
      </c>
      <c r="BV21" s="28">
        <v>0.26424583530119927</v>
      </c>
      <c r="BW21" s="29" t="s">
        <v>591</v>
      </c>
      <c r="BX21" s="29" t="s">
        <v>676</v>
      </c>
      <c r="BY21" s="29" t="s">
        <v>662</v>
      </c>
    </row>
    <row r="22" spans="1:77" x14ac:dyDescent="0.25">
      <c r="A22" s="28">
        <v>322</v>
      </c>
      <c r="B22" s="29" t="s">
        <v>438</v>
      </c>
      <c r="C22" s="28">
        <v>3</v>
      </c>
      <c r="D22" s="29" t="s">
        <v>144</v>
      </c>
      <c r="E22" s="29" t="s">
        <v>68</v>
      </c>
      <c r="F22" s="29" t="s">
        <v>131</v>
      </c>
      <c r="G22" s="29" t="s">
        <v>147</v>
      </c>
      <c r="H22" s="29" t="s">
        <v>148</v>
      </c>
      <c r="I22" s="29" t="s">
        <v>149</v>
      </c>
      <c r="J22" s="28">
        <v>404</v>
      </c>
      <c r="K22" s="28">
        <v>2.46</v>
      </c>
      <c r="L22" s="29" t="s">
        <v>463</v>
      </c>
      <c r="M22" s="29" t="s">
        <v>66</v>
      </c>
      <c r="N22" s="28">
        <v>40.618600000000001</v>
      </c>
      <c r="O22" s="28">
        <v>-111.78184</v>
      </c>
      <c r="P22" s="29" t="s">
        <v>87</v>
      </c>
      <c r="Q22" s="28">
        <v>1955</v>
      </c>
      <c r="R22" s="30"/>
      <c r="S22" s="29" t="s">
        <v>403</v>
      </c>
      <c r="T22" s="28">
        <v>35</v>
      </c>
      <c r="U22" s="29" t="s">
        <v>388</v>
      </c>
      <c r="V22" s="29" t="s">
        <v>553</v>
      </c>
      <c r="W22" s="29" t="s">
        <v>429</v>
      </c>
      <c r="X22" s="28">
        <v>4105</v>
      </c>
      <c r="Y22" s="28">
        <v>4438</v>
      </c>
      <c r="Z22" s="28">
        <v>5101</v>
      </c>
      <c r="AA22" s="28">
        <v>5568</v>
      </c>
      <c r="AB22" s="28">
        <v>5669</v>
      </c>
      <c r="AC22" s="28">
        <v>4976.2</v>
      </c>
      <c r="AD22" s="28">
        <v>4105</v>
      </c>
      <c r="AE22" s="28">
        <v>5669</v>
      </c>
      <c r="AF22" s="28">
        <v>3199</v>
      </c>
      <c r="AG22" s="28">
        <v>3399</v>
      </c>
      <c r="AH22" s="28">
        <v>3941</v>
      </c>
      <c r="AI22" s="28">
        <v>4290</v>
      </c>
      <c r="AJ22" s="28">
        <v>4393</v>
      </c>
      <c r="AK22" s="28">
        <v>3844.4</v>
      </c>
      <c r="AL22" s="28">
        <v>3199</v>
      </c>
      <c r="AM22" s="28">
        <v>4393</v>
      </c>
      <c r="AN22" s="28">
        <v>0.77929999999999999</v>
      </c>
      <c r="AO22" s="28">
        <v>0.76590000000000003</v>
      </c>
      <c r="AP22" s="28">
        <v>0.77259999999999995</v>
      </c>
      <c r="AQ22" s="28">
        <v>0.77049999999999996</v>
      </c>
      <c r="AR22" s="28">
        <v>0.77490000000000003</v>
      </c>
      <c r="AS22" s="28">
        <v>0.7726400000000001</v>
      </c>
      <c r="AT22" s="28">
        <v>0.76590000000000003</v>
      </c>
      <c r="AU22" s="28">
        <v>0.77929999999999999</v>
      </c>
      <c r="AV22" s="28">
        <v>1.1378599999999999</v>
      </c>
      <c r="AW22" s="28">
        <v>1.1499199999999998</v>
      </c>
      <c r="AX22" s="28">
        <v>1.0742800000000001</v>
      </c>
      <c r="AY22" s="28">
        <v>0.6727200000000001</v>
      </c>
      <c r="AZ22" s="28">
        <v>0.60486000000000006</v>
      </c>
      <c r="BA22" s="28">
        <v>1.1770400000000001</v>
      </c>
      <c r="BB22" s="28">
        <v>1.3329</v>
      </c>
      <c r="BC22" s="28">
        <v>1.2041799999999998</v>
      </c>
      <c r="BD22" s="28">
        <v>1.0121799999999999</v>
      </c>
      <c r="BE22" s="28">
        <v>0.86431999999999998</v>
      </c>
      <c r="BF22" s="28">
        <v>0.66549999999999998</v>
      </c>
      <c r="BG22" s="28">
        <v>1.07728</v>
      </c>
      <c r="BH22" s="28">
        <v>1.12168</v>
      </c>
      <c r="BI22" s="28">
        <v>0.78393999999999997</v>
      </c>
      <c r="BJ22" s="28">
        <v>1.2380199999999999</v>
      </c>
      <c r="BK22" s="28">
        <v>0.84733999999999998</v>
      </c>
      <c r="BL22" s="28">
        <v>1.4109</v>
      </c>
      <c r="BM22" s="28">
        <v>0.72758</v>
      </c>
      <c r="BN22" s="28">
        <v>0.73980000000000001</v>
      </c>
      <c r="BO22" s="28">
        <v>0.81447999999999998</v>
      </c>
      <c r="BP22" s="28">
        <v>0.79676000000000002</v>
      </c>
      <c r="BQ22" s="28">
        <v>1.01702</v>
      </c>
      <c r="BR22" s="28">
        <v>1.4476599999999999</v>
      </c>
      <c r="BS22" s="28">
        <v>0.11083015758904069</v>
      </c>
      <c r="BT22" s="28">
        <v>0.39481311603869723</v>
      </c>
      <c r="BU22" s="28">
        <v>0.25871918794285814</v>
      </c>
      <c r="BV22" s="28">
        <v>0.23563753842940399</v>
      </c>
      <c r="BW22" s="29" t="s">
        <v>656</v>
      </c>
      <c r="BX22" s="29" t="s">
        <v>663</v>
      </c>
      <c r="BY22" s="29" t="s">
        <v>658</v>
      </c>
    </row>
    <row r="23" spans="1:77" x14ac:dyDescent="0.25">
      <c r="A23" s="28">
        <v>323</v>
      </c>
      <c r="B23" s="29" t="s">
        <v>433</v>
      </c>
      <c r="C23" s="28">
        <v>35</v>
      </c>
      <c r="D23" s="29" t="s">
        <v>96</v>
      </c>
      <c r="E23" s="29" t="s">
        <v>61</v>
      </c>
      <c r="F23" s="29" t="s">
        <v>62</v>
      </c>
      <c r="G23" s="29" t="s">
        <v>150</v>
      </c>
      <c r="H23" s="29" t="s">
        <v>151</v>
      </c>
      <c r="I23" s="29" t="s">
        <v>65</v>
      </c>
      <c r="J23" s="28">
        <v>321</v>
      </c>
      <c r="K23" s="28">
        <v>68.69</v>
      </c>
      <c r="L23" s="29" t="s">
        <v>464</v>
      </c>
      <c r="M23" s="29" t="s">
        <v>152</v>
      </c>
      <c r="N23" s="28">
        <v>40.774709999999999</v>
      </c>
      <c r="O23" s="28">
        <v>-112.80219</v>
      </c>
      <c r="P23" s="29" t="s">
        <v>87</v>
      </c>
      <c r="Q23" s="28">
        <v>1950</v>
      </c>
      <c r="R23" s="30"/>
      <c r="S23" s="29" t="s">
        <v>406</v>
      </c>
      <c r="T23" s="28">
        <v>45</v>
      </c>
      <c r="U23" s="29" t="s">
        <v>388</v>
      </c>
      <c r="V23" s="29" t="s">
        <v>553</v>
      </c>
      <c r="W23" s="29" t="s">
        <v>428</v>
      </c>
      <c r="X23" s="28">
        <v>7911</v>
      </c>
      <c r="Y23" s="28">
        <v>7895</v>
      </c>
      <c r="Z23" s="28">
        <v>8125</v>
      </c>
      <c r="AA23" s="28">
        <v>8336</v>
      </c>
      <c r="AB23" s="28">
        <v>8829</v>
      </c>
      <c r="AC23" s="28">
        <v>8219.2000000000007</v>
      </c>
      <c r="AD23" s="28">
        <v>7895</v>
      </c>
      <c r="AE23" s="28">
        <v>8829</v>
      </c>
      <c r="AF23" s="28">
        <v>7013</v>
      </c>
      <c r="AG23" s="28">
        <v>6961</v>
      </c>
      <c r="AH23" s="28">
        <v>7028</v>
      </c>
      <c r="AI23" s="28">
        <v>7217</v>
      </c>
      <c r="AJ23" s="28">
        <v>7690</v>
      </c>
      <c r="AK23" s="28">
        <v>7181.8</v>
      </c>
      <c r="AL23" s="28">
        <v>6961</v>
      </c>
      <c r="AM23" s="28">
        <v>7690</v>
      </c>
      <c r="AN23" s="28">
        <v>0.88649999999999995</v>
      </c>
      <c r="AO23" s="28">
        <v>0.88170000000000004</v>
      </c>
      <c r="AP23" s="28">
        <v>0.86499999999999999</v>
      </c>
      <c r="AQ23" s="28">
        <v>0.86580000000000001</v>
      </c>
      <c r="AR23" s="28">
        <v>0.871</v>
      </c>
      <c r="AS23" s="28">
        <v>0.874</v>
      </c>
      <c r="AT23" s="28">
        <v>0.86499999999999999</v>
      </c>
      <c r="AU23" s="28">
        <v>0.88649999999999995</v>
      </c>
      <c r="AV23" s="28">
        <v>0.77117999999999998</v>
      </c>
      <c r="AW23" s="28">
        <v>0.84792000000000001</v>
      </c>
      <c r="AX23" s="28">
        <v>0.93255999999999994</v>
      </c>
      <c r="AY23" s="28">
        <v>0.96348</v>
      </c>
      <c r="AZ23" s="28">
        <v>1.0408399999999998</v>
      </c>
      <c r="BA23" s="28">
        <v>1.15646</v>
      </c>
      <c r="BB23" s="28">
        <v>1.1937200000000001</v>
      </c>
      <c r="BC23" s="28">
        <v>1.1719599999999999</v>
      </c>
      <c r="BD23" s="28">
        <v>1.0826600000000002</v>
      </c>
      <c r="BE23" s="28">
        <v>1.0156000000000001</v>
      </c>
      <c r="BF23" s="28">
        <v>0.91989999999999994</v>
      </c>
      <c r="BG23" s="28">
        <v>0.81401999999999997</v>
      </c>
      <c r="BH23" s="28">
        <v>0.81101999999999985</v>
      </c>
      <c r="BI23" s="28">
        <v>0.97896000000000005</v>
      </c>
      <c r="BJ23" s="28">
        <v>1.1740400000000002</v>
      </c>
      <c r="BK23" s="28">
        <v>1.00606</v>
      </c>
      <c r="BL23" s="28">
        <v>1.1682999999999999</v>
      </c>
      <c r="BM23" s="28">
        <v>0.82286000000000004</v>
      </c>
      <c r="BN23" s="28">
        <v>0.83574000000000004</v>
      </c>
      <c r="BO23" s="28">
        <v>0.88271999999999995</v>
      </c>
      <c r="BP23" s="28">
        <v>0.93790000000000018</v>
      </c>
      <c r="BQ23" s="28">
        <v>1.1095999999999999</v>
      </c>
      <c r="BR23" s="28">
        <v>1.2153200000000002</v>
      </c>
      <c r="BS23" s="28">
        <v>0.10974219303522474</v>
      </c>
      <c r="BT23" s="28">
        <v>0.3654787089939503</v>
      </c>
      <c r="BU23" s="28">
        <v>0.19820588380930876</v>
      </c>
      <c r="BV23" s="28">
        <v>0.32657321416151619</v>
      </c>
      <c r="BW23" s="29" t="s">
        <v>591</v>
      </c>
      <c r="BX23" s="29" t="s">
        <v>663</v>
      </c>
      <c r="BY23" s="29" t="s">
        <v>692</v>
      </c>
    </row>
    <row r="24" spans="1:77" x14ac:dyDescent="0.25">
      <c r="A24" s="28">
        <v>324</v>
      </c>
      <c r="B24" s="29" t="s">
        <v>434</v>
      </c>
      <c r="C24" s="28">
        <v>2</v>
      </c>
      <c r="D24" s="29" t="s">
        <v>81</v>
      </c>
      <c r="E24" s="29" t="s">
        <v>68</v>
      </c>
      <c r="F24" s="29" t="s">
        <v>114</v>
      </c>
      <c r="G24" s="29" t="s">
        <v>153</v>
      </c>
      <c r="H24" s="29" t="s">
        <v>154</v>
      </c>
      <c r="I24" s="29" t="s">
        <v>155</v>
      </c>
      <c r="J24" s="28">
        <v>1291</v>
      </c>
      <c r="K24" s="28">
        <v>9</v>
      </c>
      <c r="L24" s="29" t="s">
        <v>465</v>
      </c>
      <c r="M24" s="29" t="s">
        <v>156</v>
      </c>
      <c r="N24" s="28">
        <v>37.855220000000003</v>
      </c>
      <c r="O24" s="28">
        <v>-109.18682</v>
      </c>
      <c r="P24" s="29" t="s">
        <v>87</v>
      </c>
      <c r="Q24" s="28">
        <v>1963</v>
      </c>
      <c r="R24" s="30"/>
      <c r="S24" s="29" t="s">
        <v>407</v>
      </c>
      <c r="T24" s="28">
        <v>37</v>
      </c>
      <c r="U24" s="29" t="s">
        <v>388</v>
      </c>
      <c r="V24" s="29" t="s">
        <v>553</v>
      </c>
      <c r="W24" s="29" t="s">
        <v>428</v>
      </c>
      <c r="X24" s="28">
        <v>2406</v>
      </c>
      <c r="Y24" s="28">
        <v>2555</v>
      </c>
      <c r="Z24" s="28">
        <v>2710</v>
      </c>
      <c r="AA24" s="28">
        <v>2838</v>
      </c>
      <c r="AB24" s="28">
        <v>2928</v>
      </c>
      <c r="AC24" s="28">
        <v>2687.4</v>
      </c>
      <c r="AD24" s="28">
        <v>2406</v>
      </c>
      <c r="AE24" s="28">
        <v>2928</v>
      </c>
      <c r="AF24" s="28">
        <v>2293</v>
      </c>
      <c r="AG24" s="28">
        <v>2434</v>
      </c>
      <c r="AH24" s="28">
        <v>2558</v>
      </c>
      <c r="AI24" s="28">
        <v>2668</v>
      </c>
      <c r="AJ24" s="28">
        <v>2757</v>
      </c>
      <c r="AK24" s="28">
        <v>2542</v>
      </c>
      <c r="AL24" s="28">
        <v>2293</v>
      </c>
      <c r="AM24" s="28">
        <v>2757</v>
      </c>
      <c r="AN24" s="28">
        <v>0.95299999999999996</v>
      </c>
      <c r="AO24" s="28">
        <v>0.9526</v>
      </c>
      <c r="AP24" s="28">
        <v>0.94389999999999996</v>
      </c>
      <c r="AQ24" s="28">
        <v>0.94010000000000005</v>
      </c>
      <c r="AR24" s="28">
        <v>0.94159999999999999</v>
      </c>
      <c r="AS24" s="28">
        <v>0.94624000000000008</v>
      </c>
      <c r="AT24" s="28">
        <v>0.94010000000000005</v>
      </c>
      <c r="AU24" s="28">
        <v>0.95299999999999996</v>
      </c>
      <c r="AV24" s="28">
        <v>0.73377999999999999</v>
      </c>
      <c r="AW24" s="28">
        <v>0.76491999999999993</v>
      </c>
      <c r="AX24" s="28">
        <v>0.94687999999999994</v>
      </c>
      <c r="AY24" s="28">
        <v>1.0109199999999998</v>
      </c>
      <c r="AZ24" s="28">
        <v>1.0780400000000001</v>
      </c>
      <c r="BA24" s="28">
        <v>1.1567599999999998</v>
      </c>
      <c r="BB24" s="28">
        <v>1.1914799999999999</v>
      </c>
      <c r="BC24" s="28">
        <v>1.1226399999999999</v>
      </c>
      <c r="BD24" s="28">
        <v>1.06714</v>
      </c>
      <c r="BE24" s="28">
        <v>1.0430199999999998</v>
      </c>
      <c r="BF24" s="28">
        <v>0.94198000000000004</v>
      </c>
      <c r="BG24" s="28">
        <v>0.89860000000000007</v>
      </c>
      <c r="BH24" s="28">
        <v>0.79912000000000005</v>
      </c>
      <c r="BI24" s="28">
        <v>1.01196</v>
      </c>
      <c r="BJ24" s="28">
        <v>1.15696</v>
      </c>
      <c r="BK24" s="28">
        <v>1.01738</v>
      </c>
      <c r="BL24" s="28">
        <v>1.0269999999999999</v>
      </c>
      <c r="BM24" s="28">
        <v>0.87229999999999985</v>
      </c>
      <c r="BN24" s="28">
        <v>0.9065200000000001</v>
      </c>
      <c r="BO24" s="28">
        <v>0.98176000000000008</v>
      </c>
      <c r="BP24" s="28">
        <v>1.0097999999999998</v>
      </c>
      <c r="BQ24" s="28">
        <v>1.11616</v>
      </c>
      <c r="BR24" s="28">
        <v>1.07016</v>
      </c>
      <c r="BS24" s="28">
        <v>0.11036238887708802</v>
      </c>
      <c r="BT24" s="28">
        <v>0.42140076454387987</v>
      </c>
      <c r="BU24" s="28">
        <v>0.21769910921383526</v>
      </c>
      <c r="BV24" s="28">
        <v>0.25053773736519686</v>
      </c>
      <c r="BW24" s="57" t="s">
        <v>656</v>
      </c>
      <c r="BX24" s="29" t="s">
        <v>677</v>
      </c>
      <c r="BY24" s="29" t="s">
        <v>651</v>
      </c>
    </row>
    <row r="25" spans="1:77" x14ac:dyDescent="0.25">
      <c r="A25" s="28">
        <v>325</v>
      </c>
      <c r="B25" s="29" t="s">
        <v>434</v>
      </c>
      <c r="C25" s="28">
        <v>3</v>
      </c>
      <c r="D25" s="29" t="s">
        <v>144</v>
      </c>
      <c r="E25" s="29" t="s">
        <v>68</v>
      </c>
      <c r="F25" s="29" t="s">
        <v>157</v>
      </c>
      <c r="G25" s="29" t="s">
        <v>158</v>
      </c>
      <c r="H25" s="29" t="s">
        <v>159</v>
      </c>
      <c r="I25" s="29" t="s">
        <v>85</v>
      </c>
      <c r="J25" s="28">
        <v>1384</v>
      </c>
      <c r="K25" s="28">
        <v>377.45</v>
      </c>
      <c r="L25" s="29" t="s">
        <v>466</v>
      </c>
      <c r="M25" s="29" t="s">
        <v>66</v>
      </c>
      <c r="N25" s="28">
        <v>40.745620000000002</v>
      </c>
      <c r="O25" s="28">
        <v>-111.88807</v>
      </c>
      <c r="P25" s="29" t="s">
        <v>67</v>
      </c>
      <c r="Q25" s="28">
        <v>1985</v>
      </c>
      <c r="R25" s="30"/>
      <c r="S25" s="29" t="s">
        <v>403</v>
      </c>
      <c r="T25" s="28">
        <v>35</v>
      </c>
      <c r="U25" s="29" t="s">
        <v>74</v>
      </c>
      <c r="V25" s="29" t="s">
        <v>556</v>
      </c>
      <c r="W25" s="29" t="s">
        <v>429</v>
      </c>
      <c r="X25" s="28">
        <v>22045</v>
      </c>
      <c r="Y25" s="28">
        <v>22030</v>
      </c>
      <c r="Z25" s="28">
        <v>22544</v>
      </c>
      <c r="AA25" s="28">
        <v>23971</v>
      </c>
      <c r="AB25" s="28">
        <v>24154</v>
      </c>
      <c r="AC25" s="28">
        <v>22948.799999999999</v>
      </c>
      <c r="AD25" s="28">
        <v>22030</v>
      </c>
      <c r="AE25" s="28">
        <v>24154</v>
      </c>
      <c r="AF25" s="28">
        <v>23574</v>
      </c>
      <c r="AG25" s="28">
        <v>23462</v>
      </c>
      <c r="AH25" s="28">
        <v>23958</v>
      </c>
      <c r="AI25" s="28">
        <v>25638</v>
      </c>
      <c r="AJ25" s="28">
        <v>25746</v>
      </c>
      <c r="AK25" s="28">
        <v>24475.599999999999</v>
      </c>
      <c r="AL25" s="28">
        <v>23462</v>
      </c>
      <c r="AM25" s="28">
        <v>25746</v>
      </c>
      <c r="AN25" s="28">
        <v>1.0693999999999999</v>
      </c>
      <c r="AO25" s="28">
        <v>1.0649999999999999</v>
      </c>
      <c r="AP25" s="28">
        <v>1.0627</v>
      </c>
      <c r="AQ25" s="28">
        <v>1.0694999999999999</v>
      </c>
      <c r="AR25" s="28">
        <v>1.0659000000000001</v>
      </c>
      <c r="AS25" s="28">
        <v>1.0665</v>
      </c>
      <c r="AT25" s="28">
        <v>1.0627</v>
      </c>
      <c r="AU25" s="28">
        <v>1.0694999999999999</v>
      </c>
      <c r="AV25" s="28">
        <v>0.93995999999999991</v>
      </c>
      <c r="AW25" s="28">
        <v>0.97514000000000001</v>
      </c>
      <c r="AX25" s="28">
        <v>0.99708000000000008</v>
      </c>
      <c r="AY25" s="28">
        <v>0.97742000000000007</v>
      </c>
      <c r="AZ25" s="28">
        <v>0.98202</v>
      </c>
      <c r="BA25" s="28">
        <v>0.97471999999999992</v>
      </c>
      <c r="BB25" s="28">
        <v>0.99761999999999984</v>
      </c>
      <c r="BC25" s="28">
        <v>1.0759399999999999</v>
      </c>
      <c r="BD25" s="28">
        <v>1.0386</v>
      </c>
      <c r="BE25" s="28">
        <v>1.0184799999999998</v>
      </c>
      <c r="BF25" s="28">
        <v>1.0001799999999998</v>
      </c>
      <c r="BG25" s="28">
        <v>1.0112000000000001</v>
      </c>
      <c r="BH25" s="28">
        <v>0.97544000000000008</v>
      </c>
      <c r="BI25" s="28">
        <v>0.98551999999999995</v>
      </c>
      <c r="BJ25" s="28">
        <v>1.0161</v>
      </c>
      <c r="BK25" s="28">
        <v>1.0190999999999999</v>
      </c>
      <c r="BL25" s="28">
        <v>0.61443999999999999</v>
      </c>
      <c r="BM25" s="28">
        <v>1.0314599999999998</v>
      </c>
      <c r="BN25" s="28">
        <v>1.05854</v>
      </c>
      <c r="BO25" s="28">
        <v>1.0722999999999998</v>
      </c>
      <c r="BP25" s="28">
        <v>1.0960000000000001</v>
      </c>
      <c r="BQ25" s="28">
        <v>1.1802800000000002</v>
      </c>
      <c r="BR25" s="28">
        <v>0.95202000000000009</v>
      </c>
      <c r="BS25" s="28">
        <v>0.12458177235395455</v>
      </c>
      <c r="BT25" s="28">
        <v>0.39291694958000195</v>
      </c>
      <c r="BU25" s="28">
        <v>0.24804466355136162</v>
      </c>
      <c r="BV25" s="28">
        <v>0.23445661451468186</v>
      </c>
      <c r="BW25" s="29" t="s">
        <v>594</v>
      </c>
      <c r="BX25" s="29" t="s">
        <v>663</v>
      </c>
      <c r="BY25" s="29" t="s">
        <v>662</v>
      </c>
    </row>
    <row r="26" spans="1:77" x14ac:dyDescent="0.25">
      <c r="A26" s="28">
        <v>327</v>
      </c>
      <c r="B26" s="29" t="s">
        <v>434</v>
      </c>
      <c r="C26" s="28">
        <v>33</v>
      </c>
      <c r="D26" s="29" t="s">
        <v>127</v>
      </c>
      <c r="E26" s="29" t="s">
        <v>68</v>
      </c>
      <c r="F26" s="29" t="s">
        <v>128</v>
      </c>
      <c r="G26" s="29" t="s">
        <v>160</v>
      </c>
      <c r="H26" s="29" t="s">
        <v>161</v>
      </c>
      <c r="I26" s="29" t="s">
        <v>117</v>
      </c>
      <c r="J26" s="28">
        <v>1332</v>
      </c>
      <c r="K26" s="28">
        <v>174.65199999999999</v>
      </c>
      <c r="L26" s="29" t="s">
        <v>467</v>
      </c>
      <c r="M26" s="29" t="s">
        <v>95</v>
      </c>
      <c r="N26" s="28">
        <v>40.113340000000001</v>
      </c>
      <c r="O26" s="28">
        <v>-111.63424000000001</v>
      </c>
      <c r="P26" s="29" t="s">
        <v>67</v>
      </c>
      <c r="Q26" s="28">
        <v>1950</v>
      </c>
      <c r="R26" s="30"/>
      <c r="S26" s="29" t="s">
        <v>399</v>
      </c>
      <c r="T26" s="28">
        <v>49</v>
      </c>
      <c r="U26" s="29" t="s">
        <v>74</v>
      </c>
      <c r="V26" s="29" t="s">
        <v>554</v>
      </c>
      <c r="W26" s="29" t="s">
        <v>430</v>
      </c>
      <c r="X26" s="28">
        <v>23828</v>
      </c>
      <c r="Y26" s="28">
        <v>25397</v>
      </c>
      <c r="Z26" s="28">
        <v>27320</v>
      </c>
      <c r="AA26" s="28">
        <v>28330</v>
      </c>
      <c r="AB26" s="28">
        <v>29809</v>
      </c>
      <c r="AC26" s="28">
        <v>26936.799999999999</v>
      </c>
      <c r="AD26" s="28">
        <v>23828</v>
      </c>
      <c r="AE26" s="28">
        <v>29809</v>
      </c>
      <c r="AF26" s="28">
        <v>24269</v>
      </c>
      <c r="AG26" s="28">
        <v>25914</v>
      </c>
      <c r="AH26" s="28">
        <v>27615</v>
      </c>
      <c r="AI26" s="28">
        <v>28455</v>
      </c>
      <c r="AJ26" s="28">
        <v>29921</v>
      </c>
      <c r="AK26" s="28">
        <v>27234.799999999999</v>
      </c>
      <c r="AL26" s="28">
        <v>24269</v>
      </c>
      <c r="AM26" s="28">
        <v>29921</v>
      </c>
      <c r="AN26" s="28">
        <v>1.0185</v>
      </c>
      <c r="AO26" s="28">
        <v>1.0204</v>
      </c>
      <c r="AP26" s="28">
        <v>1.0107999999999999</v>
      </c>
      <c r="AQ26" s="28">
        <v>1.0044</v>
      </c>
      <c r="AR26" s="28">
        <v>1.0038</v>
      </c>
      <c r="AS26" s="28">
        <v>1.0115799999999999</v>
      </c>
      <c r="AT26" s="28">
        <v>1.0038</v>
      </c>
      <c r="AU26" s="28">
        <v>1.0204</v>
      </c>
      <c r="AV26" s="28">
        <v>0.8138200000000001</v>
      </c>
      <c r="AW26" s="28">
        <v>0.86506000000000005</v>
      </c>
      <c r="AX26" s="28">
        <v>0.96801999999999988</v>
      </c>
      <c r="AY26" s="28">
        <v>0.99738000000000004</v>
      </c>
      <c r="AZ26" s="28">
        <v>1.0474999999999999</v>
      </c>
      <c r="BA26" s="28">
        <v>1.09476</v>
      </c>
      <c r="BB26" s="28">
        <v>1.0982000000000001</v>
      </c>
      <c r="BC26" s="28">
        <v>1.0784800000000001</v>
      </c>
      <c r="BD26" s="28">
        <v>1.0374400000000001</v>
      </c>
      <c r="BE26" s="28">
        <v>1.0434800000000002</v>
      </c>
      <c r="BF26" s="28">
        <v>0.96792</v>
      </c>
      <c r="BG26" s="28">
        <v>0.95475999999999994</v>
      </c>
      <c r="BH26" s="28">
        <v>0.87786000000000008</v>
      </c>
      <c r="BI26" s="28">
        <v>1.0043</v>
      </c>
      <c r="BJ26" s="28">
        <v>1.0904799999999999</v>
      </c>
      <c r="BK26" s="28">
        <v>1.0162800000000001</v>
      </c>
      <c r="BL26" s="28">
        <v>0.71021999999999996</v>
      </c>
      <c r="BM26" s="28">
        <v>0.99225999999999992</v>
      </c>
      <c r="BN26" s="28">
        <v>0.9914400000000001</v>
      </c>
      <c r="BO26" s="28">
        <v>1.01416</v>
      </c>
      <c r="BP26" s="28">
        <v>1.04548</v>
      </c>
      <c r="BQ26" s="28">
        <v>1.1661600000000001</v>
      </c>
      <c r="BR26" s="28">
        <v>1.07192</v>
      </c>
      <c r="BS26" s="28">
        <v>0.15717931831889623</v>
      </c>
      <c r="BT26" s="28">
        <v>0.32195429333339315</v>
      </c>
      <c r="BU26" s="28">
        <v>0.23556578028981154</v>
      </c>
      <c r="BV26" s="28">
        <v>0.28530060805789914</v>
      </c>
      <c r="BW26" s="29" t="s">
        <v>593</v>
      </c>
      <c r="BX26" s="29" t="s">
        <v>663</v>
      </c>
      <c r="BY26" s="29" t="s">
        <v>662</v>
      </c>
    </row>
    <row r="27" spans="1:77" x14ac:dyDescent="0.25">
      <c r="A27" s="28">
        <v>329</v>
      </c>
      <c r="B27" s="29" t="s">
        <v>434</v>
      </c>
      <c r="C27" s="28">
        <v>2</v>
      </c>
      <c r="D27" s="29" t="s">
        <v>127</v>
      </c>
      <c r="E27" s="29" t="s">
        <v>68</v>
      </c>
      <c r="F27" s="29" t="s">
        <v>128</v>
      </c>
      <c r="G27" s="29" t="s">
        <v>162</v>
      </c>
      <c r="H27" s="29" t="s">
        <v>163</v>
      </c>
      <c r="I27" s="29" t="s">
        <v>85</v>
      </c>
      <c r="J27" s="28">
        <v>1384</v>
      </c>
      <c r="K27" s="28">
        <v>412.39800000000002</v>
      </c>
      <c r="L27" s="29" t="s">
        <v>468</v>
      </c>
      <c r="M27" s="29" t="s">
        <v>143</v>
      </c>
      <c r="N27" s="28">
        <v>41.201340000000002</v>
      </c>
      <c r="O27" s="28">
        <v>-111.97112</v>
      </c>
      <c r="P27" s="29" t="s">
        <v>67</v>
      </c>
      <c r="Q27" s="28">
        <v>1965</v>
      </c>
      <c r="R27" s="30"/>
      <c r="S27" s="29" t="s">
        <v>405</v>
      </c>
      <c r="T27" s="28">
        <v>57</v>
      </c>
      <c r="U27" s="29" t="s">
        <v>74</v>
      </c>
      <c r="V27" s="29" t="s">
        <v>556</v>
      </c>
      <c r="W27" s="29" t="s">
        <v>429</v>
      </c>
      <c r="X27" s="28">
        <v>23765</v>
      </c>
      <c r="Y27" s="28">
        <v>25117</v>
      </c>
      <c r="Z27" s="28">
        <v>26661</v>
      </c>
      <c r="AA27" s="28">
        <v>27743</v>
      </c>
      <c r="AB27" s="28">
        <v>28754</v>
      </c>
      <c r="AC27" s="28">
        <v>26408</v>
      </c>
      <c r="AD27" s="28">
        <v>23765</v>
      </c>
      <c r="AE27" s="28">
        <v>28754</v>
      </c>
      <c r="AF27" s="28">
        <v>25104</v>
      </c>
      <c r="AG27" s="28">
        <v>26337</v>
      </c>
      <c r="AH27" s="28">
        <v>27894</v>
      </c>
      <c r="AI27" s="28">
        <v>29044</v>
      </c>
      <c r="AJ27" s="28">
        <v>29931</v>
      </c>
      <c r="AK27" s="28">
        <v>27662</v>
      </c>
      <c r="AL27" s="28">
        <v>25104</v>
      </c>
      <c r="AM27" s="28">
        <v>29931</v>
      </c>
      <c r="AN27" s="28">
        <v>1.0563</v>
      </c>
      <c r="AO27" s="28">
        <v>1.0486</v>
      </c>
      <c r="AP27" s="28">
        <v>1.0462</v>
      </c>
      <c r="AQ27" s="28">
        <v>1.0468999999999999</v>
      </c>
      <c r="AR27" s="28">
        <v>1.0408999999999999</v>
      </c>
      <c r="AS27" s="28">
        <v>1.0477799999999999</v>
      </c>
      <c r="AT27" s="28">
        <v>1.0408999999999999</v>
      </c>
      <c r="AU27" s="28">
        <v>1.0563</v>
      </c>
      <c r="AV27" s="28">
        <v>0.89990000000000003</v>
      </c>
      <c r="AW27" s="28">
        <v>0.97416000000000003</v>
      </c>
      <c r="AX27" s="28">
        <v>1.00756</v>
      </c>
      <c r="AY27" s="28">
        <v>1.0043399999999998</v>
      </c>
      <c r="AZ27" s="28">
        <v>1.0304000000000002</v>
      </c>
      <c r="BA27" s="28">
        <v>1.0140999999999998</v>
      </c>
      <c r="BB27" s="28">
        <v>0.99613999999999991</v>
      </c>
      <c r="BC27" s="28">
        <v>1.0282</v>
      </c>
      <c r="BD27" s="28">
        <v>1.02206</v>
      </c>
      <c r="BE27" s="28">
        <v>1.0054799999999999</v>
      </c>
      <c r="BF27" s="28">
        <v>0.98284000000000005</v>
      </c>
      <c r="BG27" s="28">
        <v>1.0162599999999999</v>
      </c>
      <c r="BH27" s="28">
        <v>0.96343999999999996</v>
      </c>
      <c r="BI27" s="28">
        <v>1.0141</v>
      </c>
      <c r="BJ27" s="28">
        <v>1.0127999999999999</v>
      </c>
      <c r="BK27" s="28">
        <v>1.00346</v>
      </c>
      <c r="BL27" s="28">
        <v>0.64067999999999992</v>
      </c>
      <c r="BM27" s="28">
        <v>1.02976</v>
      </c>
      <c r="BN27" s="28">
        <v>1.04514</v>
      </c>
      <c r="BO27" s="28">
        <v>1.0516400000000001</v>
      </c>
      <c r="BP27" s="28">
        <v>1.0644199999999999</v>
      </c>
      <c r="BQ27" s="28">
        <v>1.1712000000000002</v>
      </c>
      <c r="BR27" s="28">
        <v>0.99468000000000001</v>
      </c>
      <c r="BS27" s="28">
        <v>0.11361231185919447</v>
      </c>
      <c r="BT27" s="28">
        <v>0.39767423804705671</v>
      </c>
      <c r="BU27" s="28">
        <v>0.24568914998565128</v>
      </c>
      <c r="BV27" s="28">
        <v>0.24302430010809753</v>
      </c>
      <c r="BW27" s="29" t="s">
        <v>594</v>
      </c>
      <c r="BX27" s="29" t="s">
        <v>663</v>
      </c>
      <c r="BY27" s="29" t="s">
        <v>662</v>
      </c>
    </row>
    <row r="28" spans="1:77" x14ac:dyDescent="0.25">
      <c r="A28" s="28">
        <v>332</v>
      </c>
      <c r="B28" s="29" t="s">
        <v>434</v>
      </c>
      <c r="C28" s="28">
        <v>2</v>
      </c>
      <c r="D28" s="29" t="s">
        <v>127</v>
      </c>
      <c r="E28" s="29" t="s">
        <v>68</v>
      </c>
      <c r="F28" s="29" t="s">
        <v>128</v>
      </c>
      <c r="G28" s="29" t="s">
        <v>164</v>
      </c>
      <c r="H28" s="29" t="s">
        <v>165</v>
      </c>
      <c r="I28" s="29" t="s">
        <v>166</v>
      </c>
      <c r="J28" s="28">
        <v>402</v>
      </c>
      <c r="K28" s="28">
        <v>6.1859999999999999</v>
      </c>
      <c r="L28" s="29" t="s">
        <v>469</v>
      </c>
      <c r="M28" s="29" t="s">
        <v>66</v>
      </c>
      <c r="N28" s="28">
        <v>40.74821</v>
      </c>
      <c r="O28" s="28">
        <v>-111.83033</v>
      </c>
      <c r="P28" s="29" t="s">
        <v>67</v>
      </c>
      <c r="Q28" s="28">
        <v>1984</v>
      </c>
      <c r="R28" s="30"/>
      <c r="S28" s="29" t="s">
        <v>403</v>
      </c>
      <c r="T28" s="28">
        <v>35</v>
      </c>
      <c r="U28" s="29" t="s">
        <v>74</v>
      </c>
      <c r="V28" s="29" t="s">
        <v>555</v>
      </c>
      <c r="W28" s="29" t="s">
        <v>430</v>
      </c>
      <c r="X28" s="28">
        <v>44843</v>
      </c>
      <c r="Y28" s="28">
        <v>45001</v>
      </c>
      <c r="Z28" s="28">
        <v>43979</v>
      </c>
      <c r="AA28" s="28">
        <v>42290</v>
      </c>
      <c r="AB28" s="28">
        <v>44212</v>
      </c>
      <c r="AC28" s="28">
        <v>44065</v>
      </c>
      <c r="AD28" s="28">
        <v>42290</v>
      </c>
      <c r="AE28" s="28">
        <v>45001</v>
      </c>
      <c r="AF28" s="28">
        <v>52456</v>
      </c>
      <c r="AG28" s="28">
        <v>51277</v>
      </c>
      <c r="AH28" s="28">
        <v>50397</v>
      </c>
      <c r="AI28" s="28">
        <v>48509</v>
      </c>
      <c r="AJ28" s="28">
        <v>50727</v>
      </c>
      <c r="AK28" s="28">
        <v>50673.2</v>
      </c>
      <c r="AL28" s="28">
        <v>48509</v>
      </c>
      <c r="AM28" s="28">
        <v>52456</v>
      </c>
      <c r="AN28" s="28">
        <v>1.1698</v>
      </c>
      <c r="AO28" s="28">
        <v>1.1395</v>
      </c>
      <c r="AP28" s="28">
        <v>1.1458999999999999</v>
      </c>
      <c r="AQ28" s="28">
        <v>1.1471</v>
      </c>
      <c r="AR28" s="28">
        <v>1.1474</v>
      </c>
      <c r="AS28" s="28">
        <v>1.14994</v>
      </c>
      <c r="AT28" s="28">
        <v>1.1395</v>
      </c>
      <c r="AU28" s="28">
        <v>1.1698</v>
      </c>
      <c r="AV28" s="28">
        <v>0.97070000000000012</v>
      </c>
      <c r="AW28" s="28">
        <v>1.0516799999999999</v>
      </c>
      <c r="AX28" s="28">
        <v>1.0563800000000001</v>
      </c>
      <c r="AY28" s="28">
        <v>1.07318</v>
      </c>
      <c r="AZ28" s="28">
        <v>1.0165200000000001</v>
      </c>
      <c r="BA28" s="28">
        <v>0.9920399999999997</v>
      </c>
      <c r="BB28" s="28">
        <v>0.93868000000000007</v>
      </c>
      <c r="BC28" s="28">
        <v>0.97153999999999985</v>
      </c>
      <c r="BD28" s="28">
        <v>1.02386</v>
      </c>
      <c r="BE28" s="28">
        <v>1.0255800000000002</v>
      </c>
      <c r="BF28" s="28">
        <v>0.93657999999999997</v>
      </c>
      <c r="BG28" s="28">
        <v>0.9133</v>
      </c>
      <c r="BH28" s="28">
        <v>0.98628000000000005</v>
      </c>
      <c r="BI28" s="28">
        <v>1.0487000000000002</v>
      </c>
      <c r="BJ28" s="28">
        <v>0.96742000000000006</v>
      </c>
      <c r="BK28" s="28">
        <v>0.99536000000000013</v>
      </c>
      <c r="BL28" s="28">
        <v>0.54864000000000002</v>
      </c>
      <c r="BM28" s="28">
        <v>1.10348</v>
      </c>
      <c r="BN28" s="28">
        <v>1.15158</v>
      </c>
      <c r="BO28" s="28">
        <v>1.16408</v>
      </c>
      <c r="BP28" s="28">
        <v>1.1710800000000001</v>
      </c>
      <c r="BQ28" s="28">
        <v>1.12958</v>
      </c>
      <c r="BR28" s="28">
        <v>0.73033999999999999</v>
      </c>
      <c r="BS28" s="28">
        <v>0.18905104889292021</v>
      </c>
      <c r="BT28" s="28">
        <v>0.34915958617512455</v>
      </c>
      <c r="BU28" s="28">
        <v>0.23550428185584033</v>
      </c>
      <c r="BV28" s="28">
        <v>0.22628508307611489</v>
      </c>
      <c r="BW28" s="29" t="s">
        <v>593</v>
      </c>
      <c r="BX28" s="29" t="s">
        <v>663</v>
      </c>
      <c r="BY28" s="29" t="s">
        <v>662</v>
      </c>
    </row>
    <row r="29" spans="1:77" x14ac:dyDescent="0.25">
      <c r="A29" s="28">
        <v>333</v>
      </c>
      <c r="B29" s="29" t="s">
        <v>434</v>
      </c>
      <c r="C29" s="28">
        <v>2</v>
      </c>
      <c r="D29" s="29" t="s">
        <v>127</v>
      </c>
      <c r="E29" s="29" t="s">
        <v>68</v>
      </c>
      <c r="F29" s="29" t="s">
        <v>128</v>
      </c>
      <c r="G29" s="29" t="s">
        <v>167</v>
      </c>
      <c r="H29" s="29" t="s">
        <v>168</v>
      </c>
      <c r="I29" s="29" t="s">
        <v>169</v>
      </c>
      <c r="J29" s="28">
        <v>318</v>
      </c>
      <c r="K29" s="28">
        <v>21.26</v>
      </c>
      <c r="L29" s="29" t="s">
        <v>470</v>
      </c>
      <c r="M29" s="29" t="s">
        <v>66</v>
      </c>
      <c r="N29" s="28">
        <v>40.743040000000001</v>
      </c>
      <c r="O29" s="28">
        <v>-111.871</v>
      </c>
      <c r="P29" s="29" t="s">
        <v>87</v>
      </c>
      <c r="Q29" s="28">
        <v>1984</v>
      </c>
      <c r="R29" s="30"/>
      <c r="S29" s="29" t="s">
        <v>403</v>
      </c>
      <c r="T29" s="28">
        <v>35</v>
      </c>
      <c r="U29" s="29" t="s">
        <v>74</v>
      </c>
      <c r="V29" s="29" t="s">
        <v>556</v>
      </c>
      <c r="W29" s="29" t="s">
        <v>429</v>
      </c>
      <c r="X29" s="28">
        <v>38333</v>
      </c>
      <c r="Y29" s="28">
        <v>39694</v>
      </c>
      <c r="Z29" s="28">
        <v>39952</v>
      </c>
      <c r="AA29" s="28">
        <v>42202</v>
      </c>
      <c r="AB29" s="28">
        <v>44469</v>
      </c>
      <c r="AC29" s="28">
        <v>40930</v>
      </c>
      <c r="AD29" s="28">
        <v>38333</v>
      </c>
      <c r="AE29" s="28">
        <v>44469</v>
      </c>
      <c r="AF29" s="28">
        <v>42028</v>
      </c>
      <c r="AG29" s="28">
        <v>43398</v>
      </c>
      <c r="AH29" s="28">
        <v>43347</v>
      </c>
      <c r="AI29" s="28">
        <v>45574</v>
      </c>
      <c r="AJ29" s="28">
        <v>47730</v>
      </c>
      <c r="AK29" s="28">
        <v>44415.4</v>
      </c>
      <c r="AL29" s="28">
        <v>42028</v>
      </c>
      <c r="AM29" s="28">
        <v>47730</v>
      </c>
      <c r="AN29" s="28">
        <v>1.0964</v>
      </c>
      <c r="AO29" s="28">
        <v>1.0932999999999999</v>
      </c>
      <c r="AP29" s="28">
        <v>1.085</v>
      </c>
      <c r="AQ29" s="28">
        <v>1.0799000000000001</v>
      </c>
      <c r="AR29" s="28">
        <v>1.0732999999999999</v>
      </c>
      <c r="AS29" s="28">
        <v>1.08558</v>
      </c>
      <c r="AT29" s="28">
        <v>1.0732999999999999</v>
      </c>
      <c r="AU29" s="28">
        <v>1.0964</v>
      </c>
      <c r="AV29" s="28">
        <v>0.94406000000000001</v>
      </c>
      <c r="AW29" s="28">
        <v>0.9774400000000002</v>
      </c>
      <c r="AX29" s="28">
        <v>0.99631999999999987</v>
      </c>
      <c r="AY29" s="28">
        <v>1.0122399999999998</v>
      </c>
      <c r="AZ29" s="28">
        <v>1.0188599999999999</v>
      </c>
      <c r="BA29" s="28">
        <v>1.0188200000000003</v>
      </c>
      <c r="BB29" s="28">
        <v>0.98781999999999992</v>
      </c>
      <c r="BC29" s="28">
        <v>1.0095399999999999</v>
      </c>
      <c r="BD29" s="28">
        <v>1.02074</v>
      </c>
      <c r="BE29" s="28">
        <v>1.0089799999999998</v>
      </c>
      <c r="BF29" s="28">
        <v>0.99192000000000002</v>
      </c>
      <c r="BG29" s="28">
        <v>1.0114399999999999</v>
      </c>
      <c r="BH29" s="28">
        <v>0.97764000000000006</v>
      </c>
      <c r="BI29" s="28">
        <v>1.0091600000000001</v>
      </c>
      <c r="BJ29" s="28">
        <v>1.0053799999999999</v>
      </c>
      <c r="BK29" s="28">
        <v>1.0072399999999999</v>
      </c>
      <c r="BL29" s="28">
        <v>0.65055999999999992</v>
      </c>
      <c r="BM29" s="28">
        <v>1.0415399999999999</v>
      </c>
      <c r="BN29" s="28">
        <v>1.0877000000000001</v>
      </c>
      <c r="BO29" s="28">
        <v>1.1005800000000001</v>
      </c>
      <c r="BP29" s="28">
        <v>1.1059000000000001</v>
      </c>
      <c r="BQ29" s="28">
        <v>1.1271200000000001</v>
      </c>
      <c r="BR29" s="28">
        <v>0.88941999999999999</v>
      </c>
      <c r="BS29" s="28">
        <v>0.16741456037882338</v>
      </c>
      <c r="BT29" s="28">
        <v>0.34271985071560057</v>
      </c>
      <c r="BU29" s="28">
        <v>0.23695633205819638</v>
      </c>
      <c r="BV29" s="28">
        <v>0.25290925684737964</v>
      </c>
      <c r="BW29" s="29" t="s">
        <v>594</v>
      </c>
      <c r="BX29" s="29" t="s">
        <v>663</v>
      </c>
      <c r="BY29" s="29" t="s">
        <v>662</v>
      </c>
    </row>
    <row r="30" spans="1:77" x14ac:dyDescent="0.25">
      <c r="A30" s="28">
        <v>335</v>
      </c>
      <c r="B30" s="29" t="s">
        <v>434</v>
      </c>
      <c r="C30" s="28">
        <v>3</v>
      </c>
      <c r="D30" s="29" t="s">
        <v>144</v>
      </c>
      <c r="E30" s="29" t="s">
        <v>68</v>
      </c>
      <c r="F30" s="29" t="s">
        <v>157</v>
      </c>
      <c r="G30" s="29" t="s">
        <v>170</v>
      </c>
      <c r="H30" s="29" t="s">
        <v>171</v>
      </c>
      <c r="I30" s="29" t="s">
        <v>172</v>
      </c>
      <c r="J30" s="28">
        <v>1437</v>
      </c>
      <c r="K30" s="28">
        <v>8.26</v>
      </c>
      <c r="L30" s="29" t="s">
        <v>471</v>
      </c>
      <c r="M30" s="29" t="s">
        <v>66</v>
      </c>
      <c r="N30" s="28">
        <v>40.653179999999999</v>
      </c>
      <c r="O30" s="28">
        <v>-111.91835</v>
      </c>
      <c r="P30" s="29" t="s">
        <v>67</v>
      </c>
      <c r="Q30" s="28">
        <v>1950</v>
      </c>
      <c r="R30" s="30"/>
      <c r="S30" s="29" t="s">
        <v>403</v>
      </c>
      <c r="T30" s="28">
        <v>35</v>
      </c>
      <c r="U30" s="29" t="s">
        <v>74</v>
      </c>
      <c r="V30" s="29" t="s">
        <v>556</v>
      </c>
      <c r="W30" s="29" t="s">
        <v>429</v>
      </c>
      <c r="X30" s="28">
        <v>26121</v>
      </c>
      <c r="Y30" s="28">
        <v>27917</v>
      </c>
      <c r="Z30" s="28">
        <v>26470</v>
      </c>
      <c r="AA30" s="28">
        <v>29028</v>
      </c>
      <c r="AB30" s="28">
        <v>29971</v>
      </c>
      <c r="AC30" s="28">
        <v>27901.4</v>
      </c>
      <c r="AD30" s="28">
        <v>26121</v>
      </c>
      <c r="AE30" s="28">
        <v>29971</v>
      </c>
      <c r="AF30" s="28">
        <v>28207</v>
      </c>
      <c r="AG30" s="28">
        <v>30516</v>
      </c>
      <c r="AH30" s="28">
        <v>28599</v>
      </c>
      <c r="AI30" s="28">
        <v>31603</v>
      </c>
      <c r="AJ30" s="28">
        <v>32561</v>
      </c>
      <c r="AK30" s="28">
        <v>30297.200000000001</v>
      </c>
      <c r="AL30" s="28">
        <v>28207</v>
      </c>
      <c r="AM30" s="28">
        <v>32561</v>
      </c>
      <c r="AN30" s="28">
        <v>1.0799000000000001</v>
      </c>
      <c r="AO30" s="28">
        <v>1.0931</v>
      </c>
      <c r="AP30" s="28">
        <v>1.0804</v>
      </c>
      <c r="AQ30" s="28">
        <v>1.0887</v>
      </c>
      <c r="AR30" s="28">
        <v>1.0864</v>
      </c>
      <c r="AS30" s="28">
        <v>1.0857000000000001</v>
      </c>
      <c r="AT30" s="28">
        <v>1.0799000000000001</v>
      </c>
      <c r="AU30" s="28">
        <v>1.0931</v>
      </c>
      <c r="AV30" s="28">
        <v>0.93312000000000006</v>
      </c>
      <c r="AW30" s="28">
        <v>0.99232000000000009</v>
      </c>
      <c r="AX30" s="28">
        <v>1.0114799999999999</v>
      </c>
      <c r="AY30" s="28">
        <v>1.0256599999999998</v>
      </c>
      <c r="AZ30" s="28">
        <v>1.0514399999999999</v>
      </c>
      <c r="BA30" s="28">
        <v>1.0307200000000001</v>
      </c>
      <c r="BB30" s="28">
        <v>0.97954000000000008</v>
      </c>
      <c r="BC30" s="28">
        <v>0.98100000000000009</v>
      </c>
      <c r="BD30" s="28">
        <v>1.0019199999999999</v>
      </c>
      <c r="BE30" s="28">
        <v>0.99171999999999993</v>
      </c>
      <c r="BF30" s="28">
        <v>0.99195999999999995</v>
      </c>
      <c r="BG30" s="28">
        <v>1.0013200000000002</v>
      </c>
      <c r="BH30" s="28">
        <v>0.97560000000000002</v>
      </c>
      <c r="BI30" s="28">
        <v>1.0295000000000001</v>
      </c>
      <c r="BJ30" s="28">
        <v>0.99708000000000008</v>
      </c>
      <c r="BK30" s="28">
        <v>0.99519999999999997</v>
      </c>
      <c r="BL30" s="28">
        <v>0.61372000000000004</v>
      </c>
      <c r="BM30" s="28">
        <v>1.0622200000000002</v>
      </c>
      <c r="BN30" s="28">
        <v>1.0807199999999999</v>
      </c>
      <c r="BO30" s="28">
        <v>1.0990800000000001</v>
      </c>
      <c r="BP30" s="28">
        <v>1.1008800000000001</v>
      </c>
      <c r="BQ30" s="28">
        <v>1.1370200000000001</v>
      </c>
      <c r="BR30" s="28">
        <v>0.92026000000000008</v>
      </c>
      <c r="BS30" s="28">
        <v>0.16516863144637037</v>
      </c>
      <c r="BT30" s="28">
        <v>0.32431548290676238</v>
      </c>
      <c r="BU30" s="28">
        <v>0.24771307052406505</v>
      </c>
      <c r="BV30" s="28">
        <v>0.26280281512280207</v>
      </c>
      <c r="BW30" s="29" t="s">
        <v>594</v>
      </c>
      <c r="BX30" s="29" t="s">
        <v>663</v>
      </c>
      <c r="BY30" s="29" t="s">
        <v>662</v>
      </c>
    </row>
    <row r="31" spans="1:77" x14ac:dyDescent="0.25">
      <c r="A31" s="28">
        <v>340</v>
      </c>
      <c r="B31" s="29" t="s">
        <v>433</v>
      </c>
      <c r="C31" s="28">
        <v>32</v>
      </c>
      <c r="D31" s="29" t="s">
        <v>60</v>
      </c>
      <c r="E31" s="29" t="s">
        <v>173</v>
      </c>
      <c r="F31" s="29" t="s">
        <v>92</v>
      </c>
      <c r="G31" s="29" t="s">
        <v>174</v>
      </c>
      <c r="H31" s="29" t="s">
        <v>175</v>
      </c>
      <c r="I31" s="29" t="s">
        <v>65</v>
      </c>
      <c r="J31" s="28">
        <v>321</v>
      </c>
      <c r="K31" s="28">
        <v>118.42</v>
      </c>
      <c r="L31" s="29" t="s">
        <v>472</v>
      </c>
      <c r="M31" s="29" t="s">
        <v>66</v>
      </c>
      <c r="N31" s="28">
        <v>40.764609999999998</v>
      </c>
      <c r="O31" s="28">
        <v>-111.92887</v>
      </c>
      <c r="P31" s="29" t="s">
        <v>67</v>
      </c>
      <c r="Q31" s="28">
        <v>1967</v>
      </c>
      <c r="R31" s="30"/>
      <c r="S31" s="29" t="s">
        <v>403</v>
      </c>
      <c r="T31" s="28">
        <v>35</v>
      </c>
      <c r="U31" s="29" t="s">
        <v>74</v>
      </c>
      <c r="V31" s="29" t="s">
        <v>556</v>
      </c>
      <c r="W31" s="29" t="s">
        <v>429</v>
      </c>
      <c r="X31" s="28">
        <v>61046</v>
      </c>
      <c r="Y31" s="28">
        <v>62283</v>
      </c>
      <c r="Z31" s="28">
        <v>66072</v>
      </c>
      <c r="AA31" s="28">
        <v>72065</v>
      </c>
      <c r="AB31" s="28">
        <v>76414</v>
      </c>
      <c r="AC31" s="28">
        <v>67576</v>
      </c>
      <c r="AD31" s="28">
        <v>61046</v>
      </c>
      <c r="AE31" s="28">
        <v>76414</v>
      </c>
      <c r="AF31" s="28">
        <v>68933</v>
      </c>
      <c r="AG31" s="28">
        <v>70249</v>
      </c>
      <c r="AH31" s="28">
        <v>74003</v>
      </c>
      <c r="AI31" s="28">
        <v>80657</v>
      </c>
      <c r="AJ31" s="28">
        <v>84689</v>
      </c>
      <c r="AK31" s="28">
        <v>75706.2</v>
      </c>
      <c r="AL31" s="28">
        <v>68933</v>
      </c>
      <c r="AM31" s="28">
        <v>84689</v>
      </c>
      <c r="AN31" s="28">
        <v>1.1292</v>
      </c>
      <c r="AO31" s="28">
        <v>1.1278999999999999</v>
      </c>
      <c r="AP31" s="28">
        <v>1.1200000000000001</v>
      </c>
      <c r="AQ31" s="28">
        <v>1.1192</v>
      </c>
      <c r="AR31" s="28">
        <v>1.1083000000000001</v>
      </c>
      <c r="AS31" s="28">
        <v>1.1209199999999999</v>
      </c>
      <c r="AT31" s="28">
        <v>1.1083000000000001</v>
      </c>
      <c r="AU31" s="28">
        <v>1.1292</v>
      </c>
      <c r="AV31" s="28">
        <v>0.93471999999999988</v>
      </c>
      <c r="AW31" s="28">
        <v>0.97950000000000004</v>
      </c>
      <c r="AX31" s="28">
        <v>1.0202199999999999</v>
      </c>
      <c r="AY31" s="28">
        <v>0.97606000000000004</v>
      </c>
      <c r="AZ31" s="28">
        <v>0.99992000000000003</v>
      </c>
      <c r="BA31" s="28">
        <v>1.03616</v>
      </c>
      <c r="BB31" s="28">
        <v>1.01936</v>
      </c>
      <c r="BC31" s="28">
        <v>1.04298</v>
      </c>
      <c r="BD31" s="28">
        <v>1.02732</v>
      </c>
      <c r="BE31" s="28">
        <v>1.0140800000000001</v>
      </c>
      <c r="BF31" s="28">
        <v>0.97352000000000005</v>
      </c>
      <c r="BG31" s="28">
        <v>0.9635999999999999</v>
      </c>
      <c r="BH31" s="28">
        <v>0.95928000000000002</v>
      </c>
      <c r="BI31" s="28">
        <v>0.99876000000000009</v>
      </c>
      <c r="BJ31" s="28">
        <v>1.03284</v>
      </c>
      <c r="BK31" s="28">
        <v>1.0049599999999999</v>
      </c>
      <c r="BL31" s="28">
        <v>0.65179999999999993</v>
      </c>
      <c r="BM31" s="28">
        <v>1.0897999999999999</v>
      </c>
      <c r="BN31" s="28">
        <v>1.1080400000000001</v>
      </c>
      <c r="BO31" s="28">
        <v>1.13314</v>
      </c>
      <c r="BP31" s="28">
        <v>1.15246</v>
      </c>
      <c r="BQ31" s="28">
        <v>1.1329799999999999</v>
      </c>
      <c r="BR31" s="28">
        <v>0.74473999999999996</v>
      </c>
      <c r="BS31" s="28">
        <v>0.19226518670699172</v>
      </c>
      <c r="BT31" s="28">
        <v>0.3197349460922867</v>
      </c>
      <c r="BU31" s="28">
        <v>0.22857955108011901</v>
      </c>
      <c r="BV31" s="28">
        <v>0.25942031612060257</v>
      </c>
      <c r="BW31" s="29" t="s">
        <v>594</v>
      </c>
      <c r="BX31" s="29" t="s">
        <v>663</v>
      </c>
      <c r="BY31" s="29" t="s">
        <v>692</v>
      </c>
    </row>
    <row r="32" spans="1:77" x14ac:dyDescent="0.25">
      <c r="A32" s="28">
        <v>341</v>
      </c>
      <c r="B32" s="29" t="s">
        <v>433</v>
      </c>
      <c r="C32" s="28">
        <v>31</v>
      </c>
      <c r="D32" s="29" t="s">
        <v>60</v>
      </c>
      <c r="E32" s="29" t="s">
        <v>173</v>
      </c>
      <c r="F32" s="29" t="s">
        <v>92</v>
      </c>
      <c r="G32" s="29" t="s">
        <v>176</v>
      </c>
      <c r="H32" s="29" t="s">
        <v>177</v>
      </c>
      <c r="I32" s="29" t="s">
        <v>65</v>
      </c>
      <c r="J32" s="28">
        <v>321</v>
      </c>
      <c r="K32" s="28">
        <v>123.54</v>
      </c>
      <c r="L32" s="29" t="s">
        <v>473</v>
      </c>
      <c r="M32" s="29" t="s">
        <v>66</v>
      </c>
      <c r="N32" s="28">
        <v>40.718029999999999</v>
      </c>
      <c r="O32" s="28">
        <v>-111.88019</v>
      </c>
      <c r="P32" s="29" t="s">
        <v>67</v>
      </c>
      <c r="Q32" s="28">
        <v>1967</v>
      </c>
      <c r="R32" s="30"/>
      <c r="S32" s="29" t="s">
        <v>403</v>
      </c>
      <c r="T32" s="28">
        <v>35</v>
      </c>
      <c r="U32" s="29" t="s">
        <v>74</v>
      </c>
      <c r="V32" s="29" t="s">
        <v>556</v>
      </c>
      <c r="W32" s="29" t="s">
        <v>429</v>
      </c>
      <c r="X32" s="28">
        <v>121932</v>
      </c>
      <c r="Y32" s="28">
        <v>124910</v>
      </c>
      <c r="Z32" s="28">
        <v>131005</v>
      </c>
      <c r="AA32" s="28">
        <v>132186</v>
      </c>
      <c r="AB32" s="28">
        <v>137463</v>
      </c>
      <c r="AC32" s="28">
        <v>129499.2</v>
      </c>
      <c r="AD32" s="28">
        <v>121932</v>
      </c>
      <c r="AE32" s="28">
        <v>137463</v>
      </c>
      <c r="AF32" s="28">
        <v>133513</v>
      </c>
      <c r="AG32" s="28">
        <v>136968</v>
      </c>
      <c r="AH32" s="28">
        <v>142625</v>
      </c>
      <c r="AI32" s="28">
        <v>143497</v>
      </c>
      <c r="AJ32" s="28">
        <v>149005</v>
      </c>
      <c r="AK32" s="28">
        <v>141121.60000000001</v>
      </c>
      <c r="AL32" s="28">
        <v>133513</v>
      </c>
      <c r="AM32" s="28">
        <v>149005</v>
      </c>
      <c r="AN32" s="28">
        <v>1.095</v>
      </c>
      <c r="AO32" s="28">
        <v>1.0965</v>
      </c>
      <c r="AP32" s="28">
        <v>1.0887</v>
      </c>
      <c r="AQ32" s="28">
        <v>1.0855999999999999</v>
      </c>
      <c r="AR32" s="28">
        <v>1.0840000000000001</v>
      </c>
      <c r="AS32" s="28">
        <v>1.08996</v>
      </c>
      <c r="AT32" s="28">
        <v>1.0840000000000001</v>
      </c>
      <c r="AU32" s="28">
        <v>1.0965</v>
      </c>
      <c r="AV32" s="28">
        <v>0.91352000000000011</v>
      </c>
      <c r="AW32" s="28">
        <v>0.9519399999999999</v>
      </c>
      <c r="AX32" s="28">
        <v>0.98607999999999996</v>
      </c>
      <c r="AY32" s="28">
        <v>0.97994000000000003</v>
      </c>
      <c r="AZ32" s="28">
        <v>1.01336</v>
      </c>
      <c r="BA32" s="28">
        <v>1.0434600000000001</v>
      </c>
      <c r="BB32" s="28">
        <v>1.0277400000000001</v>
      </c>
      <c r="BC32" s="28">
        <v>1.0527200000000001</v>
      </c>
      <c r="BD32" s="28">
        <v>1.03582</v>
      </c>
      <c r="BE32" s="28">
        <v>1.0295799999999999</v>
      </c>
      <c r="BF32" s="28">
        <v>0.98198000000000008</v>
      </c>
      <c r="BG32" s="28">
        <v>0.98004000000000013</v>
      </c>
      <c r="BH32" s="28">
        <v>0.94847999999999999</v>
      </c>
      <c r="BI32" s="28">
        <v>0.99314000000000002</v>
      </c>
      <c r="BJ32" s="28">
        <v>1.04132</v>
      </c>
      <c r="BK32" s="28">
        <v>1.0158</v>
      </c>
      <c r="BL32" s="28">
        <v>0.63353999999999999</v>
      </c>
      <c r="BM32" s="28">
        <v>1.04782</v>
      </c>
      <c r="BN32" s="28">
        <v>1.0855599999999999</v>
      </c>
      <c r="BO32" s="28">
        <v>1.1045199999999999</v>
      </c>
      <c r="BP32" s="28">
        <v>1.1188600000000002</v>
      </c>
      <c r="BQ32" s="28">
        <v>1.1372800000000001</v>
      </c>
      <c r="BR32" s="28">
        <v>0.86747999999999992</v>
      </c>
      <c r="BS32" s="28">
        <v>0.19253199992892675</v>
      </c>
      <c r="BT32" s="28">
        <v>0.3236736995341859</v>
      </c>
      <c r="BU32" s="28">
        <v>0.23795688215846775</v>
      </c>
      <c r="BV32" s="28">
        <v>0.24583741837841955</v>
      </c>
      <c r="BW32" s="29" t="s">
        <v>594</v>
      </c>
      <c r="BX32" s="29" t="s">
        <v>663</v>
      </c>
      <c r="BY32" s="29" t="s">
        <v>692</v>
      </c>
    </row>
    <row r="33" spans="1:77" x14ac:dyDescent="0.25">
      <c r="A33" s="28">
        <v>348</v>
      </c>
      <c r="B33" s="29" t="s">
        <v>435</v>
      </c>
      <c r="C33" s="28">
        <v>32</v>
      </c>
      <c r="D33" s="29" t="s">
        <v>60</v>
      </c>
      <c r="E33" s="29" t="s">
        <v>69</v>
      </c>
      <c r="F33" s="29" t="s">
        <v>92</v>
      </c>
      <c r="G33" s="29" t="s">
        <v>178</v>
      </c>
      <c r="H33" s="29" t="s">
        <v>179</v>
      </c>
      <c r="I33" s="29" t="s">
        <v>73</v>
      </c>
      <c r="J33" s="28">
        <v>1333</v>
      </c>
      <c r="K33" s="28">
        <v>341.25</v>
      </c>
      <c r="L33" s="29" t="s">
        <v>474</v>
      </c>
      <c r="M33" s="29" t="s">
        <v>143</v>
      </c>
      <c r="N33" s="28">
        <v>41.193199999999997</v>
      </c>
      <c r="O33" s="28">
        <v>-112.00292</v>
      </c>
      <c r="P33" s="29" t="s">
        <v>67</v>
      </c>
      <c r="Q33" s="28">
        <v>1950</v>
      </c>
      <c r="R33" s="30"/>
      <c r="S33" s="29" t="s">
        <v>405</v>
      </c>
      <c r="T33" s="28">
        <v>57</v>
      </c>
      <c r="U33" s="29" t="s">
        <v>74</v>
      </c>
      <c r="V33" s="29" t="s">
        <v>555</v>
      </c>
      <c r="W33" s="29" t="s">
        <v>430</v>
      </c>
      <c r="X33" s="28">
        <v>97522</v>
      </c>
      <c r="Y33" s="28">
        <v>102312</v>
      </c>
      <c r="Z33" s="28">
        <v>112675</v>
      </c>
      <c r="AA33" s="28">
        <v>122052</v>
      </c>
      <c r="AB33" s="28">
        <v>119558</v>
      </c>
      <c r="AC33" s="28">
        <v>110823.8</v>
      </c>
      <c r="AD33" s="28">
        <v>97522</v>
      </c>
      <c r="AE33" s="28">
        <v>122052</v>
      </c>
      <c r="AF33" s="28">
        <v>103420</v>
      </c>
      <c r="AG33" s="28">
        <v>108563</v>
      </c>
      <c r="AH33" s="28">
        <v>118819</v>
      </c>
      <c r="AI33" s="28">
        <v>129175</v>
      </c>
      <c r="AJ33" s="28">
        <v>125531</v>
      </c>
      <c r="AK33" s="28">
        <v>117101.6</v>
      </c>
      <c r="AL33" s="28">
        <v>103420</v>
      </c>
      <c r="AM33" s="28">
        <v>129175</v>
      </c>
      <c r="AN33" s="28">
        <v>1.0605</v>
      </c>
      <c r="AO33" s="28">
        <v>1.0610999999999999</v>
      </c>
      <c r="AP33" s="28">
        <v>1.0545</v>
      </c>
      <c r="AQ33" s="28">
        <v>1.0584</v>
      </c>
      <c r="AR33" s="28">
        <v>1.05</v>
      </c>
      <c r="AS33" s="28">
        <v>1.0569</v>
      </c>
      <c r="AT33" s="28">
        <v>1.05</v>
      </c>
      <c r="AU33" s="28">
        <v>1.0610999999999999</v>
      </c>
      <c r="AV33" s="28">
        <v>0.86151999999999995</v>
      </c>
      <c r="AW33" s="28">
        <v>0.92254000000000003</v>
      </c>
      <c r="AX33" s="28">
        <v>0.97714000000000001</v>
      </c>
      <c r="AY33" s="28">
        <v>0.99461999999999995</v>
      </c>
      <c r="AZ33" s="28">
        <v>1.0252399999999999</v>
      </c>
      <c r="BA33" s="28">
        <v>1.0525000000000002</v>
      </c>
      <c r="BB33" s="28">
        <v>1.0591200000000001</v>
      </c>
      <c r="BC33" s="28">
        <v>1.0811600000000001</v>
      </c>
      <c r="BD33" s="28">
        <v>1.0337399999999999</v>
      </c>
      <c r="BE33" s="28">
        <v>1.0278</v>
      </c>
      <c r="BF33" s="28">
        <v>0.97373999999999994</v>
      </c>
      <c r="BG33" s="28">
        <v>0.96833999999999987</v>
      </c>
      <c r="BH33" s="28">
        <v>0.91745999999999994</v>
      </c>
      <c r="BI33" s="28">
        <v>0.99902000000000013</v>
      </c>
      <c r="BJ33" s="28">
        <v>1.06426</v>
      </c>
      <c r="BK33" s="28">
        <v>1.0094400000000001</v>
      </c>
      <c r="BL33" s="28">
        <v>0.67902000000000007</v>
      </c>
      <c r="BM33" s="28">
        <v>1.01614</v>
      </c>
      <c r="BN33" s="28">
        <v>1.0489200000000001</v>
      </c>
      <c r="BO33" s="28">
        <v>1.0665399999999998</v>
      </c>
      <c r="BP33" s="28">
        <v>1.0913999999999999</v>
      </c>
      <c r="BQ33" s="28">
        <v>1.1594800000000001</v>
      </c>
      <c r="BR33" s="28">
        <v>0.9447000000000001</v>
      </c>
      <c r="BS33" s="28">
        <v>0.17473889636354606</v>
      </c>
      <c r="BT33" s="28">
        <v>0.32046241383233298</v>
      </c>
      <c r="BU33" s="28">
        <v>0.24042984654164751</v>
      </c>
      <c r="BV33" s="28">
        <v>0.26436884326247351</v>
      </c>
      <c r="BW33" s="29" t="s">
        <v>593</v>
      </c>
      <c r="BX33" s="29" t="s">
        <v>663</v>
      </c>
      <c r="BY33" s="29" t="s">
        <v>688</v>
      </c>
    </row>
    <row r="34" spans="1:77" x14ac:dyDescent="0.25">
      <c r="A34" s="28">
        <v>349</v>
      </c>
      <c r="B34" s="29" t="s">
        <v>435</v>
      </c>
      <c r="C34" s="28">
        <v>36</v>
      </c>
      <c r="D34" s="29" t="s">
        <v>60</v>
      </c>
      <c r="E34" s="29" t="s">
        <v>110</v>
      </c>
      <c r="F34" s="29" t="s">
        <v>62</v>
      </c>
      <c r="G34" s="29" t="s">
        <v>180</v>
      </c>
      <c r="H34" s="29" t="s">
        <v>181</v>
      </c>
      <c r="I34" s="29" t="s">
        <v>73</v>
      </c>
      <c r="J34" s="28">
        <v>1333</v>
      </c>
      <c r="K34" s="28">
        <v>246.92</v>
      </c>
      <c r="L34" s="29" t="s">
        <v>475</v>
      </c>
      <c r="M34" s="29" t="s">
        <v>95</v>
      </c>
      <c r="N34" s="28">
        <v>40.00488</v>
      </c>
      <c r="O34" s="28">
        <v>-111.76220000000001</v>
      </c>
      <c r="P34" s="29" t="s">
        <v>67</v>
      </c>
      <c r="Q34" s="28">
        <v>1950</v>
      </c>
      <c r="R34" s="30"/>
      <c r="S34" s="29" t="s">
        <v>399</v>
      </c>
      <c r="T34" s="28">
        <v>49</v>
      </c>
      <c r="U34" s="29" t="s">
        <v>74</v>
      </c>
      <c r="V34" s="29" t="s">
        <v>554</v>
      </c>
      <c r="W34" s="29" t="s">
        <v>428</v>
      </c>
      <c r="X34" s="28">
        <v>32000</v>
      </c>
      <c r="Y34" s="28">
        <v>33758</v>
      </c>
      <c r="Z34" s="28">
        <v>36673</v>
      </c>
      <c r="AA34" s="28">
        <v>39254</v>
      </c>
      <c r="AB34" s="28">
        <v>41291</v>
      </c>
      <c r="AC34" s="28">
        <v>36595.199999999997</v>
      </c>
      <c r="AD34" s="28">
        <v>32000</v>
      </c>
      <c r="AE34" s="28">
        <v>41291</v>
      </c>
      <c r="AF34" s="28">
        <v>31033</v>
      </c>
      <c r="AG34" s="28">
        <v>32738</v>
      </c>
      <c r="AH34" s="28">
        <v>35510</v>
      </c>
      <c r="AI34" s="28">
        <v>38031</v>
      </c>
      <c r="AJ34" s="28">
        <v>40068</v>
      </c>
      <c r="AK34" s="28">
        <v>35476</v>
      </c>
      <c r="AL34" s="28">
        <v>31033</v>
      </c>
      <c r="AM34" s="28">
        <v>40068</v>
      </c>
      <c r="AN34" s="28">
        <v>0.9698</v>
      </c>
      <c r="AO34" s="28">
        <v>0.9698</v>
      </c>
      <c r="AP34" s="28">
        <v>0.96830000000000005</v>
      </c>
      <c r="AQ34" s="28">
        <v>0.96879999999999999</v>
      </c>
      <c r="AR34" s="28">
        <v>0.97040000000000004</v>
      </c>
      <c r="AS34" s="28">
        <v>0.96942000000000006</v>
      </c>
      <c r="AT34" s="28">
        <v>0.96830000000000005</v>
      </c>
      <c r="AU34" s="28">
        <v>0.97040000000000004</v>
      </c>
      <c r="AV34" s="28">
        <v>0.80866000000000005</v>
      </c>
      <c r="AW34" s="28">
        <v>0.88751999999999998</v>
      </c>
      <c r="AX34" s="28">
        <v>1.00668</v>
      </c>
      <c r="AY34" s="28">
        <v>1.02626</v>
      </c>
      <c r="AZ34" s="28">
        <v>1.0263</v>
      </c>
      <c r="BA34" s="28">
        <v>1.0811199999999999</v>
      </c>
      <c r="BB34" s="28">
        <v>1.09212</v>
      </c>
      <c r="BC34" s="28">
        <v>1.05816</v>
      </c>
      <c r="BD34" s="28">
        <v>0.99161999999999995</v>
      </c>
      <c r="BE34" s="28">
        <v>1.0375000000000001</v>
      </c>
      <c r="BF34" s="28">
        <v>0.9951000000000001</v>
      </c>
      <c r="BG34" s="28">
        <v>0.95310000000000006</v>
      </c>
      <c r="BH34" s="28">
        <v>0.8831</v>
      </c>
      <c r="BI34" s="28">
        <v>1.0197800000000001</v>
      </c>
      <c r="BJ34" s="28">
        <v>1.07714</v>
      </c>
      <c r="BK34" s="28">
        <v>1.0080800000000001</v>
      </c>
      <c r="BL34" s="28">
        <v>0.90295999999999987</v>
      </c>
      <c r="BM34" s="28">
        <v>0.93390000000000006</v>
      </c>
      <c r="BN34" s="28">
        <v>0.92365999999999993</v>
      </c>
      <c r="BO34" s="28">
        <v>0.97127999999999992</v>
      </c>
      <c r="BP34" s="28">
        <v>1.0395399999999999</v>
      </c>
      <c r="BQ34" s="28">
        <v>1.19512</v>
      </c>
      <c r="BR34" s="28">
        <v>1.0201</v>
      </c>
      <c r="BS34" s="28">
        <v>0.14178644749584909</v>
      </c>
      <c r="BT34" s="28">
        <v>0.34461333020314383</v>
      </c>
      <c r="BU34" s="28">
        <v>0.22881340012936721</v>
      </c>
      <c r="BV34" s="28">
        <v>0.28478682217163986</v>
      </c>
      <c r="BW34" s="29" t="s">
        <v>591</v>
      </c>
      <c r="BX34" s="29" t="s">
        <v>663</v>
      </c>
      <c r="BY34" s="29" t="s">
        <v>688</v>
      </c>
    </row>
    <row r="35" spans="1:77" x14ac:dyDescent="0.25">
      <c r="A35" s="28">
        <v>350</v>
      </c>
      <c r="B35" s="29" t="s">
        <v>437</v>
      </c>
      <c r="C35" s="28">
        <v>11</v>
      </c>
      <c r="D35" s="29" t="s">
        <v>127</v>
      </c>
      <c r="E35" s="29" t="s">
        <v>68</v>
      </c>
      <c r="F35" s="29" t="s">
        <v>70</v>
      </c>
      <c r="G35" s="29" t="s">
        <v>182</v>
      </c>
      <c r="H35" s="29" t="s">
        <v>183</v>
      </c>
      <c r="I35" s="29" t="s">
        <v>139</v>
      </c>
      <c r="J35" s="28">
        <v>403</v>
      </c>
      <c r="K35" s="28">
        <v>4.8310000000000004</v>
      </c>
      <c r="L35" s="29" t="s">
        <v>476</v>
      </c>
      <c r="M35" s="29" t="s">
        <v>95</v>
      </c>
      <c r="N35" s="28">
        <v>40.275910000000003</v>
      </c>
      <c r="O35" s="28">
        <v>-111.65736</v>
      </c>
      <c r="P35" s="29" t="s">
        <v>67</v>
      </c>
      <c r="Q35" s="28">
        <v>1950</v>
      </c>
      <c r="R35" s="30"/>
      <c r="S35" s="29" t="s">
        <v>399</v>
      </c>
      <c r="T35" s="28">
        <v>49</v>
      </c>
      <c r="U35" s="29" t="s">
        <v>74</v>
      </c>
      <c r="V35" s="29" t="s">
        <v>555</v>
      </c>
      <c r="W35" s="29" t="s">
        <v>430</v>
      </c>
      <c r="X35" s="28">
        <v>28711</v>
      </c>
      <c r="Y35" s="28">
        <v>30268</v>
      </c>
      <c r="Z35" s="28">
        <v>31836</v>
      </c>
      <c r="AA35" s="28">
        <v>32981</v>
      </c>
      <c r="AB35" s="28">
        <v>33161</v>
      </c>
      <c r="AC35" s="28">
        <v>31391.4</v>
      </c>
      <c r="AD35" s="28">
        <v>28711</v>
      </c>
      <c r="AE35" s="28">
        <v>33161</v>
      </c>
      <c r="AF35" s="28">
        <v>31480</v>
      </c>
      <c r="AG35" s="28">
        <v>33196</v>
      </c>
      <c r="AH35" s="28">
        <v>34719</v>
      </c>
      <c r="AI35" s="28">
        <v>35913</v>
      </c>
      <c r="AJ35" s="28">
        <v>35926</v>
      </c>
      <c r="AK35" s="28">
        <v>34246.800000000003</v>
      </c>
      <c r="AL35" s="28">
        <v>31480</v>
      </c>
      <c r="AM35" s="28">
        <v>35926</v>
      </c>
      <c r="AN35" s="28">
        <v>1.0964</v>
      </c>
      <c r="AO35" s="28">
        <v>1.0967</v>
      </c>
      <c r="AP35" s="28">
        <v>1.0906</v>
      </c>
      <c r="AQ35" s="28">
        <v>1.0889</v>
      </c>
      <c r="AR35" s="28">
        <v>1.0833999999999999</v>
      </c>
      <c r="AS35" s="28">
        <v>1.0912000000000002</v>
      </c>
      <c r="AT35" s="28">
        <v>1.0833999999999999</v>
      </c>
      <c r="AU35" s="28">
        <v>1.0967</v>
      </c>
      <c r="AV35" s="28">
        <v>0.91548000000000018</v>
      </c>
      <c r="AW35" s="28">
        <v>0.96877999999999997</v>
      </c>
      <c r="AX35" s="28">
        <v>1.02068</v>
      </c>
      <c r="AY35" s="28">
        <v>1.00586</v>
      </c>
      <c r="AZ35" s="28">
        <v>0.99303999999999992</v>
      </c>
      <c r="BA35" s="28">
        <v>1.0254400000000001</v>
      </c>
      <c r="BB35" s="28">
        <v>1.01756</v>
      </c>
      <c r="BC35" s="28">
        <v>1.0507399999999998</v>
      </c>
      <c r="BD35" s="28">
        <v>1.06948</v>
      </c>
      <c r="BE35" s="28">
        <v>1.0331800000000002</v>
      </c>
      <c r="BF35" s="28">
        <v>0.96655999999999997</v>
      </c>
      <c r="BG35" s="28">
        <v>0.91688000000000014</v>
      </c>
      <c r="BH35" s="28">
        <v>0.93369999999999997</v>
      </c>
      <c r="BI35" s="28">
        <v>1.0065199999999999</v>
      </c>
      <c r="BJ35" s="28">
        <v>1.0312600000000001</v>
      </c>
      <c r="BK35" s="28">
        <v>1.0230599999999999</v>
      </c>
      <c r="BL35" s="28">
        <v>0.54774000000000012</v>
      </c>
      <c r="BM35" s="28">
        <v>1.0498600000000002</v>
      </c>
      <c r="BN35" s="28">
        <v>1.0954200000000001</v>
      </c>
      <c r="BO35" s="28">
        <v>1.09782</v>
      </c>
      <c r="BP35" s="28">
        <v>1.1175599999999999</v>
      </c>
      <c r="BQ35" s="28">
        <v>1.1690200000000002</v>
      </c>
      <c r="BR35" s="28">
        <v>0.92667999999999995</v>
      </c>
      <c r="BS35" s="28">
        <v>0.15325435235963916</v>
      </c>
      <c r="BT35" s="28">
        <v>0.34798095729622308</v>
      </c>
      <c r="BU35" s="28">
        <v>0.24210659178627808</v>
      </c>
      <c r="BV35" s="28">
        <v>0.25665809855785965</v>
      </c>
      <c r="BW35" s="29" t="s">
        <v>593</v>
      </c>
      <c r="BX35" s="29" t="s">
        <v>663</v>
      </c>
      <c r="BY35" s="29" t="s">
        <v>662</v>
      </c>
    </row>
    <row r="36" spans="1:77" x14ac:dyDescent="0.25">
      <c r="A36" s="28">
        <v>351</v>
      </c>
      <c r="B36" s="29" t="s">
        <v>439</v>
      </c>
      <c r="C36" s="28">
        <v>32</v>
      </c>
      <c r="D36" s="29" t="s">
        <v>60</v>
      </c>
      <c r="E36" s="29" t="s">
        <v>184</v>
      </c>
      <c r="F36" s="29" t="s">
        <v>92</v>
      </c>
      <c r="G36" s="29" t="s">
        <v>185</v>
      </c>
      <c r="H36" s="29" t="s">
        <v>186</v>
      </c>
      <c r="I36" s="29" t="s">
        <v>187</v>
      </c>
      <c r="J36" s="28">
        <v>418</v>
      </c>
      <c r="K36" s="28">
        <v>12.381</v>
      </c>
      <c r="L36" s="29" t="s">
        <v>477</v>
      </c>
      <c r="M36" s="29" t="s">
        <v>66</v>
      </c>
      <c r="N36" s="28">
        <v>40.63635</v>
      </c>
      <c r="O36" s="28">
        <v>-111.91068</v>
      </c>
      <c r="P36" s="29" t="s">
        <v>67</v>
      </c>
      <c r="Q36" s="28">
        <v>1950</v>
      </c>
      <c r="R36" s="30"/>
      <c r="S36" s="29" t="s">
        <v>403</v>
      </c>
      <c r="T36" s="28">
        <v>35</v>
      </c>
      <c r="U36" s="29" t="s">
        <v>74</v>
      </c>
      <c r="V36" s="29" t="s">
        <v>555</v>
      </c>
      <c r="W36" s="29" t="s">
        <v>430</v>
      </c>
      <c r="X36" s="28">
        <v>101571</v>
      </c>
      <c r="Y36" s="28">
        <v>103285</v>
      </c>
      <c r="Z36" s="28">
        <v>109061</v>
      </c>
      <c r="AA36" s="28">
        <v>104699</v>
      </c>
      <c r="AB36" s="28">
        <v>108148</v>
      </c>
      <c r="AC36" s="28">
        <v>105352.8</v>
      </c>
      <c r="AD36" s="28">
        <v>101571</v>
      </c>
      <c r="AE36" s="28">
        <v>109061</v>
      </c>
      <c r="AF36" s="28">
        <v>113327</v>
      </c>
      <c r="AG36" s="28">
        <v>115695</v>
      </c>
      <c r="AH36" s="28">
        <v>121025</v>
      </c>
      <c r="AI36" s="28">
        <v>116198</v>
      </c>
      <c r="AJ36" s="28">
        <v>119652</v>
      </c>
      <c r="AK36" s="28">
        <v>117179.4</v>
      </c>
      <c r="AL36" s="28">
        <v>113327</v>
      </c>
      <c r="AM36" s="28">
        <v>121025</v>
      </c>
      <c r="AN36" s="28">
        <v>1.1156999999999999</v>
      </c>
      <c r="AO36" s="28">
        <v>1.1202000000000001</v>
      </c>
      <c r="AP36" s="28">
        <v>1.1096999999999999</v>
      </c>
      <c r="AQ36" s="28">
        <v>1.1097999999999999</v>
      </c>
      <c r="AR36" s="28">
        <v>1.1064000000000001</v>
      </c>
      <c r="AS36" s="28">
        <v>1.11236</v>
      </c>
      <c r="AT36" s="28">
        <v>1.1064000000000001</v>
      </c>
      <c r="AU36" s="28">
        <v>1.1202000000000001</v>
      </c>
      <c r="AV36" s="28">
        <v>0.94713999999999987</v>
      </c>
      <c r="AW36" s="28">
        <v>0.99293999999999993</v>
      </c>
      <c r="AX36" s="28">
        <v>1.01668</v>
      </c>
      <c r="AY36" s="28">
        <v>1.0355599999999998</v>
      </c>
      <c r="AZ36" s="28">
        <v>1.02705</v>
      </c>
      <c r="BA36" s="28">
        <v>0.99558000000000002</v>
      </c>
      <c r="BB36" s="28">
        <v>0.97362000000000004</v>
      </c>
      <c r="BC36" s="28">
        <v>1.00824</v>
      </c>
      <c r="BD36" s="28">
        <v>1.0142</v>
      </c>
      <c r="BE36" s="28">
        <v>1.0162199999999999</v>
      </c>
      <c r="BF36" s="28">
        <v>0.98277999999999999</v>
      </c>
      <c r="BG36" s="28">
        <v>0.99694000000000005</v>
      </c>
      <c r="BH36" s="28">
        <v>0.97899999999999987</v>
      </c>
      <c r="BI36" s="28">
        <v>1.0243200000000001</v>
      </c>
      <c r="BJ36" s="28">
        <v>0.99249999999999994</v>
      </c>
      <c r="BK36" s="28">
        <v>1.0044</v>
      </c>
      <c r="BL36" s="28">
        <v>0.58045999999999998</v>
      </c>
      <c r="BM36" s="28">
        <v>1.0775200000000003</v>
      </c>
      <c r="BN36" s="28">
        <v>1.1114999999999999</v>
      </c>
      <c r="BO36" s="28">
        <v>1.1270199999999999</v>
      </c>
      <c r="BP36" s="28">
        <v>1.1327799999999999</v>
      </c>
      <c r="BQ36" s="28">
        <v>1.1436999999999999</v>
      </c>
      <c r="BR36" s="28">
        <v>0.82796000000000003</v>
      </c>
      <c r="BS36" s="28">
        <v>0.21224422724500941</v>
      </c>
      <c r="BT36" s="28">
        <v>0.29368102553567021</v>
      </c>
      <c r="BU36" s="28">
        <v>0.23943153105984294</v>
      </c>
      <c r="BV36" s="28">
        <v>0.25464321615947749</v>
      </c>
      <c r="BW36" s="29" t="s">
        <v>656</v>
      </c>
      <c r="BX36" s="29" t="s">
        <v>663</v>
      </c>
      <c r="BY36" s="29" t="s">
        <v>694</v>
      </c>
    </row>
    <row r="37" spans="1:77" x14ac:dyDescent="0.25">
      <c r="A37" s="28">
        <v>353</v>
      </c>
      <c r="B37" s="29" t="s">
        <v>439</v>
      </c>
      <c r="C37" s="28">
        <v>32</v>
      </c>
      <c r="D37" s="29" t="s">
        <v>60</v>
      </c>
      <c r="E37" s="29" t="s">
        <v>184</v>
      </c>
      <c r="F37" s="29" t="s">
        <v>92</v>
      </c>
      <c r="G37" s="29" t="s">
        <v>188</v>
      </c>
      <c r="H37" s="29" t="s">
        <v>189</v>
      </c>
      <c r="I37" s="29" t="s">
        <v>187</v>
      </c>
      <c r="J37" s="28">
        <v>418</v>
      </c>
      <c r="K37" s="28">
        <v>18.731999999999999</v>
      </c>
      <c r="L37" s="29" t="s">
        <v>478</v>
      </c>
      <c r="M37" s="29" t="s">
        <v>66</v>
      </c>
      <c r="N37" s="28">
        <v>40.706769999999999</v>
      </c>
      <c r="O37" s="28">
        <v>-111.953</v>
      </c>
      <c r="P37" s="29" t="s">
        <v>67</v>
      </c>
      <c r="Q37" s="28">
        <v>1950</v>
      </c>
      <c r="R37" s="30"/>
      <c r="S37" s="29" t="s">
        <v>403</v>
      </c>
      <c r="T37" s="28">
        <v>35</v>
      </c>
      <c r="U37" s="29" t="s">
        <v>74</v>
      </c>
      <c r="V37" s="29" t="s">
        <v>555</v>
      </c>
      <c r="W37" s="29" t="s">
        <v>429</v>
      </c>
      <c r="X37" s="28">
        <v>96821</v>
      </c>
      <c r="Y37" s="28">
        <v>97657</v>
      </c>
      <c r="Z37" s="28">
        <v>102962</v>
      </c>
      <c r="AA37" s="28">
        <v>97183</v>
      </c>
      <c r="AB37" s="28">
        <v>92603</v>
      </c>
      <c r="AC37" s="28">
        <v>97445.2</v>
      </c>
      <c r="AD37" s="28">
        <v>92603</v>
      </c>
      <c r="AE37" s="28">
        <v>102962</v>
      </c>
      <c r="AF37" s="28">
        <v>111620</v>
      </c>
      <c r="AG37" s="28">
        <v>112194</v>
      </c>
      <c r="AH37" s="28">
        <v>117007</v>
      </c>
      <c r="AI37" s="28">
        <v>110462</v>
      </c>
      <c r="AJ37" s="28">
        <v>105448</v>
      </c>
      <c r="AK37" s="28">
        <v>111346.2</v>
      </c>
      <c r="AL37" s="28">
        <v>105448</v>
      </c>
      <c r="AM37" s="28">
        <v>117007</v>
      </c>
      <c r="AN37" s="28">
        <v>1.1528</v>
      </c>
      <c r="AO37" s="28">
        <v>1.1489</v>
      </c>
      <c r="AP37" s="28">
        <v>1.1364000000000001</v>
      </c>
      <c r="AQ37" s="28">
        <v>1.1366000000000001</v>
      </c>
      <c r="AR37" s="28">
        <v>1.1387</v>
      </c>
      <c r="AS37" s="28">
        <v>1.1426799999999999</v>
      </c>
      <c r="AT37" s="28">
        <v>1.1364000000000001</v>
      </c>
      <c r="AU37" s="28">
        <v>1.1528</v>
      </c>
      <c r="AV37" s="28">
        <v>0.93825999999999998</v>
      </c>
      <c r="AW37" s="28">
        <v>0.98529999999999995</v>
      </c>
      <c r="AX37" s="28">
        <v>1.0090599999999998</v>
      </c>
      <c r="AY37" s="28">
        <v>1.0353600000000001</v>
      </c>
      <c r="AZ37" s="28">
        <v>1.0178600000000002</v>
      </c>
      <c r="BA37" s="28">
        <v>1.0260799999999999</v>
      </c>
      <c r="BB37" s="28">
        <v>0.98880000000000001</v>
      </c>
      <c r="BC37" s="28">
        <v>0.99660000000000015</v>
      </c>
      <c r="BD37" s="28">
        <v>1.0122199999999999</v>
      </c>
      <c r="BE37" s="28">
        <v>1.01406</v>
      </c>
      <c r="BF37" s="28">
        <v>0.96531999999999984</v>
      </c>
      <c r="BG37" s="28">
        <v>0.98117999999999994</v>
      </c>
      <c r="BH37" s="28">
        <v>0.96826000000000012</v>
      </c>
      <c r="BI37" s="28">
        <v>1.0207400000000002</v>
      </c>
      <c r="BJ37" s="28">
        <v>1.00386</v>
      </c>
      <c r="BK37" s="28">
        <v>0.99719999999999998</v>
      </c>
      <c r="BL37" s="28">
        <v>0.53309999999999991</v>
      </c>
      <c r="BM37" s="28">
        <v>1.1045799999999999</v>
      </c>
      <c r="BN37" s="28">
        <v>1.1431200000000001</v>
      </c>
      <c r="BO37" s="28">
        <v>1.1578000000000002</v>
      </c>
      <c r="BP37" s="28">
        <v>1.16432</v>
      </c>
      <c r="BQ37" s="28">
        <v>1.16882</v>
      </c>
      <c r="BR37" s="28">
        <v>0.73855999999999999</v>
      </c>
      <c r="BS37" s="28">
        <v>0.21920818954651197</v>
      </c>
      <c r="BT37" s="28">
        <v>0.27719172240848056</v>
      </c>
      <c r="BU37" s="28">
        <v>0.25890705356367227</v>
      </c>
      <c r="BV37" s="28">
        <v>0.24469303448133525</v>
      </c>
      <c r="BW37" s="29" t="s">
        <v>656</v>
      </c>
      <c r="BX37" s="29" t="s">
        <v>663</v>
      </c>
      <c r="BY37" s="29" t="s">
        <v>694</v>
      </c>
    </row>
    <row r="38" spans="1:77" x14ac:dyDescent="0.25">
      <c r="A38" s="28">
        <v>354</v>
      </c>
      <c r="B38" s="29" t="s">
        <v>434</v>
      </c>
      <c r="C38" s="28">
        <v>2</v>
      </c>
      <c r="D38" s="29" t="s">
        <v>127</v>
      </c>
      <c r="E38" s="29" t="s">
        <v>68</v>
      </c>
      <c r="F38" s="29" t="s">
        <v>128</v>
      </c>
      <c r="G38" s="29" t="s">
        <v>190</v>
      </c>
      <c r="H38" s="29" t="s">
        <v>191</v>
      </c>
      <c r="I38" s="29" t="s">
        <v>192</v>
      </c>
      <c r="J38" s="28">
        <v>346</v>
      </c>
      <c r="K38" s="28">
        <v>8.8000000000000007</v>
      </c>
      <c r="L38" s="29" t="s">
        <v>479</v>
      </c>
      <c r="M38" s="29" t="s">
        <v>66</v>
      </c>
      <c r="N38" s="28">
        <v>40.699219999999997</v>
      </c>
      <c r="O38" s="28">
        <v>-111.92228</v>
      </c>
      <c r="P38" s="29" t="s">
        <v>67</v>
      </c>
      <c r="Q38" s="28">
        <v>1950</v>
      </c>
      <c r="R38" s="30"/>
      <c r="S38" s="29" t="s">
        <v>403</v>
      </c>
      <c r="T38" s="28">
        <v>35</v>
      </c>
      <c r="U38" s="29" t="s">
        <v>74</v>
      </c>
      <c r="V38" s="29" t="s">
        <v>556</v>
      </c>
      <c r="W38" s="29" t="s">
        <v>429</v>
      </c>
      <c r="X38" s="28">
        <v>28244</v>
      </c>
      <c r="Y38" s="28">
        <v>29322</v>
      </c>
      <c r="Z38" s="28">
        <v>30730</v>
      </c>
      <c r="AA38" s="28">
        <v>32335</v>
      </c>
      <c r="AB38" s="28">
        <v>33070</v>
      </c>
      <c r="AC38" s="28">
        <v>30740.2</v>
      </c>
      <c r="AD38" s="28">
        <v>28244</v>
      </c>
      <c r="AE38" s="28">
        <v>33070</v>
      </c>
      <c r="AF38" s="28">
        <v>29830</v>
      </c>
      <c r="AG38" s="28">
        <v>30981</v>
      </c>
      <c r="AH38" s="28">
        <v>32381</v>
      </c>
      <c r="AI38" s="28">
        <v>34162</v>
      </c>
      <c r="AJ38" s="28">
        <v>34629</v>
      </c>
      <c r="AK38" s="28">
        <v>32396.6</v>
      </c>
      <c r="AL38" s="28">
        <v>29830</v>
      </c>
      <c r="AM38" s="28">
        <v>34629</v>
      </c>
      <c r="AN38" s="28">
        <v>1.0562</v>
      </c>
      <c r="AO38" s="28">
        <v>1.0566</v>
      </c>
      <c r="AP38" s="28">
        <v>1.0537000000000001</v>
      </c>
      <c r="AQ38" s="28">
        <v>1.0565</v>
      </c>
      <c r="AR38" s="28">
        <v>1.0470999999999999</v>
      </c>
      <c r="AS38" s="28">
        <v>1.05402</v>
      </c>
      <c r="AT38" s="28">
        <v>1.0470999999999999</v>
      </c>
      <c r="AU38" s="28">
        <v>1.0566</v>
      </c>
      <c r="AV38" s="28">
        <v>0.92556000000000016</v>
      </c>
      <c r="AW38" s="28">
        <v>0.98462000000000016</v>
      </c>
      <c r="AX38" s="28">
        <v>1.0254799999999999</v>
      </c>
      <c r="AY38" s="28">
        <v>1.02502</v>
      </c>
      <c r="AZ38" s="28">
        <v>1.04386</v>
      </c>
      <c r="BA38" s="28">
        <v>1.0382400000000001</v>
      </c>
      <c r="BB38" s="28">
        <v>1.00176</v>
      </c>
      <c r="BC38" s="28">
        <v>1.0109400000000002</v>
      </c>
      <c r="BD38" s="28">
        <v>0.99941999999999998</v>
      </c>
      <c r="BE38" s="28">
        <v>0.99038000000000004</v>
      </c>
      <c r="BF38" s="28">
        <v>0.97836000000000001</v>
      </c>
      <c r="BG38" s="28">
        <v>0.97196000000000016</v>
      </c>
      <c r="BH38" s="28">
        <v>0.96072000000000002</v>
      </c>
      <c r="BI38" s="28">
        <v>1.0314600000000003</v>
      </c>
      <c r="BJ38" s="28">
        <v>1.01698</v>
      </c>
      <c r="BK38" s="28">
        <v>0.98937999999999993</v>
      </c>
      <c r="BL38" s="28">
        <v>0.68655999999999995</v>
      </c>
      <c r="BM38" s="28">
        <v>1.032</v>
      </c>
      <c r="BN38" s="28">
        <v>1.04766</v>
      </c>
      <c r="BO38" s="28">
        <v>1.0614800000000002</v>
      </c>
      <c r="BP38" s="28">
        <v>1.0731199999999999</v>
      </c>
      <c r="BQ38" s="28">
        <v>1.1486999999999998</v>
      </c>
      <c r="BR38" s="28">
        <v>0.94889999999999985</v>
      </c>
      <c r="BS38" s="28">
        <v>0.14868140069636843</v>
      </c>
      <c r="BT38" s="28">
        <v>0.35428517677655813</v>
      </c>
      <c r="BU38" s="28">
        <v>0.24295681076155518</v>
      </c>
      <c r="BV38" s="28">
        <v>0.25407661176551827</v>
      </c>
      <c r="BW38" s="29" t="s">
        <v>594</v>
      </c>
      <c r="BX38" s="29" t="s">
        <v>663</v>
      </c>
      <c r="BY38" s="29" t="s">
        <v>662</v>
      </c>
    </row>
    <row r="39" spans="1:77" x14ac:dyDescent="0.25">
      <c r="A39" s="28">
        <v>355</v>
      </c>
      <c r="B39" s="29" t="s">
        <v>434</v>
      </c>
      <c r="C39" s="28">
        <v>2</v>
      </c>
      <c r="D39" s="29" t="s">
        <v>144</v>
      </c>
      <c r="E39" s="29" t="s">
        <v>68</v>
      </c>
      <c r="F39" s="29" t="s">
        <v>157</v>
      </c>
      <c r="G39" s="29" t="s">
        <v>193</v>
      </c>
      <c r="H39" s="29" t="s">
        <v>194</v>
      </c>
      <c r="I39" s="29" t="s">
        <v>192</v>
      </c>
      <c r="J39" s="28">
        <v>346</v>
      </c>
      <c r="K39" s="28">
        <v>0.9</v>
      </c>
      <c r="L39" s="29" t="s">
        <v>480</v>
      </c>
      <c r="M39" s="29" t="s">
        <v>66</v>
      </c>
      <c r="N39" s="28">
        <v>40.696530000000003</v>
      </c>
      <c r="O39" s="28">
        <v>-112.07420999999999</v>
      </c>
      <c r="P39" s="29" t="s">
        <v>67</v>
      </c>
      <c r="Q39" s="28">
        <v>1985</v>
      </c>
      <c r="R39" s="30"/>
      <c r="S39" s="29" t="s">
        <v>403</v>
      </c>
      <c r="T39" s="28">
        <v>35</v>
      </c>
      <c r="U39" s="29" t="s">
        <v>74</v>
      </c>
      <c r="V39" s="29" t="s">
        <v>554</v>
      </c>
      <c r="W39" s="29" t="s">
        <v>430</v>
      </c>
      <c r="X39" s="31">
        <v>13976</v>
      </c>
      <c r="Y39" s="28">
        <v>14708</v>
      </c>
      <c r="Z39" s="28">
        <v>16241</v>
      </c>
      <c r="AA39" s="28">
        <v>16885</v>
      </c>
      <c r="AB39" s="28">
        <v>17082</v>
      </c>
      <c r="AC39" s="28">
        <v>15778.4</v>
      </c>
      <c r="AD39" s="28">
        <v>13976</v>
      </c>
      <c r="AE39" s="28">
        <v>17082</v>
      </c>
      <c r="AF39" s="31">
        <v>14105</v>
      </c>
      <c r="AG39" s="28">
        <v>14827</v>
      </c>
      <c r="AH39" s="28">
        <v>16309</v>
      </c>
      <c r="AI39" s="28">
        <v>16930</v>
      </c>
      <c r="AJ39" s="28">
        <v>17118</v>
      </c>
      <c r="AK39" s="28">
        <v>15857.8</v>
      </c>
      <c r="AL39" s="28">
        <v>14105</v>
      </c>
      <c r="AM39" s="28">
        <v>17118</v>
      </c>
      <c r="AN39" s="31">
        <v>1.0092000000000001</v>
      </c>
      <c r="AO39" s="28">
        <v>1.0081</v>
      </c>
      <c r="AP39" s="28">
        <v>1.0042</v>
      </c>
      <c r="AQ39" s="28">
        <v>1.0026999999999999</v>
      </c>
      <c r="AR39" s="28">
        <v>1.0021</v>
      </c>
      <c r="AS39" s="28">
        <v>1.0052600000000003</v>
      </c>
      <c r="AT39" s="28">
        <v>1.0021</v>
      </c>
      <c r="AU39" s="28">
        <v>1.0092000000000001</v>
      </c>
      <c r="AV39" s="28">
        <v>0.90622000000000003</v>
      </c>
      <c r="AW39" s="28">
        <v>1.0112200000000002</v>
      </c>
      <c r="AX39" s="28">
        <v>0.98421999999999998</v>
      </c>
      <c r="AY39" s="28">
        <v>1.0252400000000002</v>
      </c>
      <c r="AZ39" s="28">
        <v>1.0610599999999999</v>
      </c>
      <c r="BA39" s="28">
        <v>1.0127400000000002</v>
      </c>
      <c r="BB39" s="28">
        <v>0.9944599999999999</v>
      </c>
      <c r="BC39" s="28">
        <v>1.0084</v>
      </c>
      <c r="BD39" s="28">
        <v>1.0088599999999999</v>
      </c>
      <c r="BE39" s="28">
        <v>1.0200400000000003</v>
      </c>
      <c r="BF39" s="28">
        <v>0.99224000000000001</v>
      </c>
      <c r="BG39" s="28">
        <v>0.98535999999999979</v>
      </c>
      <c r="BH39" s="28">
        <v>0.96760000000000002</v>
      </c>
      <c r="BI39" s="28">
        <v>1.02352</v>
      </c>
      <c r="BJ39" s="28">
        <v>1.0051999999999999</v>
      </c>
      <c r="BK39" s="28">
        <v>1.0070400000000002</v>
      </c>
      <c r="BL39" s="28">
        <v>0.78869999999999996</v>
      </c>
      <c r="BM39" s="28">
        <v>0.99785999999999997</v>
      </c>
      <c r="BN39" s="28">
        <v>0.99002000000000001</v>
      </c>
      <c r="BO39" s="28">
        <v>1.0078399999999998</v>
      </c>
      <c r="BP39" s="28">
        <v>1.0241799999999999</v>
      </c>
      <c r="BQ39" s="28">
        <v>1.11002</v>
      </c>
      <c r="BR39" s="28">
        <v>1.07646</v>
      </c>
      <c r="BS39" s="28">
        <v>0.13688253523211255</v>
      </c>
      <c r="BT39" s="28">
        <v>0.31781408088451302</v>
      </c>
      <c r="BU39" s="28">
        <v>0.24261320766284261</v>
      </c>
      <c r="BV39" s="28">
        <v>0.30269017622053179</v>
      </c>
      <c r="BW39" s="29" t="s">
        <v>593</v>
      </c>
      <c r="BX39" s="29" t="s">
        <v>663</v>
      </c>
      <c r="BY39" s="29" t="s">
        <v>662</v>
      </c>
    </row>
    <row r="40" spans="1:77" x14ac:dyDescent="0.25">
      <c r="A40" s="28">
        <v>362</v>
      </c>
      <c r="B40" s="29" t="s">
        <v>438</v>
      </c>
      <c r="C40" s="28">
        <v>2</v>
      </c>
      <c r="D40" s="29" t="s">
        <v>81</v>
      </c>
      <c r="E40" s="29" t="s">
        <v>68</v>
      </c>
      <c r="F40" s="29" t="s">
        <v>82</v>
      </c>
      <c r="G40" s="29" t="s">
        <v>195</v>
      </c>
      <c r="H40" s="29" t="s">
        <v>196</v>
      </c>
      <c r="I40" s="29" t="s">
        <v>85</v>
      </c>
      <c r="J40" s="28">
        <v>1384</v>
      </c>
      <c r="K40" s="28">
        <v>498.23099999999999</v>
      </c>
      <c r="L40" s="29" t="s">
        <v>481</v>
      </c>
      <c r="M40" s="29" t="s">
        <v>86</v>
      </c>
      <c r="N40" s="28">
        <v>41.946620000000003</v>
      </c>
      <c r="O40" s="28">
        <v>-111.39887</v>
      </c>
      <c r="P40" s="29" t="s">
        <v>67</v>
      </c>
      <c r="Q40" s="28">
        <v>1950</v>
      </c>
      <c r="R40" s="30"/>
      <c r="S40" s="29" t="s">
        <v>408</v>
      </c>
      <c r="T40" s="28">
        <v>33</v>
      </c>
      <c r="U40" s="29" t="s">
        <v>388</v>
      </c>
      <c r="V40" s="29" t="s">
        <v>553</v>
      </c>
      <c r="W40" s="29" t="s">
        <v>428</v>
      </c>
      <c r="X40" s="28">
        <v>2279</v>
      </c>
      <c r="Y40" s="32"/>
      <c r="Z40" s="28">
        <v>2335</v>
      </c>
      <c r="AA40" s="28">
        <v>2529</v>
      </c>
      <c r="AB40" s="28">
        <v>2482</v>
      </c>
      <c r="AC40" s="28">
        <v>2406.25</v>
      </c>
      <c r="AD40" s="28">
        <v>2279</v>
      </c>
      <c r="AE40" s="28">
        <v>2529</v>
      </c>
      <c r="AF40" s="28">
        <v>1830</v>
      </c>
      <c r="AG40" s="32"/>
      <c r="AH40" s="28">
        <v>1890</v>
      </c>
      <c r="AI40" s="28">
        <v>2016</v>
      </c>
      <c r="AJ40" s="28">
        <v>2018</v>
      </c>
      <c r="AK40" s="28">
        <v>1938.5</v>
      </c>
      <c r="AL40" s="28">
        <v>1830</v>
      </c>
      <c r="AM40" s="28">
        <v>2018</v>
      </c>
      <c r="AN40" s="28">
        <v>0.80300000000000005</v>
      </c>
      <c r="AO40" s="32"/>
      <c r="AP40" s="28">
        <v>0.80940000000000001</v>
      </c>
      <c r="AQ40" s="28">
        <v>0.79720000000000002</v>
      </c>
      <c r="AR40" s="28">
        <v>0.81310000000000004</v>
      </c>
      <c r="AS40" s="28">
        <v>0.80567500000000003</v>
      </c>
      <c r="AT40" s="28">
        <v>0.79720000000000002</v>
      </c>
      <c r="AU40" s="28">
        <v>0.81310000000000004</v>
      </c>
      <c r="AV40" s="28">
        <v>0.45204999999999995</v>
      </c>
      <c r="AW40" s="28">
        <v>0.50702500000000006</v>
      </c>
      <c r="AX40" s="28">
        <v>0.53800000000000003</v>
      </c>
      <c r="AY40" s="28">
        <v>0.61547499999999999</v>
      </c>
      <c r="AZ40" s="28">
        <v>0.89149999999999996</v>
      </c>
      <c r="BA40" s="28">
        <v>1.5549000000000002</v>
      </c>
      <c r="BB40" s="28">
        <v>2.3795999999999999</v>
      </c>
      <c r="BC40" s="28">
        <v>1.9636</v>
      </c>
      <c r="BD40" s="28">
        <v>1.1074999999999999</v>
      </c>
      <c r="BE40" s="28">
        <v>0.74760000000000004</v>
      </c>
      <c r="BF40" s="28">
        <v>0.52072499999999999</v>
      </c>
      <c r="BG40" s="28">
        <v>0.50537500000000002</v>
      </c>
      <c r="BH40" s="28">
        <v>0.48815000000000003</v>
      </c>
      <c r="BI40" s="28">
        <v>0.68164999999999998</v>
      </c>
      <c r="BJ40" s="28">
        <v>1.9660249999999999</v>
      </c>
      <c r="BK40" s="28">
        <v>0.79194999999999993</v>
      </c>
      <c r="BL40" s="28">
        <v>1.08405</v>
      </c>
      <c r="BM40" s="28">
        <v>0.79654999999999998</v>
      </c>
      <c r="BN40" s="28">
        <v>0.75677499999999998</v>
      </c>
      <c r="BO40" s="28">
        <v>0.78744999999999998</v>
      </c>
      <c r="BP40" s="28">
        <v>0.88455000000000006</v>
      </c>
      <c r="BQ40" s="28">
        <v>1.24</v>
      </c>
      <c r="BR40" s="28">
        <v>1.4190749999999999</v>
      </c>
      <c r="BS40" s="28">
        <v>0.10811440858682288</v>
      </c>
      <c r="BT40" s="28">
        <v>0.44823606679816907</v>
      </c>
      <c r="BU40" s="28">
        <v>0.23938948726825357</v>
      </c>
      <c r="BV40" s="28">
        <v>0.20426003734675457</v>
      </c>
      <c r="BW40" s="29" t="s">
        <v>656</v>
      </c>
      <c r="BX40" s="29" t="s">
        <v>663</v>
      </c>
      <c r="BY40" s="29" t="s">
        <v>696</v>
      </c>
    </row>
    <row r="41" spans="1:77" x14ac:dyDescent="0.25">
      <c r="A41" s="28">
        <v>363</v>
      </c>
      <c r="B41" s="29" t="s">
        <v>434</v>
      </c>
      <c r="C41" s="28">
        <v>2</v>
      </c>
      <c r="D41" s="29" t="s">
        <v>127</v>
      </c>
      <c r="E41" s="29" t="s">
        <v>68</v>
      </c>
      <c r="F41" s="29" t="s">
        <v>114</v>
      </c>
      <c r="G41" s="29" t="s">
        <v>197</v>
      </c>
      <c r="H41" s="29" t="s">
        <v>198</v>
      </c>
      <c r="I41" s="29" t="s">
        <v>79</v>
      </c>
      <c r="J41" s="28">
        <v>324</v>
      </c>
      <c r="K41" s="28">
        <v>19.899000000000001</v>
      </c>
      <c r="L41" s="29" t="s">
        <v>482</v>
      </c>
      <c r="M41" s="29" t="s">
        <v>80</v>
      </c>
      <c r="N41" s="28">
        <v>41.653219999999997</v>
      </c>
      <c r="O41" s="28">
        <v>-111.9057</v>
      </c>
      <c r="P41" s="29" t="s">
        <v>87</v>
      </c>
      <c r="Q41" s="28">
        <v>1950</v>
      </c>
      <c r="R41" s="30"/>
      <c r="S41" s="29" t="s">
        <v>409</v>
      </c>
      <c r="T41" s="28">
        <v>5</v>
      </c>
      <c r="U41" s="29" t="s">
        <v>80</v>
      </c>
      <c r="V41" s="29" t="s">
        <v>553</v>
      </c>
      <c r="W41" s="29" t="s">
        <v>428</v>
      </c>
      <c r="X41" s="28">
        <v>20633</v>
      </c>
      <c r="Y41" s="28">
        <v>21465</v>
      </c>
      <c r="Z41" s="28">
        <v>22967</v>
      </c>
      <c r="AA41" s="28">
        <v>24237</v>
      </c>
      <c r="AB41" s="28">
        <v>24700</v>
      </c>
      <c r="AC41" s="28">
        <v>22800.400000000001</v>
      </c>
      <c r="AD41" s="28">
        <v>20633</v>
      </c>
      <c r="AE41" s="28">
        <v>24700</v>
      </c>
      <c r="AF41" s="28">
        <v>20410</v>
      </c>
      <c r="AG41" s="28">
        <v>21169</v>
      </c>
      <c r="AH41" s="28">
        <v>22580</v>
      </c>
      <c r="AI41" s="28">
        <v>23866</v>
      </c>
      <c r="AJ41" s="28">
        <v>24370</v>
      </c>
      <c r="AK41" s="28">
        <v>22479</v>
      </c>
      <c r="AL41" s="28">
        <v>20410</v>
      </c>
      <c r="AM41" s="28">
        <v>24370</v>
      </c>
      <c r="AN41" s="28">
        <v>0.98919999999999997</v>
      </c>
      <c r="AO41" s="28">
        <v>0.98619999999999997</v>
      </c>
      <c r="AP41" s="28">
        <v>0.98309999999999997</v>
      </c>
      <c r="AQ41" s="28">
        <v>0.98470000000000002</v>
      </c>
      <c r="AR41" s="28">
        <v>0.98660000000000003</v>
      </c>
      <c r="AS41" s="28">
        <v>0.98596000000000006</v>
      </c>
      <c r="AT41" s="28">
        <v>0.98309999999999997</v>
      </c>
      <c r="AU41" s="28">
        <v>0.98919999999999997</v>
      </c>
      <c r="AV41" s="28">
        <v>0.80497999999999992</v>
      </c>
      <c r="AW41" s="28">
        <v>0.87864000000000009</v>
      </c>
      <c r="AX41" s="28">
        <v>0.94552000000000014</v>
      </c>
      <c r="AY41" s="28">
        <v>0.99394000000000005</v>
      </c>
      <c r="AZ41" s="28">
        <v>1.0374000000000001</v>
      </c>
      <c r="BA41" s="28">
        <v>1.0743800000000001</v>
      </c>
      <c r="BB41" s="28">
        <v>1.1201600000000003</v>
      </c>
      <c r="BC41" s="28">
        <v>1.13764</v>
      </c>
      <c r="BD41" s="28">
        <v>1.0662400000000001</v>
      </c>
      <c r="BE41" s="28">
        <v>1.0466200000000001</v>
      </c>
      <c r="BF41" s="28">
        <v>0.95012000000000008</v>
      </c>
      <c r="BG41" s="28">
        <v>0.92462</v>
      </c>
      <c r="BH41" s="28">
        <v>0.86939999999999995</v>
      </c>
      <c r="BI41" s="28">
        <v>0.99227999999999983</v>
      </c>
      <c r="BJ41" s="28">
        <v>1.1107400000000001</v>
      </c>
      <c r="BK41" s="28">
        <v>1.0210000000000001</v>
      </c>
      <c r="BL41" s="28">
        <v>0.74158000000000002</v>
      </c>
      <c r="BM41" s="28">
        <v>0.95008000000000004</v>
      </c>
      <c r="BN41" s="28">
        <v>0.96671999999999991</v>
      </c>
      <c r="BO41" s="28">
        <v>0.98753999999999986</v>
      </c>
      <c r="BP41" s="28">
        <v>1.0328599999999999</v>
      </c>
      <c r="BQ41" s="28">
        <v>1.1950400000000001</v>
      </c>
      <c r="BR41" s="28">
        <v>1.1244799999999999</v>
      </c>
      <c r="BS41" s="28">
        <v>0.15814159054016871</v>
      </c>
      <c r="BT41" s="28">
        <v>0.34277034471734302</v>
      </c>
      <c r="BU41" s="28">
        <v>0.24355530906693459</v>
      </c>
      <c r="BV41" s="28">
        <v>0.25553275567555367</v>
      </c>
      <c r="BW41" s="29" t="s">
        <v>591</v>
      </c>
      <c r="BX41" s="29" t="s">
        <v>687</v>
      </c>
      <c r="BY41" s="29" t="s">
        <v>662</v>
      </c>
    </row>
    <row r="42" spans="1:77" x14ac:dyDescent="0.25">
      <c r="A42" s="28">
        <v>382</v>
      </c>
      <c r="B42" s="29" t="s">
        <v>434</v>
      </c>
      <c r="C42" s="28">
        <v>3</v>
      </c>
      <c r="D42" s="29" t="s">
        <v>144</v>
      </c>
      <c r="E42" s="29" t="s">
        <v>68</v>
      </c>
      <c r="F42" s="29" t="s">
        <v>102</v>
      </c>
      <c r="G42" s="29" t="s">
        <v>199</v>
      </c>
      <c r="H42" s="29" t="s">
        <v>200</v>
      </c>
      <c r="I42" s="29" t="s">
        <v>201</v>
      </c>
      <c r="J42" s="28">
        <v>1330</v>
      </c>
      <c r="K42" s="28">
        <v>1.7</v>
      </c>
      <c r="L42" s="29" t="s">
        <v>483</v>
      </c>
      <c r="M42" s="29" t="s">
        <v>202</v>
      </c>
      <c r="N42" s="28">
        <v>37.67351</v>
      </c>
      <c r="O42" s="28">
        <v>-113.03364999999999</v>
      </c>
      <c r="P42" s="29" t="s">
        <v>87</v>
      </c>
      <c r="Q42" s="28">
        <v>1950</v>
      </c>
      <c r="R42" s="30"/>
      <c r="S42" s="29" t="s">
        <v>410</v>
      </c>
      <c r="T42" s="28">
        <v>21</v>
      </c>
      <c r="U42" s="29" t="s">
        <v>388</v>
      </c>
      <c r="V42" s="29" t="s">
        <v>553</v>
      </c>
      <c r="W42" s="29" t="s">
        <v>428</v>
      </c>
      <c r="X42" s="28">
        <v>1903</v>
      </c>
      <c r="Y42" s="28">
        <v>2157</v>
      </c>
      <c r="Z42" s="28">
        <v>2264</v>
      </c>
      <c r="AA42" s="28">
        <v>2472</v>
      </c>
      <c r="AB42" s="28">
        <v>2478</v>
      </c>
      <c r="AC42" s="28">
        <v>2254.8000000000002</v>
      </c>
      <c r="AD42" s="28">
        <v>1903</v>
      </c>
      <c r="AE42" s="28">
        <v>2478</v>
      </c>
      <c r="AF42" s="28">
        <v>1626</v>
      </c>
      <c r="AG42" s="28">
        <v>1858</v>
      </c>
      <c r="AH42" s="28">
        <v>1937</v>
      </c>
      <c r="AI42" s="28">
        <v>2091</v>
      </c>
      <c r="AJ42" s="28">
        <v>2118</v>
      </c>
      <c r="AK42" s="28">
        <v>1926</v>
      </c>
      <c r="AL42" s="28">
        <v>1626</v>
      </c>
      <c r="AM42" s="28">
        <v>2118</v>
      </c>
      <c r="AN42" s="28">
        <v>0.85440000000000005</v>
      </c>
      <c r="AO42" s="28">
        <v>0.86140000000000005</v>
      </c>
      <c r="AP42" s="28">
        <v>0.85560000000000003</v>
      </c>
      <c r="AQ42" s="28">
        <v>0.84589999999999999</v>
      </c>
      <c r="AR42" s="28">
        <v>0.85470000000000002</v>
      </c>
      <c r="AS42" s="28">
        <v>0.85440000000000005</v>
      </c>
      <c r="AT42" s="28">
        <v>0.84589999999999999</v>
      </c>
      <c r="AU42" s="28">
        <v>0.86140000000000005</v>
      </c>
      <c r="AV42" s="28">
        <v>0.35736000000000001</v>
      </c>
      <c r="AW42" s="28">
        <v>0.41474</v>
      </c>
      <c r="AX42" s="28">
        <v>0.48580000000000007</v>
      </c>
      <c r="AY42" s="28">
        <v>0.62656000000000001</v>
      </c>
      <c r="AZ42" s="28">
        <v>0.97056000000000009</v>
      </c>
      <c r="BA42" s="28">
        <v>1.5848</v>
      </c>
      <c r="BB42" s="28">
        <v>1.8622000000000001</v>
      </c>
      <c r="BC42" s="28">
        <v>1.6442400000000004</v>
      </c>
      <c r="BD42" s="28">
        <v>1.51024</v>
      </c>
      <c r="BE42" s="28">
        <v>1.2476799999999999</v>
      </c>
      <c r="BF42" s="28">
        <v>0.63022000000000011</v>
      </c>
      <c r="BG42" s="28">
        <v>0.49829999999999997</v>
      </c>
      <c r="BH42" s="28">
        <v>0.42346000000000006</v>
      </c>
      <c r="BI42" s="28">
        <v>0.69432000000000005</v>
      </c>
      <c r="BJ42" s="28">
        <v>1.6971000000000001</v>
      </c>
      <c r="BK42" s="28">
        <v>1.1293599999999999</v>
      </c>
      <c r="BL42" s="28">
        <v>1.0857199999999998</v>
      </c>
      <c r="BM42" s="28">
        <v>0.81747999999999998</v>
      </c>
      <c r="BN42" s="28">
        <v>0.80714000000000008</v>
      </c>
      <c r="BO42" s="28">
        <v>0.84257999999999988</v>
      </c>
      <c r="BP42" s="28">
        <v>0.92566000000000004</v>
      </c>
      <c r="BQ42" s="28">
        <v>1.20076</v>
      </c>
      <c r="BR42" s="28">
        <v>1.3069000000000002</v>
      </c>
      <c r="BS42" s="28">
        <v>8.781924903185015E-2</v>
      </c>
      <c r="BT42" s="28">
        <v>0.41010643419035209</v>
      </c>
      <c r="BU42" s="28">
        <v>0.24790019154707316</v>
      </c>
      <c r="BV42" s="28">
        <v>0.25417412523072458</v>
      </c>
      <c r="BW42" s="29" t="s">
        <v>656</v>
      </c>
      <c r="BX42" s="29" t="s">
        <v>663</v>
      </c>
      <c r="BY42" s="29" t="s">
        <v>675</v>
      </c>
    </row>
    <row r="43" spans="1:77" x14ac:dyDescent="0.25">
      <c r="A43" s="28">
        <v>400</v>
      </c>
      <c r="B43" s="29" t="s">
        <v>435</v>
      </c>
      <c r="C43" s="28">
        <v>35</v>
      </c>
      <c r="D43" s="29" t="s">
        <v>60</v>
      </c>
      <c r="E43" s="29" t="s">
        <v>110</v>
      </c>
      <c r="F43" s="29" t="s">
        <v>62</v>
      </c>
      <c r="G43" s="29" t="s">
        <v>203</v>
      </c>
      <c r="H43" s="29" t="s">
        <v>204</v>
      </c>
      <c r="I43" s="29" t="s">
        <v>73</v>
      </c>
      <c r="J43" s="28">
        <v>1333</v>
      </c>
      <c r="K43" s="28">
        <v>3.06</v>
      </c>
      <c r="L43" s="29" t="s">
        <v>484</v>
      </c>
      <c r="M43" s="29" t="s">
        <v>205</v>
      </c>
      <c r="N43" s="28">
        <v>37.043660000000003</v>
      </c>
      <c r="O43" s="28">
        <v>-113.59256999999999</v>
      </c>
      <c r="P43" s="29" t="s">
        <v>67</v>
      </c>
      <c r="Q43" s="28">
        <v>1959</v>
      </c>
      <c r="R43" s="30"/>
      <c r="S43" s="29" t="s">
        <v>411</v>
      </c>
      <c r="T43" s="28">
        <v>53</v>
      </c>
      <c r="U43" s="29" t="s">
        <v>206</v>
      </c>
      <c r="V43" s="29" t="s">
        <v>554</v>
      </c>
      <c r="W43" s="29" t="s">
        <v>431</v>
      </c>
      <c r="X43" s="28">
        <v>24695</v>
      </c>
      <c r="Y43" s="28">
        <v>25014</v>
      </c>
      <c r="Z43" s="28">
        <v>26905</v>
      </c>
      <c r="AA43" s="28">
        <v>29106</v>
      </c>
      <c r="AB43" s="28">
        <v>30680</v>
      </c>
      <c r="AC43" s="28">
        <v>27280</v>
      </c>
      <c r="AD43" s="28">
        <v>24695</v>
      </c>
      <c r="AE43" s="28">
        <v>30680</v>
      </c>
      <c r="AF43" s="28">
        <v>23455</v>
      </c>
      <c r="AG43" s="28">
        <v>23786</v>
      </c>
      <c r="AH43" s="28">
        <v>25686</v>
      </c>
      <c r="AI43" s="28">
        <v>27735</v>
      </c>
      <c r="AJ43" s="28">
        <v>29475</v>
      </c>
      <c r="AK43" s="28">
        <v>26027.4</v>
      </c>
      <c r="AL43" s="28">
        <v>23455</v>
      </c>
      <c r="AM43" s="28">
        <v>29475</v>
      </c>
      <c r="AN43" s="28">
        <v>0.94979999999999998</v>
      </c>
      <c r="AO43" s="28">
        <v>0.95089999999999997</v>
      </c>
      <c r="AP43" s="28">
        <v>0.95469999999999999</v>
      </c>
      <c r="AQ43" s="28">
        <v>0.95289999999999997</v>
      </c>
      <c r="AR43" s="28">
        <v>0.9607</v>
      </c>
      <c r="AS43" s="28">
        <v>0.95379999999999998</v>
      </c>
      <c r="AT43" s="28">
        <v>0.94979999999999998</v>
      </c>
      <c r="AU43" s="28">
        <v>0.9607</v>
      </c>
      <c r="AV43" s="28">
        <v>0.83539999999999992</v>
      </c>
      <c r="AW43" s="28">
        <v>0.8833399999999999</v>
      </c>
      <c r="AX43" s="28">
        <v>1.0340400000000001</v>
      </c>
      <c r="AY43" s="28">
        <v>1.0311400000000002</v>
      </c>
      <c r="AZ43" s="28">
        <v>1.0051999999999999</v>
      </c>
      <c r="BA43" s="28">
        <v>1.0669599999999999</v>
      </c>
      <c r="BB43" s="28">
        <v>1.1269</v>
      </c>
      <c r="BC43" s="28">
        <v>1.0623799999999999</v>
      </c>
      <c r="BD43" s="28">
        <v>0.98327999999999993</v>
      </c>
      <c r="BE43" s="28">
        <v>1.0329999999999999</v>
      </c>
      <c r="BF43" s="28">
        <v>0.97617999999999994</v>
      </c>
      <c r="BG43" s="28">
        <v>0.91842000000000001</v>
      </c>
      <c r="BH43" s="28">
        <v>0.87904000000000004</v>
      </c>
      <c r="BI43" s="28">
        <v>1.0234799999999999</v>
      </c>
      <c r="BJ43" s="28">
        <v>1.0854000000000001</v>
      </c>
      <c r="BK43" s="28">
        <v>0.9974599999999999</v>
      </c>
      <c r="BL43" s="28">
        <v>0.9970199999999998</v>
      </c>
      <c r="BM43" s="28">
        <v>0.91942000000000002</v>
      </c>
      <c r="BN43" s="28">
        <v>0.91446000000000005</v>
      </c>
      <c r="BO43" s="28">
        <v>0.95313999999999999</v>
      </c>
      <c r="BP43" s="28">
        <v>1.0211999999999999</v>
      </c>
      <c r="BQ43" s="28">
        <v>1.1327</v>
      </c>
      <c r="BR43" s="28">
        <v>1.0458799999999999</v>
      </c>
      <c r="BS43" s="28">
        <v>0.10015009125274302</v>
      </c>
      <c r="BT43" s="28">
        <v>0.42185382441164904</v>
      </c>
      <c r="BU43" s="28">
        <v>0.21313109012220594</v>
      </c>
      <c r="BV43" s="28">
        <v>0.26486499421340209</v>
      </c>
      <c r="BW43" s="29" t="s">
        <v>656</v>
      </c>
      <c r="BX43" s="29" t="s">
        <v>663</v>
      </c>
      <c r="BY43" s="29" t="s">
        <v>697</v>
      </c>
    </row>
    <row r="44" spans="1:77" x14ac:dyDescent="0.25">
      <c r="A44" s="28">
        <v>401</v>
      </c>
      <c r="B44" s="29" t="s">
        <v>435</v>
      </c>
      <c r="C44" s="28">
        <v>35</v>
      </c>
      <c r="D44" s="29" t="s">
        <v>96</v>
      </c>
      <c r="E44" s="29" t="s">
        <v>110</v>
      </c>
      <c r="F44" s="29" t="s">
        <v>62</v>
      </c>
      <c r="G44" s="29" t="s">
        <v>207</v>
      </c>
      <c r="H44" s="29" t="s">
        <v>208</v>
      </c>
      <c r="I44" s="29" t="s">
        <v>73</v>
      </c>
      <c r="J44" s="28">
        <v>1333</v>
      </c>
      <c r="K44" s="28">
        <v>22.581</v>
      </c>
      <c r="L44" s="29" t="s">
        <v>485</v>
      </c>
      <c r="M44" s="29" t="s">
        <v>205</v>
      </c>
      <c r="N44" s="28">
        <v>37.234310000000001</v>
      </c>
      <c r="O44" s="28">
        <v>-113.36924</v>
      </c>
      <c r="P44" s="29" t="s">
        <v>67</v>
      </c>
      <c r="Q44" s="28">
        <v>1950</v>
      </c>
      <c r="R44" s="30"/>
      <c r="S44" s="29" t="s">
        <v>411</v>
      </c>
      <c r="T44" s="28">
        <v>53</v>
      </c>
      <c r="U44" s="29" t="s">
        <v>206</v>
      </c>
      <c r="V44" s="29" t="s">
        <v>553</v>
      </c>
      <c r="W44" s="29" t="s">
        <v>428</v>
      </c>
      <c r="X44" s="28">
        <v>20556</v>
      </c>
      <c r="Y44" s="31">
        <v>21591</v>
      </c>
      <c r="Z44" s="28">
        <v>23091</v>
      </c>
      <c r="AA44" s="28">
        <v>24617</v>
      </c>
      <c r="AB44" s="28">
        <v>25869</v>
      </c>
      <c r="AC44" s="28">
        <v>23144.799999999999</v>
      </c>
      <c r="AD44" s="28">
        <v>20556</v>
      </c>
      <c r="AE44" s="28">
        <v>25869</v>
      </c>
      <c r="AF44" s="28">
        <v>19192</v>
      </c>
      <c r="AG44" s="31">
        <v>20082</v>
      </c>
      <c r="AH44" s="28">
        <v>21475</v>
      </c>
      <c r="AI44" s="28">
        <v>22837</v>
      </c>
      <c r="AJ44" s="28">
        <v>24211</v>
      </c>
      <c r="AK44" s="28">
        <v>21559.4</v>
      </c>
      <c r="AL44" s="28">
        <v>19192</v>
      </c>
      <c r="AM44" s="28">
        <v>24211</v>
      </c>
      <c r="AN44" s="28">
        <v>0.93359999999999999</v>
      </c>
      <c r="AO44" s="31">
        <v>0.93010000000000004</v>
      </c>
      <c r="AP44" s="28">
        <v>0.93</v>
      </c>
      <c r="AQ44" s="28">
        <v>0.92769999999999997</v>
      </c>
      <c r="AR44" s="28">
        <v>0.93589999999999995</v>
      </c>
      <c r="AS44" s="28">
        <v>0.93146000000000007</v>
      </c>
      <c r="AT44" s="28">
        <v>0.92769999999999997</v>
      </c>
      <c r="AU44" s="28">
        <v>0.93589999999999995</v>
      </c>
      <c r="AV44" s="28">
        <v>0.80871999999999988</v>
      </c>
      <c r="AW44" s="28">
        <v>0.86899999999999999</v>
      </c>
      <c r="AX44" s="28">
        <v>1.03166</v>
      </c>
      <c r="AY44" s="28">
        <v>1.0170000000000001</v>
      </c>
      <c r="AZ44" s="28">
        <v>0.99350000000000005</v>
      </c>
      <c r="BA44" s="28">
        <v>1.10338</v>
      </c>
      <c r="BB44" s="28">
        <v>1.1486399999999999</v>
      </c>
      <c r="BC44" s="28">
        <v>1.0786000000000002</v>
      </c>
      <c r="BD44" s="28">
        <v>0.96921999999999997</v>
      </c>
      <c r="BE44" s="28">
        <v>1.0183199999999999</v>
      </c>
      <c r="BF44" s="28">
        <v>0.97697999999999996</v>
      </c>
      <c r="BG44" s="28">
        <v>0.93227999999999989</v>
      </c>
      <c r="BH44" s="28">
        <v>0.86997999999999998</v>
      </c>
      <c r="BI44" s="28">
        <v>1.01406</v>
      </c>
      <c r="BJ44" s="28">
        <v>1.1101999999999999</v>
      </c>
      <c r="BK44" s="28">
        <v>0.98818000000000006</v>
      </c>
      <c r="BL44" s="28">
        <v>1.0525999999999998</v>
      </c>
      <c r="BM44" s="28">
        <v>0.86818000000000006</v>
      </c>
      <c r="BN44" s="28">
        <v>0.87457999999999991</v>
      </c>
      <c r="BO44" s="28">
        <v>0.9277200000000001</v>
      </c>
      <c r="BP44" s="28">
        <v>1.03626</v>
      </c>
      <c r="BQ44" s="28">
        <v>1.1831399999999999</v>
      </c>
      <c r="BR44" s="28">
        <v>1.0343200000000001</v>
      </c>
      <c r="BS44" s="28">
        <v>0.10567887439806958</v>
      </c>
      <c r="BT44" s="28">
        <v>0.37898672549025536</v>
      </c>
      <c r="BU44" s="28">
        <v>0.2229128183747569</v>
      </c>
      <c r="BV44" s="28">
        <v>0.29242158173691812</v>
      </c>
      <c r="BW44" s="29" t="s">
        <v>656</v>
      </c>
      <c r="BX44" s="29" t="s">
        <v>663</v>
      </c>
      <c r="BY44" s="29" t="s">
        <v>697</v>
      </c>
    </row>
    <row r="45" spans="1:77" x14ac:dyDescent="0.25">
      <c r="A45" s="28">
        <v>402</v>
      </c>
      <c r="B45" s="29" t="s">
        <v>437</v>
      </c>
      <c r="C45" s="28">
        <v>14</v>
      </c>
      <c r="D45" s="29" t="s">
        <v>127</v>
      </c>
      <c r="E45" s="29" t="s">
        <v>68</v>
      </c>
      <c r="F45" s="29" t="s">
        <v>70</v>
      </c>
      <c r="G45" s="29" t="s">
        <v>209</v>
      </c>
      <c r="H45" s="29" t="s">
        <v>210</v>
      </c>
      <c r="I45" s="29" t="s">
        <v>211</v>
      </c>
      <c r="J45" s="28">
        <v>1326</v>
      </c>
      <c r="K45" s="28">
        <v>1.415</v>
      </c>
      <c r="L45" s="29" t="s">
        <v>486</v>
      </c>
      <c r="M45" s="29" t="s">
        <v>205</v>
      </c>
      <c r="N45" s="28">
        <v>37.161659999999998</v>
      </c>
      <c r="O45" s="28">
        <v>-113.43028</v>
      </c>
      <c r="P45" s="29" t="s">
        <v>67</v>
      </c>
      <c r="Q45" s="28">
        <v>1960</v>
      </c>
      <c r="R45" s="30"/>
      <c r="S45" s="29" t="s">
        <v>411</v>
      </c>
      <c r="T45" s="28">
        <v>53</v>
      </c>
      <c r="U45" s="29" t="s">
        <v>206</v>
      </c>
      <c r="V45" s="29" t="s">
        <v>554</v>
      </c>
      <c r="W45" s="29" t="s">
        <v>431</v>
      </c>
      <c r="X45" s="28">
        <v>21581</v>
      </c>
      <c r="Y45" s="28">
        <v>21727</v>
      </c>
      <c r="Z45" s="28">
        <v>23167</v>
      </c>
      <c r="AA45" s="28">
        <v>24766</v>
      </c>
      <c r="AB45" s="28">
        <v>26221</v>
      </c>
      <c r="AC45" s="28">
        <v>23492.400000000001</v>
      </c>
      <c r="AD45" s="28">
        <v>21581</v>
      </c>
      <c r="AE45" s="28">
        <v>26221</v>
      </c>
      <c r="AF45" s="28">
        <v>22982</v>
      </c>
      <c r="AG45" s="28">
        <v>23150</v>
      </c>
      <c r="AH45" s="28">
        <v>24617</v>
      </c>
      <c r="AI45" s="28">
        <v>26207</v>
      </c>
      <c r="AJ45" s="28">
        <v>27771</v>
      </c>
      <c r="AK45" s="28">
        <v>24945.4</v>
      </c>
      <c r="AL45" s="28">
        <v>22982</v>
      </c>
      <c r="AM45" s="28">
        <v>27771</v>
      </c>
      <c r="AN45" s="28">
        <v>1.0649</v>
      </c>
      <c r="AO45" s="28">
        <v>1.0654999999999999</v>
      </c>
      <c r="AP45" s="28">
        <v>1.0626</v>
      </c>
      <c r="AQ45" s="28">
        <v>1.0582</v>
      </c>
      <c r="AR45" s="28">
        <v>1.0590999999999999</v>
      </c>
      <c r="AS45" s="28">
        <v>1.06206</v>
      </c>
      <c r="AT45" s="28">
        <v>1.0582</v>
      </c>
      <c r="AU45" s="28">
        <v>1.0654999999999999</v>
      </c>
      <c r="AV45" s="28">
        <v>0.84876000000000007</v>
      </c>
      <c r="AW45" s="28">
        <v>0.94754000000000005</v>
      </c>
      <c r="AX45" s="28">
        <v>1.0361400000000001</v>
      </c>
      <c r="AY45" s="28">
        <v>1.0628600000000001</v>
      </c>
      <c r="AZ45" s="28">
        <v>1.0408200000000001</v>
      </c>
      <c r="BA45" s="28">
        <v>1.0218399999999999</v>
      </c>
      <c r="BB45" s="28">
        <v>1.0013799999999999</v>
      </c>
      <c r="BC45" s="28">
        <v>1.0470200000000003</v>
      </c>
      <c r="BD45" s="28">
        <v>1.0375000000000001</v>
      </c>
      <c r="BE45" s="28">
        <v>1.02928</v>
      </c>
      <c r="BF45" s="28">
        <v>0.98361999999999994</v>
      </c>
      <c r="BG45" s="28">
        <v>0.92680000000000007</v>
      </c>
      <c r="BH45" s="28">
        <v>0.90769999999999995</v>
      </c>
      <c r="BI45" s="28">
        <v>1.0466</v>
      </c>
      <c r="BJ45" s="28">
        <v>1.0234199999999998</v>
      </c>
      <c r="BK45" s="28">
        <v>1.0168199999999998</v>
      </c>
      <c r="BL45" s="28">
        <v>0.63046000000000002</v>
      </c>
      <c r="BM45" s="28">
        <v>1.0410600000000001</v>
      </c>
      <c r="BN45" s="28">
        <v>1.0482400000000001</v>
      </c>
      <c r="BO45" s="28">
        <v>1.0688800000000001</v>
      </c>
      <c r="BP45" s="28">
        <v>1.08928</v>
      </c>
      <c r="BQ45" s="28">
        <v>1.1545200000000002</v>
      </c>
      <c r="BR45" s="28">
        <v>0.96848000000000012</v>
      </c>
      <c r="BS45" s="28">
        <v>0.15283193586772656</v>
      </c>
      <c r="BT45" s="28">
        <v>0.38867985563203733</v>
      </c>
      <c r="BU45" s="28">
        <v>0.2449662544000013</v>
      </c>
      <c r="BV45" s="28">
        <v>0.21352195410023475</v>
      </c>
      <c r="BW45" s="29" t="s">
        <v>656</v>
      </c>
      <c r="BX45" s="29" t="s">
        <v>663</v>
      </c>
      <c r="BY45" s="29" t="s">
        <v>698</v>
      </c>
    </row>
    <row r="46" spans="1:77" x14ac:dyDescent="0.25">
      <c r="A46" s="28">
        <v>403</v>
      </c>
      <c r="B46" s="29" t="s">
        <v>435</v>
      </c>
      <c r="C46" s="28">
        <v>35</v>
      </c>
      <c r="D46" s="29" t="s">
        <v>96</v>
      </c>
      <c r="E46" s="29" t="s">
        <v>110</v>
      </c>
      <c r="F46" s="29" t="s">
        <v>62</v>
      </c>
      <c r="G46" s="29" t="s">
        <v>212</v>
      </c>
      <c r="H46" s="29" t="s">
        <v>213</v>
      </c>
      <c r="I46" s="29" t="s">
        <v>73</v>
      </c>
      <c r="J46" s="28">
        <v>1333</v>
      </c>
      <c r="K46" s="28">
        <v>112.432</v>
      </c>
      <c r="L46" s="29" t="s">
        <v>487</v>
      </c>
      <c r="M46" s="29" t="s">
        <v>214</v>
      </c>
      <c r="N46" s="28">
        <v>38.302840000000003</v>
      </c>
      <c r="O46" s="28">
        <v>-112.65213</v>
      </c>
      <c r="P46" s="29" t="s">
        <v>67</v>
      </c>
      <c r="Q46" s="28">
        <v>1956</v>
      </c>
      <c r="R46" s="30"/>
      <c r="S46" s="29" t="s">
        <v>412</v>
      </c>
      <c r="T46" s="28">
        <v>1</v>
      </c>
      <c r="U46" s="29" t="s">
        <v>388</v>
      </c>
      <c r="V46" s="29" t="s">
        <v>553</v>
      </c>
      <c r="W46" s="29" t="s">
        <v>431</v>
      </c>
      <c r="X46" s="28">
        <v>17564</v>
      </c>
      <c r="Y46" s="28">
        <v>17941</v>
      </c>
      <c r="Z46" s="28">
        <v>19001</v>
      </c>
      <c r="AA46" s="28">
        <v>20086</v>
      </c>
      <c r="AB46" s="28">
        <v>20837</v>
      </c>
      <c r="AC46" s="28">
        <v>19085.8</v>
      </c>
      <c r="AD46" s="28">
        <v>17564</v>
      </c>
      <c r="AE46" s="28">
        <v>20837</v>
      </c>
      <c r="AF46" s="28">
        <v>15876</v>
      </c>
      <c r="AG46" s="28">
        <v>16150</v>
      </c>
      <c r="AH46" s="28">
        <v>17013</v>
      </c>
      <c r="AI46" s="28">
        <v>17824</v>
      </c>
      <c r="AJ46" s="28">
        <v>18596</v>
      </c>
      <c r="AK46" s="28">
        <v>17091.8</v>
      </c>
      <c r="AL46" s="28">
        <v>15876</v>
      </c>
      <c r="AM46" s="28">
        <v>18596</v>
      </c>
      <c r="AN46" s="28">
        <v>0.90390000000000004</v>
      </c>
      <c r="AO46" s="28">
        <v>0.9002</v>
      </c>
      <c r="AP46" s="28">
        <v>0.89539999999999997</v>
      </c>
      <c r="AQ46" s="28">
        <v>0.88739999999999997</v>
      </c>
      <c r="AR46" s="28">
        <v>0.89249999999999996</v>
      </c>
      <c r="AS46" s="28">
        <v>0.89588000000000001</v>
      </c>
      <c r="AT46" s="28">
        <v>0.88739999999999997</v>
      </c>
      <c r="AU46" s="28">
        <v>0.90390000000000004</v>
      </c>
      <c r="AV46" s="28">
        <v>0.74397999999999997</v>
      </c>
      <c r="AW46" s="28">
        <v>0.82717999999999992</v>
      </c>
      <c r="AX46" s="28">
        <v>1.05162</v>
      </c>
      <c r="AY46" s="28">
        <v>1.04888</v>
      </c>
      <c r="AZ46" s="28">
        <v>1.0115200000000002</v>
      </c>
      <c r="BA46" s="28">
        <v>1.1564399999999999</v>
      </c>
      <c r="BB46" s="28">
        <v>1.20278</v>
      </c>
      <c r="BC46" s="28">
        <v>1.0916600000000003</v>
      </c>
      <c r="BD46" s="28">
        <v>0.95832000000000017</v>
      </c>
      <c r="BE46" s="28">
        <v>1.0203200000000001</v>
      </c>
      <c r="BF46" s="28">
        <v>0.98496000000000006</v>
      </c>
      <c r="BG46" s="28">
        <v>0.88938000000000006</v>
      </c>
      <c r="BH46" s="28">
        <v>0.82015999999999989</v>
      </c>
      <c r="BI46" s="28">
        <v>1.0373399999999999</v>
      </c>
      <c r="BJ46" s="28">
        <v>1.1503200000000002</v>
      </c>
      <c r="BK46" s="28">
        <v>0.98786000000000007</v>
      </c>
      <c r="BL46" s="28">
        <v>1.1972</v>
      </c>
      <c r="BM46" s="28">
        <v>0.83201999999999998</v>
      </c>
      <c r="BN46" s="28">
        <v>0.81484000000000001</v>
      </c>
      <c r="BO46" s="28">
        <v>0.89673999999999998</v>
      </c>
      <c r="BP46" s="28">
        <v>1.0199200000000002</v>
      </c>
      <c r="BQ46" s="28">
        <v>1.19824</v>
      </c>
      <c r="BR46" s="28">
        <v>1.0029600000000001</v>
      </c>
      <c r="BS46" s="28">
        <v>8.2555379281458494E-2</v>
      </c>
      <c r="BT46" s="28">
        <v>0.40188426797065757</v>
      </c>
      <c r="BU46" s="28">
        <v>0.220127610919337</v>
      </c>
      <c r="BV46" s="28">
        <v>0.2954327418285469</v>
      </c>
      <c r="BW46" s="29" t="s">
        <v>592</v>
      </c>
      <c r="BX46" s="29" t="s">
        <v>663</v>
      </c>
      <c r="BY46" s="29" t="s">
        <v>688</v>
      </c>
    </row>
    <row r="47" spans="1:77" x14ac:dyDescent="0.25">
      <c r="A47" s="28">
        <v>404</v>
      </c>
      <c r="B47" s="29" t="s">
        <v>440</v>
      </c>
      <c r="C47" s="28">
        <v>35</v>
      </c>
      <c r="D47" s="29" t="s">
        <v>96</v>
      </c>
      <c r="E47" s="29" t="s">
        <v>215</v>
      </c>
      <c r="F47" s="29" t="s">
        <v>102</v>
      </c>
      <c r="G47" s="29" t="s">
        <v>216</v>
      </c>
      <c r="H47" s="29" t="s">
        <v>217</v>
      </c>
      <c r="I47" s="29" t="s">
        <v>218</v>
      </c>
      <c r="J47" s="28">
        <v>1370</v>
      </c>
      <c r="K47" s="28">
        <v>156.869</v>
      </c>
      <c r="L47" s="29" t="s">
        <v>488</v>
      </c>
      <c r="M47" s="29" t="s">
        <v>219</v>
      </c>
      <c r="N47" s="28">
        <v>38.975520000000003</v>
      </c>
      <c r="O47" s="28">
        <v>-110.25118000000001</v>
      </c>
      <c r="P47" s="29" t="s">
        <v>87</v>
      </c>
      <c r="Q47" s="28">
        <v>1950</v>
      </c>
      <c r="R47" s="30"/>
      <c r="S47" s="29" t="s">
        <v>413</v>
      </c>
      <c r="T47" s="28">
        <v>15</v>
      </c>
      <c r="U47" s="29" t="s">
        <v>388</v>
      </c>
      <c r="V47" s="29" t="s">
        <v>553</v>
      </c>
      <c r="W47" s="29" t="s">
        <v>428</v>
      </c>
      <c r="X47" s="28">
        <v>4109</v>
      </c>
      <c r="Y47" s="28">
        <v>4337</v>
      </c>
      <c r="Z47" s="28">
        <v>4738</v>
      </c>
      <c r="AA47" s="28">
        <v>5025</v>
      </c>
      <c r="AB47" s="28">
        <v>5321</v>
      </c>
      <c r="AC47" s="28">
        <v>4706</v>
      </c>
      <c r="AD47" s="28">
        <v>4109</v>
      </c>
      <c r="AE47" s="28">
        <v>5321</v>
      </c>
      <c r="AF47" s="28">
        <v>3863</v>
      </c>
      <c r="AG47" s="28">
        <v>4099</v>
      </c>
      <c r="AH47" s="28">
        <v>4504</v>
      </c>
      <c r="AI47" s="28">
        <v>4709</v>
      </c>
      <c r="AJ47" s="28">
        <v>5006</v>
      </c>
      <c r="AK47" s="28">
        <v>4436.2</v>
      </c>
      <c r="AL47" s="28">
        <v>3863</v>
      </c>
      <c r="AM47" s="28">
        <v>5006</v>
      </c>
      <c r="AN47" s="28">
        <v>0.94010000000000005</v>
      </c>
      <c r="AO47" s="28">
        <v>0.94510000000000005</v>
      </c>
      <c r="AP47" s="28">
        <v>0.9506</v>
      </c>
      <c r="AQ47" s="28">
        <v>0.93710000000000004</v>
      </c>
      <c r="AR47" s="28">
        <v>0.94079999999999997</v>
      </c>
      <c r="AS47" s="28">
        <v>0.94274000000000002</v>
      </c>
      <c r="AT47" s="28">
        <v>0.93710000000000004</v>
      </c>
      <c r="AU47" s="28">
        <v>0.9506</v>
      </c>
      <c r="AV47" s="28">
        <v>0.53683999999999998</v>
      </c>
      <c r="AW47" s="28">
        <v>0.53735999999999995</v>
      </c>
      <c r="AX47" s="28">
        <v>0.8948799999999999</v>
      </c>
      <c r="AY47" s="28">
        <v>0.97621999999999998</v>
      </c>
      <c r="AZ47" s="28">
        <v>1.1758600000000001</v>
      </c>
      <c r="BA47" s="28">
        <v>1.3934599999999999</v>
      </c>
      <c r="BB47" s="28">
        <v>1.4285399999999999</v>
      </c>
      <c r="BC47" s="28">
        <v>1.2773799999999997</v>
      </c>
      <c r="BD47" s="28">
        <v>1.1339999999999999</v>
      </c>
      <c r="BE47" s="28">
        <v>1.0272200000000002</v>
      </c>
      <c r="BF47" s="28">
        <v>0.78627999999999998</v>
      </c>
      <c r="BG47" s="28">
        <v>0.67279999999999995</v>
      </c>
      <c r="BH47" s="28">
        <v>0.58234000000000008</v>
      </c>
      <c r="BI47" s="28">
        <v>1.01566</v>
      </c>
      <c r="BJ47" s="28">
        <v>1.36646</v>
      </c>
      <c r="BK47" s="28">
        <v>0.98250000000000015</v>
      </c>
      <c r="BL47" s="28">
        <v>1.08632</v>
      </c>
      <c r="BM47" s="28">
        <v>0.88622000000000001</v>
      </c>
      <c r="BN47" s="28">
        <v>0.88960000000000006</v>
      </c>
      <c r="BO47" s="28">
        <v>0.95175999999999994</v>
      </c>
      <c r="BP47" s="28">
        <v>1.02458</v>
      </c>
      <c r="BQ47" s="28">
        <v>1.0653600000000001</v>
      </c>
      <c r="BR47" s="28">
        <v>1.0773600000000001</v>
      </c>
      <c r="BS47" s="28">
        <v>8.7208210660715282E-2</v>
      </c>
      <c r="BT47" s="28">
        <v>0.42549228665747796</v>
      </c>
      <c r="BU47" s="28">
        <v>0.21847484812160772</v>
      </c>
      <c r="BV47" s="28">
        <v>0.26882465456019905</v>
      </c>
      <c r="BW47" s="29" t="s">
        <v>656</v>
      </c>
      <c r="BX47" s="29" t="s">
        <v>663</v>
      </c>
      <c r="BY47" s="29" t="s">
        <v>695</v>
      </c>
    </row>
    <row r="48" spans="1:77" x14ac:dyDescent="0.25">
      <c r="A48" s="28">
        <v>405</v>
      </c>
      <c r="B48" s="29" t="s">
        <v>434</v>
      </c>
      <c r="C48" s="28">
        <v>3</v>
      </c>
      <c r="D48" s="29" t="s">
        <v>75</v>
      </c>
      <c r="E48" s="29" t="s">
        <v>68</v>
      </c>
      <c r="F48" s="29" t="s">
        <v>76</v>
      </c>
      <c r="G48" s="29" t="s">
        <v>220</v>
      </c>
      <c r="H48" s="29" t="s">
        <v>221</v>
      </c>
      <c r="I48" s="29" t="s">
        <v>222</v>
      </c>
      <c r="J48" s="28">
        <v>305</v>
      </c>
      <c r="K48" s="28">
        <v>104.31</v>
      </c>
      <c r="L48" s="29" t="s">
        <v>489</v>
      </c>
      <c r="M48" s="29" t="s">
        <v>214</v>
      </c>
      <c r="N48" s="28">
        <v>38.273989999999998</v>
      </c>
      <c r="O48" s="28">
        <v>-112.69494</v>
      </c>
      <c r="P48" s="29" t="s">
        <v>87</v>
      </c>
      <c r="Q48" s="28">
        <v>1950</v>
      </c>
      <c r="R48" s="30"/>
      <c r="S48" s="29" t="s">
        <v>412</v>
      </c>
      <c r="T48" s="28">
        <v>1</v>
      </c>
      <c r="U48" s="29" t="s">
        <v>388</v>
      </c>
      <c r="V48" s="29" t="s">
        <v>555</v>
      </c>
      <c r="W48" s="29" t="s">
        <v>428</v>
      </c>
      <c r="X48" s="28">
        <v>1440</v>
      </c>
      <c r="Y48" s="28">
        <v>1439</v>
      </c>
      <c r="Z48" s="28">
        <v>1511</v>
      </c>
      <c r="AA48" s="28">
        <v>1577</v>
      </c>
      <c r="AB48" s="28">
        <v>1581</v>
      </c>
      <c r="AC48" s="28">
        <v>1509.6</v>
      </c>
      <c r="AD48" s="28">
        <v>1439</v>
      </c>
      <c r="AE48" s="28">
        <v>1581</v>
      </c>
      <c r="AF48" s="28">
        <v>1561</v>
      </c>
      <c r="AG48" s="28">
        <v>1553</v>
      </c>
      <c r="AH48" s="28">
        <v>1644</v>
      </c>
      <c r="AI48" s="28">
        <v>1706</v>
      </c>
      <c r="AJ48" s="28">
        <v>1698</v>
      </c>
      <c r="AK48" s="28">
        <v>1632.4</v>
      </c>
      <c r="AL48" s="28">
        <v>1553</v>
      </c>
      <c r="AM48" s="28">
        <v>1706</v>
      </c>
      <c r="AN48" s="28">
        <v>1.0840000000000001</v>
      </c>
      <c r="AO48" s="28">
        <v>1.0791999999999999</v>
      </c>
      <c r="AP48" s="28">
        <v>1.0880000000000001</v>
      </c>
      <c r="AQ48" s="28">
        <v>1.0818000000000001</v>
      </c>
      <c r="AR48" s="28">
        <v>1.0740000000000001</v>
      </c>
      <c r="AS48" s="28">
        <v>1.0813999999999999</v>
      </c>
      <c r="AT48" s="28">
        <v>1.0740000000000001</v>
      </c>
      <c r="AU48" s="28">
        <v>1.0880000000000001</v>
      </c>
      <c r="AV48" s="28">
        <v>0.87646000000000002</v>
      </c>
      <c r="AW48" s="28">
        <v>0.91242000000000001</v>
      </c>
      <c r="AX48" s="28">
        <v>0.96645999999999999</v>
      </c>
      <c r="AY48" s="28">
        <v>1.0264</v>
      </c>
      <c r="AZ48" s="28">
        <v>1.0832999999999999</v>
      </c>
      <c r="BA48" s="28">
        <v>1.084625</v>
      </c>
      <c r="BB48" s="28">
        <v>1.0705200000000001</v>
      </c>
      <c r="BC48" s="28">
        <v>1.09076</v>
      </c>
      <c r="BD48" s="28">
        <v>1.0379</v>
      </c>
      <c r="BE48" s="28">
        <v>1.00878</v>
      </c>
      <c r="BF48" s="28">
        <v>0.93472000000000011</v>
      </c>
      <c r="BG48" s="28">
        <v>0.90051999999999999</v>
      </c>
      <c r="BH48" s="28">
        <v>0.89646000000000003</v>
      </c>
      <c r="BI48" s="28">
        <v>1.0253999999999999</v>
      </c>
      <c r="BJ48" s="28">
        <v>1.0820000000000001</v>
      </c>
      <c r="BK48" s="28">
        <v>0.99382000000000004</v>
      </c>
      <c r="BL48" s="28">
        <v>0.68686000000000003</v>
      </c>
      <c r="BM48" s="28">
        <v>1.0424200000000003</v>
      </c>
      <c r="BN48" s="28">
        <v>1.0922000000000001</v>
      </c>
      <c r="BO48" s="28">
        <v>1.0901999999999998</v>
      </c>
      <c r="BP48" s="28">
        <v>1.0992599999999999</v>
      </c>
      <c r="BQ48" s="28">
        <v>1.1064400000000001</v>
      </c>
      <c r="BR48" s="28">
        <v>0.89039999999999997</v>
      </c>
      <c r="BS48" s="28">
        <v>0.15583624963262407</v>
      </c>
      <c r="BT48" s="28">
        <v>0.34053738646095411</v>
      </c>
      <c r="BU48" s="28">
        <v>0.2486621947017488</v>
      </c>
      <c r="BV48" s="28">
        <v>0.25496416920467307</v>
      </c>
      <c r="BW48" s="29" t="s">
        <v>591</v>
      </c>
      <c r="BX48" s="29" t="s">
        <v>676</v>
      </c>
      <c r="BY48" s="29" t="s">
        <v>662</v>
      </c>
    </row>
    <row r="49" spans="1:77" x14ac:dyDescent="0.25">
      <c r="A49" s="28">
        <v>406</v>
      </c>
      <c r="B49" s="29" t="s">
        <v>434</v>
      </c>
      <c r="C49" s="28">
        <v>2</v>
      </c>
      <c r="D49" s="29" t="s">
        <v>127</v>
      </c>
      <c r="E49" s="29" t="s">
        <v>68</v>
      </c>
      <c r="F49" s="29" t="s">
        <v>128</v>
      </c>
      <c r="G49" s="29" t="s">
        <v>223</v>
      </c>
      <c r="H49" s="29" t="s">
        <v>224</v>
      </c>
      <c r="I49" s="29" t="s">
        <v>169</v>
      </c>
      <c r="J49" s="28">
        <v>318</v>
      </c>
      <c r="K49" s="28">
        <v>16.337</v>
      </c>
      <c r="L49" s="29" t="s">
        <v>490</v>
      </c>
      <c r="M49" s="29" t="s">
        <v>66</v>
      </c>
      <c r="N49" s="28">
        <v>40.671810000000001</v>
      </c>
      <c r="O49" s="28">
        <v>-111.87169</v>
      </c>
      <c r="P49" s="29" t="s">
        <v>67</v>
      </c>
      <c r="Q49" s="28">
        <v>1984</v>
      </c>
      <c r="R49" s="30"/>
      <c r="S49" s="29" t="s">
        <v>403</v>
      </c>
      <c r="T49" s="28">
        <v>35</v>
      </c>
      <c r="U49" s="29" t="s">
        <v>74</v>
      </c>
      <c r="V49" s="29" t="s">
        <v>556</v>
      </c>
      <c r="W49" s="29" t="s">
        <v>429</v>
      </c>
      <c r="X49" s="28">
        <v>24465</v>
      </c>
      <c r="Y49" s="28">
        <v>25545</v>
      </c>
      <c r="Z49" s="28">
        <v>26006</v>
      </c>
      <c r="AA49" s="28">
        <v>27347</v>
      </c>
      <c r="AB49" s="28">
        <v>27961</v>
      </c>
      <c r="AC49" s="28">
        <v>26264.799999999999</v>
      </c>
      <c r="AD49" s="28">
        <v>24465</v>
      </c>
      <c r="AE49" s="28">
        <v>27961</v>
      </c>
      <c r="AF49" s="28">
        <v>27622</v>
      </c>
      <c r="AG49" s="28">
        <v>28890</v>
      </c>
      <c r="AH49" s="28">
        <v>29210</v>
      </c>
      <c r="AI49" s="28">
        <v>30784</v>
      </c>
      <c r="AJ49" s="28">
        <v>31433</v>
      </c>
      <c r="AK49" s="28">
        <v>29587.8</v>
      </c>
      <c r="AL49" s="28">
        <v>27622</v>
      </c>
      <c r="AM49" s="28">
        <v>31433</v>
      </c>
      <c r="AN49" s="28">
        <v>1.129</v>
      </c>
      <c r="AO49" s="28">
        <v>1.1309</v>
      </c>
      <c r="AP49" s="28">
        <v>1.1232</v>
      </c>
      <c r="AQ49" s="28">
        <v>1.1256999999999999</v>
      </c>
      <c r="AR49" s="28">
        <v>1.1242000000000001</v>
      </c>
      <c r="AS49" s="28">
        <v>1.1266</v>
      </c>
      <c r="AT49" s="28">
        <v>1.1232</v>
      </c>
      <c r="AU49" s="28">
        <v>1.1309</v>
      </c>
      <c r="AV49" s="28">
        <v>0.93355999999999995</v>
      </c>
      <c r="AW49" s="28">
        <v>0.96666000000000007</v>
      </c>
      <c r="AX49" s="28">
        <v>1.00874</v>
      </c>
      <c r="AY49" s="28">
        <v>1.0097400000000001</v>
      </c>
      <c r="AZ49" s="28">
        <v>1.02942</v>
      </c>
      <c r="BA49" s="28">
        <v>1.02138</v>
      </c>
      <c r="BB49" s="28">
        <v>0.99214000000000002</v>
      </c>
      <c r="BC49" s="28">
        <v>1.0177400000000001</v>
      </c>
      <c r="BD49" s="28">
        <v>1.0229599999999999</v>
      </c>
      <c r="BE49" s="28">
        <v>1.0138</v>
      </c>
      <c r="BF49" s="28">
        <v>0.98248000000000002</v>
      </c>
      <c r="BG49" s="28">
        <v>0.98849999999999993</v>
      </c>
      <c r="BH49" s="28">
        <v>0.96290000000000009</v>
      </c>
      <c r="BI49" s="28">
        <v>1.01596</v>
      </c>
      <c r="BJ49" s="28">
        <v>1.0104</v>
      </c>
      <c r="BK49" s="28">
        <v>1.0064199999999999</v>
      </c>
      <c r="BL49" s="28">
        <v>0.56917999999999991</v>
      </c>
      <c r="BM49" s="28">
        <v>1.09612</v>
      </c>
      <c r="BN49" s="28">
        <v>1.13242</v>
      </c>
      <c r="BO49" s="28">
        <v>1.13992</v>
      </c>
      <c r="BP49" s="28">
        <v>1.13744</v>
      </c>
      <c r="BQ49" s="28">
        <v>1.13182</v>
      </c>
      <c r="BR49" s="28">
        <v>0.7984</v>
      </c>
      <c r="BS49" s="28">
        <v>0.18126454854041035</v>
      </c>
      <c r="BT49" s="28">
        <v>0.3262931720818617</v>
      </c>
      <c r="BU49" s="28">
        <v>0.25835785354270346</v>
      </c>
      <c r="BV49" s="28">
        <v>0.23408442583502448</v>
      </c>
      <c r="BW49" s="29" t="s">
        <v>594</v>
      </c>
      <c r="BX49" s="29" t="s">
        <v>663</v>
      </c>
      <c r="BY49" s="29" t="s">
        <v>662</v>
      </c>
    </row>
    <row r="50" spans="1:77" x14ac:dyDescent="0.25">
      <c r="A50" s="28">
        <v>407</v>
      </c>
      <c r="B50" s="29" t="s">
        <v>434</v>
      </c>
      <c r="C50" s="28">
        <v>2</v>
      </c>
      <c r="D50" s="29" t="s">
        <v>144</v>
      </c>
      <c r="E50" s="29" t="s">
        <v>68</v>
      </c>
      <c r="F50" s="29" t="s">
        <v>157</v>
      </c>
      <c r="G50" s="29" t="s">
        <v>225</v>
      </c>
      <c r="H50" s="29" t="s">
        <v>226</v>
      </c>
      <c r="I50" s="29" t="s">
        <v>227</v>
      </c>
      <c r="J50" s="28">
        <v>1368</v>
      </c>
      <c r="K50" s="28">
        <v>38.593000000000004</v>
      </c>
      <c r="L50" s="29" t="s">
        <v>491</v>
      </c>
      <c r="M50" s="29" t="s">
        <v>66</v>
      </c>
      <c r="N50" s="28">
        <v>40.469230000000003</v>
      </c>
      <c r="O50" s="28">
        <v>-111.94607000000001</v>
      </c>
      <c r="P50" s="29" t="s">
        <v>87</v>
      </c>
      <c r="Q50" s="28">
        <v>1964</v>
      </c>
      <c r="R50" s="30"/>
      <c r="S50" s="29" t="s">
        <v>403</v>
      </c>
      <c r="T50" s="28">
        <v>35</v>
      </c>
      <c r="U50" s="29" t="s">
        <v>74</v>
      </c>
      <c r="V50" s="29" t="s">
        <v>555</v>
      </c>
      <c r="W50" s="29" t="s">
        <v>431</v>
      </c>
      <c r="X50" s="28">
        <v>18758</v>
      </c>
      <c r="Y50" s="28">
        <v>18335</v>
      </c>
      <c r="Z50" s="28">
        <v>21524</v>
      </c>
      <c r="AA50" s="28">
        <v>21558</v>
      </c>
      <c r="AB50" s="28">
        <v>21776</v>
      </c>
      <c r="AC50" s="28">
        <v>20390.2</v>
      </c>
      <c r="AD50" s="28">
        <v>18335</v>
      </c>
      <c r="AE50" s="28">
        <v>21776</v>
      </c>
      <c r="AF50" s="28">
        <v>20601</v>
      </c>
      <c r="AG50" s="28">
        <v>20288</v>
      </c>
      <c r="AH50" s="28">
        <v>23762</v>
      </c>
      <c r="AI50" s="28">
        <v>23883</v>
      </c>
      <c r="AJ50" s="28">
        <v>24271</v>
      </c>
      <c r="AK50" s="28">
        <v>22561</v>
      </c>
      <c r="AL50" s="28">
        <v>20288</v>
      </c>
      <c r="AM50" s="28">
        <v>24271</v>
      </c>
      <c r="AN50" s="28">
        <v>1.0983000000000001</v>
      </c>
      <c r="AO50" s="28">
        <v>1.1065</v>
      </c>
      <c r="AP50" s="28">
        <v>1.1040000000000001</v>
      </c>
      <c r="AQ50" s="28">
        <v>1.1077999999999999</v>
      </c>
      <c r="AR50" s="28">
        <v>1.1146</v>
      </c>
      <c r="AS50" s="28">
        <v>1.1062400000000001</v>
      </c>
      <c r="AT50" s="28">
        <v>1.0983000000000001</v>
      </c>
      <c r="AU50" s="28">
        <v>1.1146</v>
      </c>
      <c r="AV50" s="28">
        <v>0.87766</v>
      </c>
      <c r="AW50" s="28">
        <v>0.92121999999999993</v>
      </c>
      <c r="AX50" s="28">
        <v>0.98425999999999991</v>
      </c>
      <c r="AY50" s="28">
        <v>1.0172000000000001</v>
      </c>
      <c r="AZ50" s="28">
        <v>1.0601800000000001</v>
      </c>
      <c r="BA50" s="28">
        <v>1.0442799999999999</v>
      </c>
      <c r="BB50" s="28">
        <v>1.0051999999999999</v>
      </c>
      <c r="BC50" s="28">
        <v>1.0686</v>
      </c>
      <c r="BD50" s="28">
        <v>1.04436</v>
      </c>
      <c r="BE50" s="28">
        <v>1.0331199999999998</v>
      </c>
      <c r="BF50" s="28">
        <v>0.97754000000000008</v>
      </c>
      <c r="BG50" s="28">
        <v>0.9509399999999999</v>
      </c>
      <c r="BH50" s="28">
        <v>0.91660000000000008</v>
      </c>
      <c r="BI50" s="28">
        <v>1.0205600000000001</v>
      </c>
      <c r="BJ50" s="28">
        <v>1.0393599999999998</v>
      </c>
      <c r="BK50" s="28">
        <v>1.0183399999999998</v>
      </c>
      <c r="BL50" s="28">
        <v>0.56791999999999998</v>
      </c>
      <c r="BM50" s="28">
        <v>1.0709000000000002</v>
      </c>
      <c r="BN50" s="28">
        <v>1.1047</v>
      </c>
      <c r="BO50" s="28">
        <v>1.1131</v>
      </c>
      <c r="BP50" s="28">
        <v>1.13304</v>
      </c>
      <c r="BQ50" s="28">
        <v>1.1691800000000001</v>
      </c>
      <c r="BR50" s="28">
        <v>0.85676000000000008</v>
      </c>
      <c r="BS50" s="28">
        <v>0.23306304391326443</v>
      </c>
      <c r="BT50" s="28">
        <v>0.25877958429376824</v>
      </c>
      <c r="BU50" s="28">
        <v>0.26090339509651217</v>
      </c>
      <c r="BV50" s="28">
        <v>0.24725397669645516</v>
      </c>
      <c r="BW50" s="29" t="s">
        <v>592</v>
      </c>
      <c r="BX50" s="29" t="s">
        <v>663</v>
      </c>
      <c r="BY50" s="29" t="s">
        <v>662</v>
      </c>
    </row>
    <row r="51" spans="1:77" x14ac:dyDescent="0.25">
      <c r="A51" s="28">
        <v>408</v>
      </c>
      <c r="B51" s="29" t="s">
        <v>434</v>
      </c>
      <c r="C51" s="28">
        <v>3</v>
      </c>
      <c r="D51" s="29" t="s">
        <v>144</v>
      </c>
      <c r="E51" s="29" t="s">
        <v>68</v>
      </c>
      <c r="F51" s="29" t="s">
        <v>157</v>
      </c>
      <c r="G51" s="29" t="s">
        <v>228</v>
      </c>
      <c r="H51" s="29" t="s">
        <v>229</v>
      </c>
      <c r="I51" s="29" t="s">
        <v>227</v>
      </c>
      <c r="J51" s="28">
        <v>1368</v>
      </c>
      <c r="K51" s="28">
        <v>57.436</v>
      </c>
      <c r="L51" s="29" t="s">
        <v>492</v>
      </c>
      <c r="M51" s="29" t="s">
        <v>66</v>
      </c>
      <c r="N51" s="28">
        <v>40.742849999999997</v>
      </c>
      <c r="O51" s="28">
        <v>-111.93886999999999</v>
      </c>
      <c r="P51" s="29" t="s">
        <v>67</v>
      </c>
      <c r="Q51" s="28">
        <v>1959</v>
      </c>
      <c r="R51" s="30"/>
      <c r="S51" s="29" t="s">
        <v>403</v>
      </c>
      <c r="T51" s="28">
        <v>35</v>
      </c>
      <c r="U51" s="29" t="s">
        <v>74</v>
      </c>
      <c r="V51" s="29" t="s">
        <v>556</v>
      </c>
      <c r="W51" s="29" t="s">
        <v>429</v>
      </c>
      <c r="X51" s="28">
        <v>19956</v>
      </c>
      <c r="Y51" s="28">
        <v>19011</v>
      </c>
      <c r="Z51" s="28">
        <v>20324</v>
      </c>
      <c r="AA51" s="28">
        <v>22019</v>
      </c>
      <c r="AB51" s="28">
        <v>24104</v>
      </c>
      <c r="AC51" s="28">
        <v>21082.799999999999</v>
      </c>
      <c r="AD51" s="28">
        <v>19011</v>
      </c>
      <c r="AE51" s="28">
        <v>24104</v>
      </c>
      <c r="AF51" s="28">
        <v>21090</v>
      </c>
      <c r="AG51" s="28">
        <v>19992</v>
      </c>
      <c r="AH51" s="28">
        <v>21287</v>
      </c>
      <c r="AI51" s="28">
        <v>23029</v>
      </c>
      <c r="AJ51" s="28">
        <v>25347</v>
      </c>
      <c r="AK51" s="28">
        <v>22149</v>
      </c>
      <c r="AL51" s="28">
        <v>19992</v>
      </c>
      <c r="AM51" s="28">
        <v>25347</v>
      </c>
      <c r="AN51" s="28">
        <v>1.0568</v>
      </c>
      <c r="AO51" s="28">
        <v>1.0516000000000001</v>
      </c>
      <c r="AP51" s="28">
        <v>1.0474000000000001</v>
      </c>
      <c r="AQ51" s="28">
        <v>1.0459000000000001</v>
      </c>
      <c r="AR51" s="28">
        <v>1.0516000000000001</v>
      </c>
      <c r="AS51" s="28">
        <v>1.0506600000000001</v>
      </c>
      <c r="AT51" s="28">
        <v>1.0459000000000001</v>
      </c>
      <c r="AU51" s="28">
        <v>1.0568</v>
      </c>
      <c r="AV51" s="28">
        <v>0.91374</v>
      </c>
      <c r="AW51" s="28">
        <v>0.97348000000000001</v>
      </c>
      <c r="AX51" s="28">
        <v>1.0064600000000001</v>
      </c>
      <c r="AY51" s="28">
        <v>1.0154999999999998</v>
      </c>
      <c r="AZ51" s="28">
        <v>1.0229199999999998</v>
      </c>
      <c r="BA51" s="28">
        <v>1.0284800000000001</v>
      </c>
      <c r="BB51" s="28">
        <v>1.0025599999999999</v>
      </c>
      <c r="BC51" s="28">
        <v>1.0261</v>
      </c>
      <c r="BD51" s="28">
        <v>1.0288599999999999</v>
      </c>
      <c r="BE51" s="28">
        <v>1.0041199999999999</v>
      </c>
      <c r="BF51" s="28">
        <v>0.99827500000000002</v>
      </c>
      <c r="BG51" s="28">
        <v>0.96243999999999996</v>
      </c>
      <c r="BH51" s="28">
        <v>0.94986000000000015</v>
      </c>
      <c r="BI51" s="28">
        <v>1.0149599999999999</v>
      </c>
      <c r="BJ51" s="28">
        <v>1.0190399999999999</v>
      </c>
      <c r="BK51" s="28">
        <v>1.0105599999999999</v>
      </c>
      <c r="BL51" s="28">
        <v>0.69752000000000014</v>
      </c>
      <c r="BM51" s="28">
        <v>1.0498400000000001</v>
      </c>
      <c r="BN51" s="28">
        <v>1.0434600000000001</v>
      </c>
      <c r="BO51" s="28">
        <v>1.0441400000000001</v>
      </c>
      <c r="BP51" s="28">
        <v>1.0647599999999999</v>
      </c>
      <c r="BQ51" s="28">
        <v>1.15452</v>
      </c>
      <c r="BR51" s="28">
        <v>0.94798000000000004</v>
      </c>
      <c r="BS51" s="28">
        <v>0.13625338401321538</v>
      </c>
      <c r="BT51" s="28">
        <v>0.37028807820642851</v>
      </c>
      <c r="BU51" s="28">
        <v>0.24871084681051564</v>
      </c>
      <c r="BV51" s="28">
        <v>0.24474769096984045</v>
      </c>
      <c r="BW51" s="29" t="s">
        <v>594</v>
      </c>
      <c r="BX51" s="29" t="s">
        <v>663</v>
      </c>
      <c r="BY51" s="29" t="s">
        <v>662</v>
      </c>
    </row>
    <row r="52" spans="1:77" x14ac:dyDescent="0.25">
      <c r="A52" s="28">
        <v>409</v>
      </c>
      <c r="B52" s="29" t="s">
        <v>434</v>
      </c>
      <c r="C52" s="28">
        <v>3</v>
      </c>
      <c r="D52" s="29" t="s">
        <v>144</v>
      </c>
      <c r="E52" s="29" t="s">
        <v>68</v>
      </c>
      <c r="F52" s="29" t="s">
        <v>70</v>
      </c>
      <c r="G52" s="29" t="s">
        <v>230</v>
      </c>
      <c r="H52" s="29" t="s">
        <v>231</v>
      </c>
      <c r="I52" s="29" t="s">
        <v>232</v>
      </c>
      <c r="J52" s="28">
        <v>1838</v>
      </c>
      <c r="K52" s="28">
        <v>1.69</v>
      </c>
      <c r="L52" s="29" t="s">
        <v>493</v>
      </c>
      <c r="M52" s="29" t="s">
        <v>66</v>
      </c>
      <c r="N52" s="28">
        <v>40.77167</v>
      </c>
      <c r="O52" s="28">
        <v>-111.92632999999999</v>
      </c>
      <c r="P52" s="29" t="s">
        <v>87</v>
      </c>
      <c r="Q52" s="28">
        <v>1956</v>
      </c>
      <c r="R52" s="30"/>
      <c r="S52" s="29" t="s">
        <v>403</v>
      </c>
      <c r="T52" s="28">
        <v>35</v>
      </c>
      <c r="U52" s="29" t="s">
        <v>74</v>
      </c>
      <c r="V52" s="29" t="s">
        <v>556</v>
      </c>
      <c r="W52" s="29" t="s">
        <v>429</v>
      </c>
      <c r="X52" s="28">
        <v>12368</v>
      </c>
      <c r="Y52" s="28">
        <v>12848</v>
      </c>
      <c r="Z52" s="28">
        <v>13373</v>
      </c>
      <c r="AA52" s="28">
        <v>14108</v>
      </c>
      <c r="AB52" s="28">
        <v>14178</v>
      </c>
      <c r="AC52" s="28">
        <v>13375</v>
      </c>
      <c r="AD52" s="28">
        <v>12368</v>
      </c>
      <c r="AE52" s="28">
        <v>14178</v>
      </c>
      <c r="AF52" s="28">
        <v>13163</v>
      </c>
      <c r="AG52" s="28">
        <v>13649</v>
      </c>
      <c r="AH52" s="28">
        <v>14062</v>
      </c>
      <c r="AI52" s="28">
        <v>14809</v>
      </c>
      <c r="AJ52" s="28">
        <v>14820</v>
      </c>
      <c r="AK52" s="28">
        <v>14100.6</v>
      </c>
      <c r="AL52" s="28">
        <v>13163</v>
      </c>
      <c r="AM52" s="28">
        <v>14820</v>
      </c>
      <c r="AN52" s="28">
        <v>1.0643</v>
      </c>
      <c r="AO52" s="28">
        <v>1.0623</v>
      </c>
      <c r="AP52" s="28">
        <v>1.0515000000000001</v>
      </c>
      <c r="AQ52" s="28">
        <v>1.0497000000000001</v>
      </c>
      <c r="AR52" s="28">
        <v>1.0452999999999999</v>
      </c>
      <c r="AS52" s="28">
        <v>1.0546200000000001</v>
      </c>
      <c r="AT52" s="28">
        <v>1.0452999999999999</v>
      </c>
      <c r="AU52" s="28">
        <v>1.0643</v>
      </c>
      <c r="AV52" s="28">
        <v>0.87926000000000004</v>
      </c>
      <c r="AW52" s="28">
        <v>0.93957999999999997</v>
      </c>
      <c r="AX52" s="28">
        <v>0.98055999999999999</v>
      </c>
      <c r="AY52" s="28">
        <v>1.0043800000000001</v>
      </c>
      <c r="AZ52" s="28">
        <v>1.0112400000000001</v>
      </c>
      <c r="BA52" s="28">
        <v>1.03176</v>
      </c>
      <c r="BB52" s="28">
        <v>1.02718</v>
      </c>
      <c r="BC52" s="28">
        <v>1.0435200000000002</v>
      </c>
      <c r="BD52" s="28">
        <v>1.16198</v>
      </c>
      <c r="BE52" s="28">
        <v>0.99646000000000012</v>
      </c>
      <c r="BF52" s="28">
        <v>0.94592000000000009</v>
      </c>
      <c r="BG52" s="28">
        <v>0.96230000000000016</v>
      </c>
      <c r="BH52" s="28">
        <v>0.92706000000000022</v>
      </c>
      <c r="BI52" s="28">
        <v>0.99874000000000007</v>
      </c>
      <c r="BJ52" s="28">
        <v>1.0341400000000001</v>
      </c>
      <c r="BK52" s="28">
        <v>1.03478</v>
      </c>
      <c r="BL52" s="28">
        <v>0.67906</v>
      </c>
      <c r="BM52" s="28">
        <v>1.0264599999999997</v>
      </c>
      <c r="BN52" s="28">
        <v>1.0422799999999999</v>
      </c>
      <c r="BO52" s="28">
        <v>1.05806</v>
      </c>
      <c r="BP52" s="28">
        <v>1.0888000000000002</v>
      </c>
      <c r="BQ52" s="28">
        <v>1.1626400000000001</v>
      </c>
      <c r="BR52" s="28">
        <v>0.95246000000000008</v>
      </c>
      <c r="BS52" s="28">
        <v>0.12625756194082866</v>
      </c>
      <c r="BT52" s="28">
        <v>0.37601286215658097</v>
      </c>
      <c r="BU52" s="28">
        <v>0.23947110098192126</v>
      </c>
      <c r="BV52" s="28">
        <v>0.25825847492066911</v>
      </c>
      <c r="BW52" s="29" t="s">
        <v>594</v>
      </c>
      <c r="BX52" s="29" t="s">
        <v>663</v>
      </c>
      <c r="BY52" s="29" t="s">
        <v>662</v>
      </c>
    </row>
    <row r="53" spans="1:77" x14ac:dyDescent="0.25">
      <c r="A53" s="28">
        <v>411</v>
      </c>
      <c r="B53" s="29" t="s">
        <v>434</v>
      </c>
      <c r="C53" s="28">
        <v>2</v>
      </c>
      <c r="D53" s="29" t="s">
        <v>81</v>
      </c>
      <c r="E53" s="29" t="s">
        <v>68</v>
      </c>
      <c r="F53" s="29" t="s">
        <v>102</v>
      </c>
      <c r="G53" s="29" t="s">
        <v>233</v>
      </c>
      <c r="H53" s="29" t="s">
        <v>234</v>
      </c>
      <c r="I53" s="29" t="s">
        <v>85</v>
      </c>
      <c r="J53" s="28">
        <v>1384</v>
      </c>
      <c r="K53" s="28">
        <v>51.37</v>
      </c>
      <c r="L53" s="29" t="s">
        <v>494</v>
      </c>
      <c r="M53" s="29" t="s">
        <v>235</v>
      </c>
      <c r="N53" s="28">
        <v>37.037489999999998</v>
      </c>
      <c r="O53" s="28">
        <v>-112.35589</v>
      </c>
      <c r="P53" s="29" t="s">
        <v>67</v>
      </c>
      <c r="Q53" s="28">
        <v>1959</v>
      </c>
      <c r="R53" s="30"/>
      <c r="S53" s="29" t="s">
        <v>414</v>
      </c>
      <c r="T53" s="28">
        <v>25</v>
      </c>
      <c r="U53" s="29" t="s">
        <v>388</v>
      </c>
      <c r="V53" s="29" t="s">
        <v>553</v>
      </c>
      <c r="W53" s="29" t="s">
        <v>428</v>
      </c>
      <c r="X53" s="28">
        <v>1868</v>
      </c>
      <c r="Y53" s="28">
        <v>2175</v>
      </c>
      <c r="Z53" s="28">
        <v>2673</v>
      </c>
      <c r="AA53" s="28">
        <v>2986</v>
      </c>
      <c r="AB53" s="28">
        <v>3289</v>
      </c>
      <c r="AC53" s="28">
        <v>2598.1999999999998</v>
      </c>
      <c r="AD53" s="28">
        <v>1868</v>
      </c>
      <c r="AE53" s="28">
        <v>3289</v>
      </c>
      <c r="AF53" s="28">
        <v>1803</v>
      </c>
      <c r="AG53" s="28">
        <v>2081</v>
      </c>
      <c r="AH53" s="28">
        <v>2566</v>
      </c>
      <c r="AI53" s="28">
        <v>2834</v>
      </c>
      <c r="AJ53" s="28">
        <v>3150</v>
      </c>
      <c r="AK53" s="28">
        <v>2486.8000000000002</v>
      </c>
      <c r="AL53" s="28">
        <v>1803</v>
      </c>
      <c r="AM53" s="28">
        <v>3150</v>
      </c>
      <c r="AN53" s="28">
        <v>0.96519999999999995</v>
      </c>
      <c r="AO53" s="28">
        <v>0.95679999999999998</v>
      </c>
      <c r="AP53" s="28">
        <v>0.96</v>
      </c>
      <c r="AQ53" s="28">
        <v>0.94910000000000005</v>
      </c>
      <c r="AR53" s="28">
        <v>0.9577</v>
      </c>
      <c r="AS53" s="28">
        <v>0.95776000000000006</v>
      </c>
      <c r="AT53" s="28">
        <v>0.94910000000000005</v>
      </c>
      <c r="AU53" s="28">
        <v>0.96519999999999995</v>
      </c>
      <c r="AV53" s="28">
        <v>0.51341999999999999</v>
      </c>
      <c r="AW53" s="28">
        <v>0.58476000000000006</v>
      </c>
      <c r="AX53" s="28">
        <v>0.83291999999999999</v>
      </c>
      <c r="AY53" s="28">
        <v>0.98610000000000009</v>
      </c>
      <c r="AZ53" s="28">
        <v>1.1498200000000001</v>
      </c>
      <c r="BA53" s="28">
        <v>1.2916400000000001</v>
      </c>
      <c r="BB53" s="28">
        <v>1.4376</v>
      </c>
      <c r="BC53" s="28">
        <v>1.3144400000000001</v>
      </c>
      <c r="BD53" s="28">
        <v>1.2074399999999998</v>
      </c>
      <c r="BE53" s="28">
        <v>1.0562600000000002</v>
      </c>
      <c r="BF53" s="28">
        <v>0.79920000000000002</v>
      </c>
      <c r="BG53" s="28">
        <v>0.69497999999999993</v>
      </c>
      <c r="BH53" s="28">
        <v>0.59772000000000003</v>
      </c>
      <c r="BI53" s="28">
        <v>0.9895799999999999</v>
      </c>
      <c r="BJ53" s="28">
        <v>1.34788</v>
      </c>
      <c r="BK53" s="28">
        <v>1.0209600000000001</v>
      </c>
      <c r="BL53" s="28">
        <v>1.05918</v>
      </c>
      <c r="BM53" s="28">
        <v>0.93458000000000008</v>
      </c>
      <c r="BN53" s="28">
        <v>0.91126000000000007</v>
      </c>
      <c r="BO53" s="28">
        <v>0.95508000000000004</v>
      </c>
      <c r="BP53" s="28">
        <v>1.0109600000000001</v>
      </c>
      <c r="BQ53" s="28">
        <v>1.0838399999999999</v>
      </c>
      <c r="BR53" s="28">
        <v>1.02858</v>
      </c>
      <c r="BS53" s="28">
        <v>8.0518243397299002E-2</v>
      </c>
      <c r="BT53" s="28">
        <v>0.4544972262533456</v>
      </c>
      <c r="BU53" s="28">
        <v>0.23377054650898396</v>
      </c>
      <c r="BV53" s="28">
        <v>0.23121398384037142</v>
      </c>
      <c r="BW53" s="57" t="s">
        <v>656</v>
      </c>
      <c r="BX53" s="29" t="s">
        <v>677</v>
      </c>
      <c r="BY53" s="29" t="s">
        <v>651</v>
      </c>
    </row>
    <row r="54" spans="1:77" x14ac:dyDescent="0.25">
      <c r="A54" s="28">
        <v>412</v>
      </c>
      <c r="B54" s="29" t="s">
        <v>434</v>
      </c>
      <c r="C54" s="28">
        <v>3</v>
      </c>
      <c r="D54" s="29" t="s">
        <v>75</v>
      </c>
      <c r="E54" s="29" t="s">
        <v>68</v>
      </c>
      <c r="F54" s="29" t="s">
        <v>76</v>
      </c>
      <c r="G54" s="29" t="s">
        <v>236</v>
      </c>
      <c r="H54" s="29" t="s">
        <v>237</v>
      </c>
      <c r="I54" s="29" t="s">
        <v>238</v>
      </c>
      <c r="J54" s="28">
        <v>301</v>
      </c>
      <c r="K54" s="28">
        <v>0.01</v>
      </c>
      <c r="L54" s="29" t="s">
        <v>495</v>
      </c>
      <c r="M54" s="29" t="s">
        <v>235</v>
      </c>
      <c r="N54" s="28">
        <v>37.000920000000001</v>
      </c>
      <c r="O54" s="28">
        <v>-112.52966000000001</v>
      </c>
      <c r="P54" s="29" t="s">
        <v>87</v>
      </c>
      <c r="Q54" s="28">
        <v>1960</v>
      </c>
      <c r="R54" s="30"/>
      <c r="S54" s="29" t="s">
        <v>414</v>
      </c>
      <c r="T54" s="28">
        <v>25</v>
      </c>
      <c r="U54" s="29" t="s">
        <v>388</v>
      </c>
      <c r="V54" s="29" t="s">
        <v>554</v>
      </c>
      <c r="W54" s="29" t="s">
        <v>428</v>
      </c>
      <c r="X54" s="28">
        <v>4215</v>
      </c>
      <c r="Y54" s="28">
        <v>4209</v>
      </c>
      <c r="Z54" s="28">
        <v>4368</v>
      </c>
      <c r="AA54" s="28">
        <v>4669</v>
      </c>
      <c r="AB54" s="28">
        <v>5013</v>
      </c>
      <c r="AC54" s="28">
        <v>4494.8</v>
      </c>
      <c r="AD54" s="28">
        <v>4209</v>
      </c>
      <c r="AE54" s="28">
        <v>5013</v>
      </c>
      <c r="AF54" s="28">
        <v>4383</v>
      </c>
      <c r="AG54" s="28">
        <v>4377</v>
      </c>
      <c r="AH54" s="28">
        <v>4537</v>
      </c>
      <c r="AI54" s="28">
        <v>4798</v>
      </c>
      <c r="AJ54" s="28">
        <v>5160</v>
      </c>
      <c r="AK54" s="28">
        <v>4651</v>
      </c>
      <c r="AL54" s="28">
        <v>4377</v>
      </c>
      <c r="AM54" s="28">
        <v>5160</v>
      </c>
      <c r="AN54" s="28">
        <v>1.0399</v>
      </c>
      <c r="AO54" s="28">
        <v>1.0399</v>
      </c>
      <c r="AP54" s="28">
        <v>1.0387</v>
      </c>
      <c r="AQ54" s="28">
        <v>1.0276000000000001</v>
      </c>
      <c r="AR54" s="28">
        <v>1.0293000000000001</v>
      </c>
      <c r="AS54" s="28">
        <v>1.0350800000000002</v>
      </c>
      <c r="AT54" s="28">
        <v>1.0276000000000001</v>
      </c>
      <c r="AU54" s="28">
        <v>1.0399</v>
      </c>
      <c r="AV54" s="28">
        <v>0.73893999999999993</v>
      </c>
      <c r="AW54" s="28">
        <v>0.80486000000000002</v>
      </c>
      <c r="AX54" s="28">
        <v>0.93140000000000001</v>
      </c>
      <c r="AY54" s="28">
        <v>0.98227999999999993</v>
      </c>
      <c r="AZ54" s="28">
        <v>1.1052599999999999</v>
      </c>
      <c r="BA54" s="28">
        <v>1.17384</v>
      </c>
      <c r="BB54" s="28">
        <v>1.1862200000000001</v>
      </c>
      <c r="BC54" s="28">
        <v>1.14402</v>
      </c>
      <c r="BD54" s="28">
        <v>1.1231200000000001</v>
      </c>
      <c r="BE54" s="28">
        <v>1.0322</v>
      </c>
      <c r="BF54" s="28">
        <v>0.89296000000000009</v>
      </c>
      <c r="BG54" s="28">
        <v>0.84153999999999995</v>
      </c>
      <c r="BH54" s="28">
        <v>0.7950799999999999</v>
      </c>
      <c r="BI54" s="28">
        <v>1.0063400000000002</v>
      </c>
      <c r="BJ54" s="28">
        <v>1.1680200000000001</v>
      </c>
      <c r="BK54" s="28">
        <v>1.0160800000000001</v>
      </c>
      <c r="BL54" s="28">
        <v>0.7849600000000001</v>
      </c>
      <c r="BM54" s="28">
        <v>1.0076800000000001</v>
      </c>
      <c r="BN54" s="28">
        <v>1.0238399999999999</v>
      </c>
      <c r="BO54" s="28">
        <v>1.03478</v>
      </c>
      <c r="BP54" s="28">
        <v>1.0660799999999999</v>
      </c>
      <c r="BQ54" s="28">
        <v>1.1160000000000001</v>
      </c>
      <c r="BR54" s="28">
        <v>0.96784000000000003</v>
      </c>
      <c r="BS54" s="28">
        <v>0.12435759525372916</v>
      </c>
      <c r="BT54" s="28">
        <v>0.40766792875129532</v>
      </c>
      <c r="BU54" s="28">
        <v>0.23694421580495315</v>
      </c>
      <c r="BV54" s="28">
        <v>0.2310302601900224</v>
      </c>
      <c r="BW54" s="57" t="s">
        <v>656</v>
      </c>
      <c r="BX54" s="29" t="s">
        <v>677</v>
      </c>
      <c r="BY54" s="29" t="s">
        <v>651</v>
      </c>
    </row>
    <row r="55" spans="1:77" x14ac:dyDescent="0.25">
      <c r="A55" s="28">
        <v>414</v>
      </c>
      <c r="B55" s="29" t="s">
        <v>434</v>
      </c>
      <c r="C55" s="28">
        <v>3</v>
      </c>
      <c r="D55" s="29" t="s">
        <v>75</v>
      </c>
      <c r="E55" s="29" t="s">
        <v>68</v>
      </c>
      <c r="F55" s="29" t="s">
        <v>102</v>
      </c>
      <c r="G55" s="29" t="s">
        <v>239</v>
      </c>
      <c r="H55" s="29" t="s">
        <v>240</v>
      </c>
      <c r="I55" s="29" t="s">
        <v>241</v>
      </c>
      <c r="J55" s="28">
        <v>1388</v>
      </c>
      <c r="K55" s="28">
        <v>0.22500000000000001</v>
      </c>
      <c r="L55" s="29" t="s">
        <v>496</v>
      </c>
      <c r="M55" s="29" t="s">
        <v>242</v>
      </c>
      <c r="N55" s="28">
        <v>38.371209999999998</v>
      </c>
      <c r="O55" s="28">
        <v>-110.70338</v>
      </c>
      <c r="P55" s="29" t="s">
        <v>87</v>
      </c>
      <c r="Q55" s="28">
        <v>1950</v>
      </c>
      <c r="R55" s="30"/>
      <c r="S55" s="29" t="s">
        <v>415</v>
      </c>
      <c r="T55" s="28">
        <v>55</v>
      </c>
      <c r="U55" s="29" t="s">
        <v>388</v>
      </c>
      <c r="V55" s="29" t="s">
        <v>553</v>
      </c>
      <c r="W55" s="29" t="s">
        <v>428</v>
      </c>
      <c r="X55" s="28">
        <v>713</v>
      </c>
      <c r="Y55" s="28">
        <v>762</v>
      </c>
      <c r="Z55" s="28">
        <v>801</v>
      </c>
      <c r="AA55" s="28">
        <v>789</v>
      </c>
      <c r="AB55" s="28">
        <v>841</v>
      </c>
      <c r="AC55" s="28">
        <v>781.2</v>
      </c>
      <c r="AD55" s="28">
        <v>713</v>
      </c>
      <c r="AE55" s="28">
        <v>841</v>
      </c>
      <c r="AF55" s="28">
        <v>652</v>
      </c>
      <c r="AG55" s="28">
        <v>692</v>
      </c>
      <c r="AH55" s="28">
        <v>742</v>
      </c>
      <c r="AI55" s="28">
        <v>735</v>
      </c>
      <c r="AJ55" s="28">
        <v>769</v>
      </c>
      <c r="AK55" s="28">
        <v>718</v>
      </c>
      <c r="AL55" s="28">
        <v>652</v>
      </c>
      <c r="AM55" s="28">
        <v>769</v>
      </c>
      <c r="AN55" s="28">
        <v>0.91439999999999999</v>
      </c>
      <c r="AO55" s="28">
        <v>0.90810000000000002</v>
      </c>
      <c r="AP55" s="28">
        <v>0.92630000000000001</v>
      </c>
      <c r="AQ55" s="28">
        <v>0.93159999999999998</v>
      </c>
      <c r="AR55" s="28">
        <v>0.91439999999999999</v>
      </c>
      <c r="AS55" s="28">
        <v>0.91896</v>
      </c>
      <c r="AT55" s="28">
        <v>0.90810000000000002</v>
      </c>
      <c r="AU55" s="28">
        <v>0.93159999999999998</v>
      </c>
      <c r="AV55" s="28">
        <v>0.39683999999999997</v>
      </c>
      <c r="AW55" s="28">
        <v>0.48698000000000008</v>
      </c>
      <c r="AX55" s="28">
        <v>0.76911999999999991</v>
      </c>
      <c r="AY55" s="28">
        <v>1.0336200000000002</v>
      </c>
      <c r="AZ55" s="28">
        <v>1.32318</v>
      </c>
      <c r="BA55" s="28">
        <v>1.49092</v>
      </c>
      <c r="BB55" s="28">
        <v>1.4834399999999999</v>
      </c>
      <c r="BC55" s="28">
        <v>1.3099799999999999</v>
      </c>
      <c r="BD55" s="28">
        <v>1.3879199999999998</v>
      </c>
      <c r="BE55" s="28">
        <v>1.11686</v>
      </c>
      <c r="BF55" s="28">
        <v>0.65512000000000004</v>
      </c>
      <c r="BG55" s="28">
        <v>0.46419999999999995</v>
      </c>
      <c r="BH55" s="28">
        <v>0.44932</v>
      </c>
      <c r="BI55" s="28">
        <v>1.04196</v>
      </c>
      <c r="BJ55" s="28">
        <v>1.4280999999999999</v>
      </c>
      <c r="BK55" s="28">
        <v>1.05332</v>
      </c>
      <c r="BL55" s="28">
        <v>1.1154999999999999</v>
      </c>
      <c r="BM55" s="28">
        <v>0.88396000000000008</v>
      </c>
      <c r="BN55" s="28">
        <v>0.87175999999999987</v>
      </c>
      <c r="BO55" s="28">
        <v>0.92726000000000008</v>
      </c>
      <c r="BP55" s="28">
        <v>0.9766999999999999</v>
      </c>
      <c r="BQ55" s="28">
        <v>1.0988</v>
      </c>
      <c r="BR55" s="28">
        <v>1.11426</v>
      </c>
      <c r="BS55" s="28">
        <v>0.11101849427393151</v>
      </c>
      <c r="BT55" s="28">
        <v>0.43875592260463403</v>
      </c>
      <c r="BU55" s="28">
        <v>0.22587706533664553</v>
      </c>
      <c r="BV55" s="28">
        <v>0.2243485177847889</v>
      </c>
      <c r="BW55" s="57" t="s">
        <v>656</v>
      </c>
      <c r="BX55" s="29" t="s">
        <v>676</v>
      </c>
      <c r="BY55" s="29" t="s">
        <v>651</v>
      </c>
    </row>
    <row r="56" spans="1:77" x14ac:dyDescent="0.25">
      <c r="A56" s="28">
        <v>415</v>
      </c>
      <c r="B56" s="29" t="s">
        <v>434</v>
      </c>
      <c r="C56" s="28">
        <v>2</v>
      </c>
      <c r="D56" s="29" t="s">
        <v>81</v>
      </c>
      <c r="E56" s="29" t="s">
        <v>68</v>
      </c>
      <c r="F56" s="29" t="s">
        <v>102</v>
      </c>
      <c r="G56" s="29" t="s">
        <v>243</v>
      </c>
      <c r="H56" s="29" t="s">
        <v>244</v>
      </c>
      <c r="I56" s="29" t="s">
        <v>85</v>
      </c>
      <c r="J56" s="28">
        <v>1384</v>
      </c>
      <c r="K56" s="28">
        <v>180.244</v>
      </c>
      <c r="L56" s="29" t="s">
        <v>497</v>
      </c>
      <c r="M56" s="29" t="s">
        <v>245</v>
      </c>
      <c r="N56" s="28">
        <v>38.466569999999997</v>
      </c>
      <c r="O56" s="28">
        <v>-112.23443</v>
      </c>
      <c r="P56" s="29" t="s">
        <v>87</v>
      </c>
      <c r="Q56" s="28">
        <v>1950</v>
      </c>
      <c r="R56" s="30"/>
      <c r="S56" s="29" t="s">
        <v>416</v>
      </c>
      <c r="T56" s="28">
        <v>31</v>
      </c>
      <c r="U56" s="29" t="s">
        <v>388</v>
      </c>
      <c r="V56" s="29" t="s">
        <v>553</v>
      </c>
      <c r="W56" s="29" t="s">
        <v>428</v>
      </c>
      <c r="X56" s="28">
        <v>1295</v>
      </c>
      <c r="Y56" s="28">
        <v>1376</v>
      </c>
      <c r="Z56" s="28">
        <v>1442</v>
      </c>
      <c r="AA56" s="28">
        <v>1523</v>
      </c>
      <c r="AB56" s="28">
        <v>1529</v>
      </c>
      <c r="AC56" s="28">
        <v>1433</v>
      </c>
      <c r="AD56" s="28">
        <v>1295</v>
      </c>
      <c r="AE56" s="28">
        <v>1529</v>
      </c>
      <c r="AF56" s="28">
        <v>1262</v>
      </c>
      <c r="AG56" s="28">
        <v>1328</v>
      </c>
      <c r="AH56" s="28">
        <v>1410</v>
      </c>
      <c r="AI56" s="28">
        <v>1489</v>
      </c>
      <c r="AJ56" s="28">
        <v>1488</v>
      </c>
      <c r="AK56" s="28">
        <v>1395.4</v>
      </c>
      <c r="AL56" s="28">
        <v>1262</v>
      </c>
      <c r="AM56" s="28">
        <v>1489</v>
      </c>
      <c r="AN56" s="28">
        <v>0.97450000000000003</v>
      </c>
      <c r="AO56" s="28">
        <v>0.96509999999999996</v>
      </c>
      <c r="AP56" s="28">
        <v>0.9778</v>
      </c>
      <c r="AQ56" s="28">
        <v>0.97770000000000001</v>
      </c>
      <c r="AR56" s="28">
        <v>0.97319999999999995</v>
      </c>
      <c r="AS56" s="28">
        <v>0.97365999999999997</v>
      </c>
      <c r="AT56" s="28">
        <v>0.96509999999999996</v>
      </c>
      <c r="AU56" s="28">
        <v>0.9778</v>
      </c>
      <c r="AV56" s="28">
        <v>0.59960000000000002</v>
      </c>
      <c r="AW56" s="28">
        <v>0.67684</v>
      </c>
      <c r="AX56" s="28">
        <v>0.83638000000000012</v>
      </c>
      <c r="AY56" s="28">
        <v>0.93640000000000012</v>
      </c>
      <c r="AZ56" s="28">
        <v>1.1314199999999999</v>
      </c>
      <c r="BA56" s="28">
        <v>1.3572200000000001</v>
      </c>
      <c r="BB56" s="28">
        <v>1.4418199999999999</v>
      </c>
      <c r="BC56" s="28">
        <v>1.2760000000000002</v>
      </c>
      <c r="BD56" s="28">
        <v>1.1766599999999998</v>
      </c>
      <c r="BE56" s="28">
        <v>1.0141200000000001</v>
      </c>
      <c r="BF56" s="28">
        <v>0.76240000000000008</v>
      </c>
      <c r="BG56" s="28">
        <v>0.69378000000000006</v>
      </c>
      <c r="BH56" s="28">
        <v>0.65676000000000001</v>
      </c>
      <c r="BI56" s="28">
        <v>0.96806000000000003</v>
      </c>
      <c r="BJ56" s="28">
        <v>1.35836</v>
      </c>
      <c r="BK56" s="28">
        <v>0.98438000000000003</v>
      </c>
      <c r="BL56" s="28">
        <v>0.92449999999999988</v>
      </c>
      <c r="BM56" s="28">
        <v>0.94287999999999994</v>
      </c>
      <c r="BN56" s="28">
        <v>0.93615999999999988</v>
      </c>
      <c r="BO56" s="28">
        <v>0.9884799999999998</v>
      </c>
      <c r="BP56" s="28">
        <v>1.0165</v>
      </c>
      <c r="BQ56" s="28">
        <v>1.1590800000000001</v>
      </c>
      <c r="BR56" s="28">
        <v>1.02674</v>
      </c>
      <c r="BS56" s="28">
        <v>0.10582865902356076</v>
      </c>
      <c r="BT56" s="28">
        <v>0.44863036348864826</v>
      </c>
      <c r="BU56" s="28">
        <v>0.23550657732360802</v>
      </c>
      <c r="BV56" s="28">
        <v>0.21003440016418295</v>
      </c>
      <c r="BW56" s="57" t="s">
        <v>656</v>
      </c>
      <c r="BX56" s="29" t="s">
        <v>677</v>
      </c>
      <c r="BY56" s="29" t="s">
        <v>651</v>
      </c>
    </row>
    <row r="57" spans="1:77" x14ac:dyDescent="0.25">
      <c r="A57" s="28">
        <v>416</v>
      </c>
      <c r="B57" s="29" t="s">
        <v>434</v>
      </c>
      <c r="C57" s="28">
        <v>3</v>
      </c>
      <c r="D57" s="29" t="s">
        <v>81</v>
      </c>
      <c r="E57" s="29" t="s">
        <v>68</v>
      </c>
      <c r="F57" s="29" t="s">
        <v>102</v>
      </c>
      <c r="G57" s="29" t="s">
        <v>246</v>
      </c>
      <c r="H57" s="29" t="s">
        <v>247</v>
      </c>
      <c r="I57" s="29" t="s">
        <v>85</v>
      </c>
      <c r="J57" s="28">
        <v>1384</v>
      </c>
      <c r="K57" s="28">
        <v>306.47899999999998</v>
      </c>
      <c r="L57" s="29" t="s">
        <v>498</v>
      </c>
      <c r="M57" s="29" t="s">
        <v>95</v>
      </c>
      <c r="N57" s="28">
        <v>39.939599999999999</v>
      </c>
      <c r="O57" s="28">
        <v>-111.54172</v>
      </c>
      <c r="P57" s="29" t="s">
        <v>87</v>
      </c>
      <c r="Q57" s="28">
        <v>1950</v>
      </c>
      <c r="R57" s="30"/>
      <c r="S57" s="29" t="s">
        <v>399</v>
      </c>
      <c r="T57" s="28">
        <v>49</v>
      </c>
      <c r="U57" s="29" t="s">
        <v>388</v>
      </c>
      <c r="V57" s="29" t="s">
        <v>553</v>
      </c>
      <c r="W57" s="29" t="s">
        <v>428</v>
      </c>
      <c r="X57" s="28">
        <v>2436</v>
      </c>
      <c r="Y57" s="28">
        <v>2434</v>
      </c>
      <c r="Z57" s="28">
        <v>2623</v>
      </c>
      <c r="AA57" s="28">
        <v>2807</v>
      </c>
      <c r="AB57" s="28">
        <v>2917</v>
      </c>
      <c r="AC57" s="28">
        <v>2643.4</v>
      </c>
      <c r="AD57" s="28">
        <v>2434</v>
      </c>
      <c r="AE57" s="28">
        <v>2917</v>
      </c>
      <c r="AF57" s="28">
        <v>2188</v>
      </c>
      <c r="AG57" s="28">
        <v>2175</v>
      </c>
      <c r="AH57" s="28">
        <v>2341</v>
      </c>
      <c r="AI57" s="28">
        <v>2515</v>
      </c>
      <c r="AJ57" s="28">
        <v>2635</v>
      </c>
      <c r="AK57" s="28">
        <v>2370.8000000000002</v>
      </c>
      <c r="AL57" s="28">
        <v>2175</v>
      </c>
      <c r="AM57" s="28">
        <v>2635</v>
      </c>
      <c r="AN57" s="28">
        <v>0.8982</v>
      </c>
      <c r="AO57" s="28">
        <v>0.89359999999999995</v>
      </c>
      <c r="AP57" s="28">
        <v>0.89249999999999996</v>
      </c>
      <c r="AQ57" s="28">
        <v>0.89600000000000002</v>
      </c>
      <c r="AR57" s="28">
        <v>0.90329999999999999</v>
      </c>
      <c r="AS57" s="28">
        <v>0.89671999999999996</v>
      </c>
      <c r="AT57" s="28">
        <v>0.89249999999999996</v>
      </c>
      <c r="AU57" s="28">
        <v>0.90329999999999999</v>
      </c>
      <c r="AV57" s="28">
        <v>0.6825</v>
      </c>
      <c r="AW57" s="28">
        <v>0.74765999999999999</v>
      </c>
      <c r="AX57" s="28">
        <v>0.82423999999999997</v>
      </c>
      <c r="AY57" s="28">
        <v>0.87256</v>
      </c>
      <c r="AZ57" s="28">
        <v>1.0481200000000002</v>
      </c>
      <c r="BA57" s="28">
        <v>1.28206</v>
      </c>
      <c r="BB57" s="28">
        <v>1.3290599999999999</v>
      </c>
      <c r="BC57" s="28">
        <v>1.2247600000000001</v>
      </c>
      <c r="BD57" s="28">
        <v>1.1159000000000001</v>
      </c>
      <c r="BE57" s="28">
        <v>1.1228799999999999</v>
      </c>
      <c r="BF57" s="28">
        <v>0.85125999999999991</v>
      </c>
      <c r="BG57" s="28">
        <v>0.80104000000000009</v>
      </c>
      <c r="BH57" s="28">
        <v>0.74374000000000007</v>
      </c>
      <c r="BI57" s="28">
        <v>0.91500000000000004</v>
      </c>
      <c r="BJ57" s="28">
        <v>1.2786</v>
      </c>
      <c r="BK57" s="28">
        <v>1.03</v>
      </c>
      <c r="BL57" s="28">
        <v>0.90822000000000003</v>
      </c>
      <c r="BM57" s="28">
        <v>0.86831999999999998</v>
      </c>
      <c r="BN57" s="28">
        <v>0.87673999999999985</v>
      </c>
      <c r="BO57" s="28">
        <v>0.89504000000000006</v>
      </c>
      <c r="BP57" s="28">
        <v>0.94187999999999994</v>
      </c>
      <c r="BQ57" s="28">
        <v>1.20946</v>
      </c>
      <c r="BR57" s="28">
        <v>1.2832399999999999</v>
      </c>
      <c r="BS57" s="28">
        <v>0.1531947697697896</v>
      </c>
      <c r="BT57" s="28">
        <v>0.33853203653255176</v>
      </c>
      <c r="BU57" s="28">
        <v>0.23975656252276595</v>
      </c>
      <c r="BV57" s="28">
        <v>0.26851663117489266</v>
      </c>
      <c r="BW57" s="29" t="s">
        <v>591</v>
      </c>
      <c r="BX57" s="29" t="s">
        <v>677</v>
      </c>
      <c r="BY57" s="29" t="s">
        <v>662</v>
      </c>
    </row>
    <row r="58" spans="1:77" x14ac:dyDescent="0.25">
      <c r="A58" s="28">
        <v>418</v>
      </c>
      <c r="B58" s="29" t="s">
        <v>434</v>
      </c>
      <c r="C58" s="28">
        <v>2</v>
      </c>
      <c r="D58" s="29" t="s">
        <v>81</v>
      </c>
      <c r="E58" s="29" t="s">
        <v>68</v>
      </c>
      <c r="F58" s="29" t="s">
        <v>102</v>
      </c>
      <c r="G58" s="29" t="s">
        <v>248</v>
      </c>
      <c r="H58" s="29" t="s">
        <v>249</v>
      </c>
      <c r="I58" s="29" t="s">
        <v>117</v>
      </c>
      <c r="J58" s="28">
        <v>1332</v>
      </c>
      <c r="K58" s="28">
        <v>299.19400000000002</v>
      </c>
      <c r="L58" s="29" t="s">
        <v>499</v>
      </c>
      <c r="M58" s="29" t="s">
        <v>219</v>
      </c>
      <c r="N58" s="28">
        <v>38.988059999999997</v>
      </c>
      <c r="O58" s="28">
        <v>-110.24448</v>
      </c>
      <c r="P58" s="29" t="s">
        <v>87</v>
      </c>
      <c r="Q58" s="28">
        <v>1950</v>
      </c>
      <c r="R58" s="30"/>
      <c r="S58" s="29" t="s">
        <v>413</v>
      </c>
      <c r="T58" s="28">
        <v>15</v>
      </c>
      <c r="U58" s="29" t="s">
        <v>388</v>
      </c>
      <c r="V58" s="29" t="s">
        <v>553</v>
      </c>
      <c r="W58" s="29" t="s">
        <v>428</v>
      </c>
      <c r="X58" s="28">
        <v>4453</v>
      </c>
      <c r="Y58" s="28">
        <v>4700</v>
      </c>
      <c r="Z58" s="28">
        <v>5151</v>
      </c>
      <c r="AA58" s="28">
        <v>5498</v>
      </c>
      <c r="AB58" s="28">
        <v>5766</v>
      </c>
      <c r="AC58" s="28">
        <v>5113.6000000000004</v>
      </c>
      <c r="AD58" s="28">
        <v>4453</v>
      </c>
      <c r="AE58" s="28">
        <v>5766</v>
      </c>
      <c r="AF58" s="28">
        <v>4094</v>
      </c>
      <c r="AG58" s="28">
        <v>4321</v>
      </c>
      <c r="AH58" s="28">
        <v>4689</v>
      </c>
      <c r="AI58" s="28">
        <v>4937</v>
      </c>
      <c r="AJ58" s="28">
        <v>5172</v>
      </c>
      <c r="AK58" s="28">
        <v>4642.6000000000004</v>
      </c>
      <c r="AL58" s="28">
        <v>4094</v>
      </c>
      <c r="AM58" s="28">
        <v>5172</v>
      </c>
      <c r="AN58" s="28">
        <v>0.9194</v>
      </c>
      <c r="AO58" s="28">
        <v>0.9194</v>
      </c>
      <c r="AP58" s="28">
        <v>0.9103</v>
      </c>
      <c r="AQ58" s="28">
        <v>0.89800000000000002</v>
      </c>
      <c r="AR58" s="28">
        <v>0.89700000000000002</v>
      </c>
      <c r="AS58" s="28">
        <v>0.90882000000000007</v>
      </c>
      <c r="AT58" s="28">
        <v>0.89700000000000002</v>
      </c>
      <c r="AU58" s="28">
        <v>0.9194</v>
      </c>
      <c r="AV58" s="28">
        <v>0.61270000000000002</v>
      </c>
      <c r="AW58" s="28">
        <v>0.69137999999999999</v>
      </c>
      <c r="AX58" s="28">
        <v>0.96774000000000004</v>
      </c>
      <c r="AY58" s="28">
        <v>1.1219000000000001</v>
      </c>
      <c r="AZ58" s="28">
        <v>1.15154</v>
      </c>
      <c r="BA58" s="28">
        <v>1.2394399999999999</v>
      </c>
      <c r="BB58" s="28">
        <v>1.2255400000000001</v>
      </c>
      <c r="BC58" s="28">
        <v>1.1313599999999999</v>
      </c>
      <c r="BD58" s="28">
        <v>1.0684199999999999</v>
      </c>
      <c r="BE58" s="28">
        <v>1.0595600000000001</v>
      </c>
      <c r="BF58" s="28">
        <v>0.8872199999999999</v>
      </c>
      <c r="BG58" s="28">
        <v>0.76118000000000008</v>
      </c>
      <c r="BH58" s="28">
        <v>0.6883999999999999</v>
      </c>
      <c r="BI58" s="28">
        <v>1.0804199999999997</v>
      </c>
      <c r="BJ58" s="28">
        <v>1.1987999999999999</v>
      </c>
      <c r="BK58" s="28">
        <v>1.0050599999999998</v>
      </c>
      <c r="BL58" s="28">
        <v>1.1569199999999999</v>
      </c>
      <c r="BM58" s="28">
        <v>0.86918000000000006</v>
      </c>
      <c r="BN58" s="28">
        <v>0.82653999999999994</v>
      </c>
      <c r="BO58" s="28">
        <v>0.91608000000000001</v>
      </c>
      <c r="BP58" s="28">
        <v>1.00726</v>
      </c>
      <c r="BQ58" s="28">
        <v>1.1970399999999999</v>
      </c>
      <c r="BR58" s="28">
        <v>1.01132</v>
      </c>
      <c r="BS58" s="28">
        <v>9.2657140101670185E-2</v>
      </c>
      <c r="BT58" s="28">
        <v>0.42482481579693232</v>
      </c>
      <c r="BU58" s="28">
        <v>0.22101278216343684</v>
      </c>
      <c r="BV58" s="28">
        <v>0.26150526193796064</v>
      </c>
      <c r="BW58" s="29" t="s">
        <v>591</v>
      </c>
      <c r="BX58" s="29" t="s">
        <v>677</v>
      </c>
      <c r="BY58" s="29" t="s">
        <v>662</v>
      </c>
    </row>
    <row r="59" spans="1:77" x14ac:dyDescent="0.25">
      <c r="A59" s="28">
        <v>420</v>
      </c>
      <c r="B59" s="29" t="s">
        <v>434</v>
      </c>
      <c r="C59" s="28">
        <v>2</v>
      </c>
      <c r="D59" s="29" t="s">
        <v>81</v>
      </c>
      <c r="E59" s="29" t="s">
        <v>68</v>
      </c>
      <c r="F59" s="29" t="s">
        <v>114</v>
      </c>
      <c r="G59" s="29" t="s">
        <v>250</v>
      </c>
      <c r="H59" s="29" t="s">
        <v>251</v>
      </c>
      <c r="I59" s="29" t="s">
        <v>252</v>
      </c>
      <c r="J59" s="28">
        <v>350</v>
      </c>
      <c r="K59" s="28">
        <v>77.531000000000006</v>
      </c>
      <c r="L59" s="29" t="s">
        <v>500</v>
      </c>
      <c r="M59" s="29" t="s">
        <v>156</v>
      </c>
      <c r="N59" s="28">
        <v>37.953870000000002</v>
      </c>
      <c r="O59" s="28">
        <v>-109.34887000000001</v>
      </c>
      <c r="P59" s="29" t="s">
        <v>87</v>
      </c>
      <c r="Q59" s="28">
        <v>1960</v>
      </c>
      <c r="R59" s="30"/>
      <c r="S59" s="29" t="s">
        <v>407</v>
      </c>
      <c r="T59" s="28">
        <v>37</v>
      </c>
      <c r="U59" s="29" t="s">
        <v>388</v>
      </c>
      <c r="V59" s="29" t="s">
        <v>553</v>
      </c>
      <c r="W59" s="29" t="s">
        <v>428</v>
      </c>
      <c r="X59" s="28">
        <v>3578</v>
      </c>
      <c r="Y59" s="28">
        <v>3765</v>
      </c>
      <c r="Z59" s="28">
        <v>4006</v>
      </c>
      <c r="AA59" s="28">
        <v>4244</v>
      </c>
      <c r="AB59" s="28">
        <v>4429</v>
      </c>
      <c r="AC59" s="28">
        <v>4004.4</v>
      </c>
      <c r="AD59" s="28">
        <v>3578</v>
      </c>
      <c r="AE59" s="28">
        <v>4429</v>
      </c>
      <c r="AF59" s="28">
        <v>3435</v>
      </c>
      <c r="AG59" s="28">
        <v>3619</v>
      </c>
      <c r="AH59" s="28">
        <v>3826</v>
      </c>
      <c r="AI59" s="28">
        <v>4017</v>
      </c>
      <c r="AJ59" s="28">
        <v>4213</v>
      </c>
      <c r="AK59" s="28">
        <v>3822</v>
      </c>
      <c r="AL59" s="28">
        <v>3435</v>
      </c>
      <c r="AM59" s="28">
        <v>4213</v>
      </c>
      <c r="AN59" s="28">
        <v>0.96</v>
      </c>
      <c r="AO59" s="28">
        <v>0.96120000000000005</v>
      </c>
      <c r="AP59" s="28">
        <v>0.95509999999999995</v>
      </c>
      <c r="AQ59" s="28">
        <v>0.94650000000000001</v>
      </c>
      <c r="AR59" s="28">
        <v>0.95120000000000005</v>
      </c>
      <c r="AS59" s="28">
        <v>0.95479999999999998</v>
      </c>
      <c r="AT59" s="28">
        <v>0.94650000000000001</v>
      </c>
      <c r="AU59" s="28">
        <v>0.96120000000000005</v>
      </c>
      <c r="AV59" s="28">
        <v>0.65670000000000006</v>
      </c>
      <c r="AW59" s="28">
        <v>0.7009399999999999</v>
      </c>
      <c r="AX59" s="28">
        <v>0.96279999999999999</v>
      </c>
      <c r="AY59" s="28">
        <v>1.0369600000000001</v>
      </c>
      <c r="AZ59" s="28">
        <v>1.1489199999999999</v>
      </c>
      <c r="BA59" s="28">
        <v>1.1989000000000001</v>
      </c>
      <c r="BB59" s="28">
        <v>1.2228600000000001</v>
      </c>
      <c r="BC59" s="28">
        <v>1.1476</v>
      </c>
      <c r="BD59" s="28">
        <v>1.10866</v>
      </c>
      <c r="BE59" s="28">
        <v>1.05308</v>
      </c>
      <c r="BF59" s="28">
        <v>0.89092000000000005</v>
      </c>
      <c r="BG59" s="28">
        <v>0.80969999999999998</v>
      </c>
      <c r="BH59" s="28">
        <v>0.72243999999999997</v>
      </c>
      <c r="BI59" s="28">
        <v>1.04956</v>
      </c>
      <c r="BJ59" s="28">
        <v>1.1898</v>
      </c>
      <c r="BK59" s="28">
        <v>1.01756</v>
      </c>
      <c r="BL59" s="28">
        <v>1.0442600000000002</v>
      </c>
      <c r="BM59" s="28">
        <v>0.89757999999999993</v>
      </c>
      <c r="BN59" s="28">
        <v>0.91533999999999993</v>
      </c>
      <c r="BO59" s="28">
        <v>0.97338000000000002</v>
      </c>
      <c r="BP59" s="28">
        <v>1.0165400000000002</v>
      </c>
      <c r="BQ59" s="28">
        <v>1.1100999999999999</v>
      </c>
      <c r="BR59" s="28">
        <v>1.02362</v>
      </c>
      <c r="BS59" s="28">
        <v>0.10503887242718404</v>
      </c>
      <c r="BT59" s="28">
        <v>0.42246597158445942</v>
      </c>
      <c r="BU59" s="28">
        <v>0.22367639648226417</v>
      </c>
      <c r="BV59" s="28">
        <v>0.24881875950609236</v>
      </c>
      <c r="BW59" s="57" t="s">
        <v>656</v>
      </c>
      <c r="BX59" s="29" t="s">
        <v>677</v>
      </c>
      <c r="BY59" s="29" t="s">
        <v>651</v>
      </c>
    </row>
    <row r="60" spans="1:77" x14ac:dyDescent="0.25">
      <c r="A60" s="28">
        <v>421</v>
      </c>
      <c r="B60" s="29" t="s">
        <v>434</v>
      </c>
      <c r="C60" s="28">
        <v>2</v>
      </c>
      <c r="D60" s="29" t="s">
        <v>81</v>
      </c>
      <c r="E60" s="29" t="s">
        <v>68</v>
      </c>
      <c r="F60" s="29" t="s">
        <v>102</v>
      </c>
      <c r="G60" s="29" t="s">
        <v>253</v>
      </c>
      <c r="H60" s="29" t="s">
        <v>254</v>
      </c>
      <c r="I60" s="29" t="s">
        <v>252</v>
      </c>
      <c r="J60" s="28">
        <v>350</v>
      </c>
      <c r="K60" s="28">
        <v>129.989</v>
      </c>
      <c r="L60" s="29" t="s">
        <v>501</v>
      </c>
      <c r="M60" s="29" t="s">
        <v>255</v>
      </c>
      <c r="N60" s="28">
        <v>38.607959999999999</v>
      </c>
      <c r="O60" s="28">
        <v>-109.60494</v>
      </c>
      <c r="P60" s="29" t="s">
        <v>67</v>
      </c>
      <c r="Q60" s="28">
        <v>2004</v>
      </c>
      <c r="R60" s="30"/>
      <c r="S60" s="29" t="s">
        <v>417</v>
      </c>
      <c r="T60" s="28">
        <v>19</v>
      </c>
      <c r="U60" s="29" t="s">
        <v>388</v>
      </c>
      <c r="V60" s="29" t="s">
        <v>553</v>
      </c>
      <c r="W60" s="29" t="s">
        <v>428</v>
      </c>
      <c r="X60" s="28">
        <v>8005</v>
      </c>
      <c r="Y60" s="28">
        <v>8261</v>
      </c>
      <c r="Z60" s="28">
        <v>9134</v>
      </c>
      <c r="AA60" s="28">
        <v>9958</v>
      </c>
      <c r="AB60" s="28">
        <v>10568</v>
      </c>
      <c r="AC60" s="28">
        <v>9185.2000000000007</v>
      </c>
      <c r="AD60" s="28">
        <v>8005</v>
      </c>
      <c r="AE60" s="28">
        <v>10568</v>
      </c>
      <c r="AF60" s="28">
        <v>7361</v>
      </c>
      <c r="AG60" s="28">
        <v>7724</v>
      </c>
      <c r="AH60" s="28">
        <v>8410</v>
      </c>
      <c r="AI60" s="28">
        <v>9106</v>
      </c>
      <c r="AJ60" s="28">
        <v>9689</v>
      </c>
      <c r="AK60" s="28">
        <v>8458</v>
      </c>
      <c r="AL60" s="28">
        <v>7361</v>
      </c>
      <c r="AM60" s="28">
        <v>9689</v>
      </c>
      <c r="AN60" s="28">
        <v>0.91959999999999997</v>
      </c>
      <c r="AO60" s="28">
        <v>0.93500000000000005</v>
      </c>
      <c r="AP60" s="28">
        <v>0.92069999999999996</v>
      </c>
      <c r="AQ60" s="28">
        <v>0.91439999999999999</v>
      </c>
      <c r="AR60" s="28">
        <v>0.91679999999999995</v>
      </c>
      <c r="AS60" s="28">
        <v>0.92130000000000012</v>
      </c>
      <c r="AT60" s="28">
        <v>0.91439999999999999</v>
      </c>
      <c r="AU60" s="28">
        <v>0.93500000000000005</v>
      </c>
      <c r="AV60" s="28">
        <v>0.41810000000000003</v>
      </c>
      <c r="AW60" s="28">
        <v>0.51992000000000005</v>
      </c>
      <c r="AX60" s="28">
        <v>1.00634</v>
      </c>
      <c r="AY60" s="28">
        <v>1.2480599999999999</v>
      </c>
      <c r="AZ60" s="28">
        <v>1.3664999999999998</v>
      </c>
      <c r="BA60" s="28">
        <v>1.27152</v>
      </c>
      <c r="BB60" s="28">
        <v>1.2095199999999999</v>
      </c>
      <c r="BC60" s="28">
        <v>1.11456</v>
      </c>
      <c r="BD60" s="28">
        <v>1.2154399999999999</v>
      </c>
      <c r="BE60" s="28">
        <v>1.1594200000000001</v>
      </c>
      <c r="BF60" s="28">
        <v>0.76668000000000003</v>
      </c>
      <c r="BG60" s="28">
        <v>0.53939999999999999</v>
      </c>
      <c r="BH60" s="28">
        <v>0.49817999999999996</v>
      </c>
      <c r="BI60" s="28">
        <v>1.20696</v>
      </c>
      <c r="BJ60" s="28">
        <v>1.1985400000000002</v>
      </c>
      <c r="BK60" s="28">
        <v>1.04718</v>
      </c>
      <c r="BL60" s="28">
        <v>1.0808599999999999</v>
      </c>
      <c r="BM60" s="28">
        <v>0.8946400000000001</v>
      </c>
      <c r="BN60" s="28">
        <v>0.88429999999999997</v>
      </c>
      <c r="BO60" s="28">
        <v>0.92242000000000002</v>
      </c>
      <c r="BP60" s="28">
        <v>0.97348000000000001</v>
      </c>
      <c r="BQ60" s="28">
        <v>1.1162399999999999</v>
      </c>
      <c r="BR60" s="28">
        <v>1.1265799999999999</v>
      </c>
      <c r="BS60" s="28">
        <v>0.12237187282863045</v>
      </c>
      <c r="BT60" s="28">
        <v>0.42203065866890183</v>
      </c>
      <c r="BU60" s="28">
        <v>0.23033472909618197</v>
      </c>
      <c r="BV60" s="28">
        <v>0.22526273940628588</v>
      </c>
      <c r="BW60" s="29" t="s">
        <v>656</v>
      </c>
      <c r="BX60" s="29" t="s">
        <v>663</v>
      </c>
      <c r="BY60" s="29" t="s">
        <v>585</v>
      </c>
    </row>
    <row r="61" spans="1:77" x14ac:dyDescent="0.25">
      <c r="A61" s="28">
        <v>424</v>
      </c>
      <c r="B61" s="29" t="s">
        <v>434</v>
      </c>
      <c r="C61" s="28">
        <v>3</v>
      </c>
      <c r="D61" s="29" t="s">
        <v>75</v>
      </c>
      <c r="E61" s="29" t="s">
        <v>68</v>
      </c>
      <c r="F61" s="29" t="s">
        <v>102</v>
      </c>
      <c r="G61" s="29" t="s">
        <v>256</v>
      </c>
      <c r="H61" s="29" t="s">
        <v>257</v>
      </c>
      <c r="I61" s="29" t="s">
        <v>252</v>
      </c>
      <c r="J61" s="28">
        <v>350</v>
      </c>
      <c r="K61" s="28">
        <v>355.61</v>
      </c>
      <c r="L61" s="29" t="s">
        <v>502</v>
      </c>
      <c r="M61" s="29" t="s">
        <v>258</v>
      </c>
      <c r="N61" s="28">
        <v>40.506219999999999</v>
      </c>
      <c r="O61" s="28">
        <v>-109.52784</v>
      </c>
      <c r="P61" s="29" t="s">
        <v>87</v>
      </c>
      <c r="Q61" s="28">
        <v>1950</v>
      </c>
      <c r="R61" s="30"/>
      <c r="S61" s="29" t="s">
        <v>418</v>
      </c>
      <c r="T61" s="28">
        <v>47</v>
      </c>
      <c r="U61" s="29" t="s">
        <v>388</v>
      </c>
      <c r="V61" s="29" t="s">
        <v>553</v>
      </c>
      <c r="W61" s="29" t="s">
        <v>428</v>
      </c>
      <c r="X61" s="28">
        <v>1825</v>
      </c>
      <c r="Y61" s="28">
        <v>1875</v>
      </c>
      <c r="Z61" s="28">
        <v>1917</v>
      </c>
      <c r="AA61" s="28">
        <v>1826</v>
      </c>
      <c r="AB61" s="28">
        <v>1909</v>
      </c>
      <c r="AC61" s="28">
        <v>1870.4</v>
      </c>
      <c r="AD61" s="28">
        <v>1825</v>
      </c>
      <c r="AE61" s="28">
        <v>1917</v>
      </c>
      <c r="AF61" s="28">
        <v>1715</v>
      </c>
      <c r="AG61" s="28">
        <v>1771</v>
      </c>
      <c r="AH61" s="28">
        <v>1822</v>
      </c>
      <c r="AI61" s="28">
        <v>1697</v>
      </c>
      <c r="AJ61" s="28">
        <v>1775</v>
      </c>
      <c r="AK61" s="28">
        <v>1756</v>
      </c>
      <c r="AL61" s="28">
        <v>1697</v>
      </c>
      <c r="AM61" s="28">
        <v>1822</v>
      </c>
      <c r="AN61" s="28">
        <v>0.93969999999999998</v>
      </c>
      <c r="AO61" s="28">
        <v>0.94450000000000001</v>
      </c>
      <c r="AP61" s="28">
        <v>0.95040000000000002</v>
      </c>
      <c r="AQ61" s="28">
        <v>0.9294</v>
      </c>
      <c r="AR61" s="28">
        <v>0.92979999999999996</v>
      </c>
      <c r="AS61" s="28">
        <v>0.93876000000000004</v>
      </c>
      <c r="AT61" s="28">
        <v>0.9294</v>
      </c>
      <c r="AU61" s="28">
        <v>0.95040000000000002</v>
      </c>
      <c r="AV61" s="28">
        <v>0.57022000000000006</v>
      </c>
      <c r="AW61" s="28">
        <v>0.60084000000000004</v>
      </c>
      <c r="AX61" s="28">
        <v>0.70974000000000004</v>
      </c>
      <c r="AY61" s="28">
        <v>0.81988000000000005</v>
      </c>
      <c r="AZ61" s="28">
        <v>1.0759400000000001</v>
      </c>
      <c r="BA61" s="28">
        <v>1.56298</v>
      </c>
      <c r="BB61" s="28">
        <v>1.6916800000000003</v>
      </c>
      <c r="BC61" s="28">
        <v>1.46068</v>
      </c>
      <c r="BD61" s="28">
        <v>1.1609799999999999</v>
      </c>
      <c r="BE61" s="28">
        <v>0.94836000000000009</v>
      </c>
      <c r="BF61" s="28">
        <v>0.66739999999999999</v>
      </c>
      <c r="BG61" s="28">
        <v>0.57797999999999994</v>
      </c>
      <c r="BH61" s="28">
        <v>0.58304</v>
      </c>
      <c r="BI61" s="28">
        <v>0.86853999999999998</v>
      </c>
      <c r="BJ61" s="28">
        <v>1.5718000000000001</v>
      </c>
      <c r="BK61" s="28">
        <v>0.92559999999999998</v>
      </c>
      <c r="BL61" s="28">
        <v>1.0105400000000002</v>
      </c>
      <c r="BM61" s="28">
        <v>0.90405999999999997</v>
      </c>
      <c r="BN61" s="28">
        <v>0.91305999999999998</v>
      </c>
      <c r="BO61" s="28">
        <v>0.94938</v>
      </c>
      <c r="BP61" s="28">
        <v>0.97924000000000011</v>
      </c>
      <c r="BQ61" s="28">
        <v>1.0901000000000001</v>
      </c>
      <c r="BR61" s="28">
        <v>1.1468600000000002</v>
      </c>
      <c r="BS61" s="28">
        <v>0.12010173775523851</v>
      </c>
      <c r="BT61" s="28">
        <v>0.38522827613828492</v>
      </c>
      <c r="BU61" s="28">
        <v>0.24969027629431806</v>
      </c>
      <c r="BV61" s="28">
        <v>0.24497970981215861</v>
      </c>
      <c r="BW61" s="29" t="s">
        <v>656</v>
      </c>
      <c r="BX61" s="29" t="s">
        <v>663</v>
      </c>
      <c r="BY61" s="29" t="s">
        <v>685</v>
      </c>
    </row>
    <row r="62" spans="1:77" x14ac:dyDescent="0.25">
      <c r="A62" s="28">
        <v>425</v>
      </c>
      <c r="B62" s="29" t="s">
        <v>434</v>
      </c>
      <c r="C62" s="28">
        <v>2</v>
      </c>
      <c r="D62" s="29" t="s">
        <v>81</v>
      </c>
      <c r="E62" s="29" t="s">
        <v>68</v>
      </c>
      <c r="F62" s="29" t="s">
        <v>128</v>
      </c>
      <c r="G62" s="29" t="s">
        <v>259</v>
      </c>
      <c r="H62" s="29" t="s">
        <v>260</v>
      </c>
      <c r="I62" s="29" t="s">
        <v>105</v>
      </c>
      <c r="J62" s="28">
        <v>310</v>
      </c>
      <c r="K62" s="28">
        <v>111.56100000000001</v>
      </c>
      <c r="L62" s="29" t="s">
        <v>503</v>
      </c>
      <c r="M62" s="29" t="s">
        <v>261</v>
      </c>
      <c r="N62" s="28">
        <v>40.274610000000003</v>
      </c>
      <c r="O62" s="28">
        <v>-110.02804999999999</v>
      </c>
      <c r="P62" s="29" t="s">
        <v>67</v>
      </c>
      <c r="Q62" s="28">
        <v>1956</v>
      </c>
      <c r="R62" s="30"/>
      <c r="S62" s="29" t="s">
        <v>419</v>
      </c>
      <c r="T62" s="28">
        <v>13</v>
      </c>
      <c r="U62" s="29" t="s">
        <v>388</v>
      </c>
      <c r="V62" s="29" t="s">
        <v>555</v>
      </c>
      <c r="W62" s="29" t="s">
        <v>431</v>
      </c>
      <c r="X62" s="28">
        <v>13070</v>
      </c>
      <c r="Y62" s="28">
        <v>13140</v>
      </c>
      <c r="Z62" s="28">
        <v>11309</v>
      </c>
      <c r="AA62" s="28">
        <v>10237</v>
      </c>
      <c r="AB62" s="28">
        <v>10963</v>
      </c>
      <c r="AC62" s="28">
        <v>11743.8</v>
      </c>
      <c r="AD62" s="28">
        <v>10237</v>
      </c>
      <c r="AE62" s="28">
        <v>13140</v>
      </c>
      <c r="AF62" s="28">
        <v>14820</v>
      </c>
      <c r="AG62" s="28">
        <v>14819</v>
      </c>
      <c r="AH62" s="28">
        <v>12611</v>
      </c>
      <c r="AI62" s="28">
        <v>11284</v>
      </c>
      <c r="AJ62" s="28">
        <v>12036</v>
      </c>
      <c r="AK62" s="28">
        <v>13114</v>
      </c>
      <c r="AL62" s="28">
        <v>11284</v>
      </c>
      <c r="AM62" s="28">
        <v>14820</v>
      </c>
      <c r="AN62" s="28">
        <v>1.1338999999999999</v>
      </c>
      <c r="AO62" s="28">
        <v>1.1277999999999999</v>
      </c>
      <c r="AP62" s="28">
        <v>1.1151</v>
      </c>
      <c r="AQ62" s="28">
        <v>1.1023000000000001</v>
      </c>
      <c r="AR62" s="28">
        <v>1.0979000000000001</v>
      </c>
      <c r="AS62" s="28">
        <v>1.1153999999999999</v>
      </c>
      <c r="AT62" s="28">
        <v>1.0979000000000001</v>
      </c>
      <c r="AU62" s="28">
        <v>1.1338999999999999</v>
      </c>
      <c r="AV62" s="28">
        <v>0.90586</v>
      </c>
      <c r="AW62" s="28">
        <v>0.92775999999999992</v>
      </c>
      <c r="AX62" s="28">
        <v>0.98292000000000002</v>
      </c>
      <c r="AY62" s="28">
        <v>0.99167999999999989</v>
      </c>
      <c r="AZ62" s="28">
        <v>1.0377800000000001</v>
      </c>
      <c r="BA62" s="28">
        <v>1.08518</v>
      </c>
      <c r="BB62" s="28">
        <v>1.07762</v>
      </c>
      <c r="BC62" s="28">
        <v>1.07386</v>
      </c>
      <c r="BD62" s="28">
        <v>1.0383249999999999</v>
      </c>
      <c r="BE62" s="28">
        <v>1.0060666666666667</v>
      </c>
      <c r="BF62" s="28">
        <v>0.94945999999999997</v>
      </c>
      <c r="BG62" s="28">
        <v>0.91264000000000001</v>
      </c>
      <c r="BH62" s="28">
        <v>0.91544000000000003</v>
      </c>
      <c r="BI62" s="28">
        <v>1.0041599999999999</v>
      </c>
      <c r="BJ62" s="28">
        <v>1.0789</v>
      </c>
      <c r="BK62" s="28">
        <v>0.99058000000000013</v>
      </c>
      <c r="BL62" s="28">
        <v>0.61709999999999998</v>
      </c>
      <c r="BM62" s="28">
        <v>1.0979000000000001</v>
      </c>
      <c r="BN62" s="28">
        <v>1.1072000000000002</v>
      </c>
      <c r="BO62" s="28">
        <v>1.1242800000000002</v>
      </c>
      <c r="BP62" s="28">
        <v>1.12954</v>
      </c>
      <c r="BQ62" s="28">
        <v>1.1370600000000002</v>
      </c>
      <c r="BR62" s="28">
        <v>0.79423999999999995</v>
      </c>
      <c r="BS62" s="28">
        <v>0.18483497854425709</v>
      </c>
      <c r="BT62" s="28">
        <v>0.38270365939100098</v>
      </c>
      <c r="BU62" s="28">
        <v>0.22956327630331544</v>
      </c>
      <c r="BV62" s="28">
        <v>0.20289808576142651</v>
      </c>
      <c r="BW62" s="29" t="s">
        <v>592</v>
      </c>
      <c r="BX62" s="29" t="s">
        <v>663</v>
      </c>
      <c r="BY62" s="29" t="s">
        <v>662</v>
      </c>
    </row>
    <row r="63" spans="1:77" x14ac:dyDescent="0.25">
      <c r="A63" s="28">
        <v>427</v>
      </c>
      <c r="B63" s="29" t="s">
        <v>434</v>
      </c>
      <c r="C63" s="28">
        <v>3</v>
      </c>
      <c r="D63" s="29" t="s">
        <v>75</v>
      </c>
      <c r="E63" s="29" t="s">
        <v>68</v>
      </c>
      <c r="F63" s="29" t="s">
        <v>70</v>
      </c>
      <c r="G63" s="29" t="s">
        <v>262</v>
      </c>
      <c r="H63" s="29" t="s">
        <v>263</v>
      </c>
      <c r="I63" s="29" t="s">
        <v>264</v>
      </c>
      <c r="J63" s="28">
        <v>1327</v>
      </c>
      <c r="K63" s="28">
        <v>50.293999999999997</v>
      </c>
      <c r="L63" s="29" t="s">
        <v>504</v>
      </c>
      <c r="M63" s="29" t="s">
        <v>219</v>
      </c>
      <c r="N63" s="28">
        <v>39.356079999999999</v>
      </c>
      <c r="O63" s="28">
        <v>-110.92939</v>
      </c>
      <c r="P63" s="29" t="s">
        <v>87</v>
      </c>
      <c r="Q63" s="28">
        <v>1950</v>
      </c>
      <c r="R63" s="30"/>
      <c r="S63" s="29" t="s">
        <v>413</v>
      </c>
      <c r="T63" s="28">
        <v>15</v>
      </c>
      <c r="U63" s="29" t="s">
        <v>388</v>
      </c>
      <c r="V63" s="29" t="s">
        <v>555</v>
      </c>
      <c r="W63" s="29" t="s">
        <v>428</v>
      </c>
      <c r="X63" s="28">
        <v>4055</v>
      </c>
      <c r="Y63" s="28">
        <v>4268</v>
      </c>
      <c r="Z63" s="28">
        <v>4357</v>
      </c>
      <c r="AA63" s="28">
        <v>4323</v>
      </c>
      <c r="AB63" s="28">
        <v>4281</v>
      </c>
      <c r="AC63" s="28">
        <v>4256.8</v>
      </c>
      <c r="AD63" s="28">
        <v>4055</v>
      </c>
      <c r="AE63" s="28">
        <v>4357</v>
      </c>
      <c r="AF63" s="28">
        <v>4596</v>
      </c>
      <c r="AG63" s="28">
        <v>4802</v>
      </c>
      <c r="AH63" s="28">
        <v>4950</v>
      </c>
      <c r="AI63" s="28">
        <v>4841</v>
      </c>
      <c r="AJ63" s="28">
        <v>4774</v>
      </c>
      <c r="AK63" s="28">
        <v>4792.6000000000004</v>
      </c>
      <c r="AL63" s="28">
        <v>4596</v>
      </c>
      <c r="AM63" s="28">
        <v>4950</v>
      </c>
      <c r="AN63" s="28">
        <v>1.1334</v>
      </c>
      <c r="AO63" s="28">
        <v>1.1251</v>
      </c>
      <c r="AP63" s="28">
        <v>1.1361000000000001</v>
      </c>
      <c r="AQ63" s="28">
        <v>1.1197999999999999</v>
      </c>
      <c r="AR63" s="28">
        <v>1.1152</v>
      </c>
      <c r="AS63" s="28">
        <v>1.1259199999999998</v>
      </c>
      <c r="AT63" s="28">
        <v>1.1152</v>
      </c>
      <c r="AU63" s="28">
        <v>1.1361000000000001</v>
      </c>
      <c r="AV63" s="28">
        <v>0.86893999999999993</v>
      </c>
      <c r="AW63" s="28">
        <v>0.91958000000000018</v>
      </c>
      <c r="AX63" s="28">
        <v>1.01756</v>
      </c>
      <c r="AY63" s="28">
        <v>1.03592</v>
      </c>
      <c r="AZ63" s="28">
        <v>1.0292750000000002</v>
      </c>
      <c r="BA63" s="28">
        <v>1.05254</v>
      </c>
      <c r="BB63" s="28">
        <v>1.0459799999999999</v>
      </c>
      <c r="BC63" s="28">
        <v>1.00762</v>
      </c>
      <c r="BD63" s="28">
        <v>1.05236</v>
      </c>
      <c r="BE63" s="28">
        <v>1.0457999999999998</v>
      </c>
      <c r="BF63" s="28">
        <v>0.96838000000000013</v>
      </c>
      <c r="BG63" s="28">
        <v>0.94184000000000001</v>
      </c>
      <c r="BH63" s="28">
        <v>0.91013999999999995</v>
      </c>
      <c r="BI63" s="28">
        <v>1.02522</v>
      </c>
      <c r="BJ63" s="28">
        <v>1.03538</v>
      </c>
      <c r="BK63" s="28">
        <v>1.0221799999999999</v>
      </c>
      <c r="BL63" s="28">
        <v>0.57689999999999997</v>
      </c>
      <c r="BM63" s="28">
        <v>1.0819000000000001</v>
      </c>
      <c r="BN63" s="28">
        <v>1.12442</v>
      </c>
      <c r="BO63" s="28">
        <v>1.1483400000000001</v>
      </c>
      <c r="BP63" s="28">
        <v>1.1483000000000001</v>
      </c>
      <c r="BQ63" s="28">
        <v>1.1615800000000001</v>
      </c>
      <c r="BR63" s="28">
        <v>0.78459999999999996</v>
      </c>
      <c r="BS63" s="28">
        <v>0.1806227370672456</v>
      </c>
      <c r="BT63" s="28">
        <v>0.346472535488</v>
      </c>
      <c r="BU63" s="28">
        <v>0.23612430946359658</v>
      </c>
      <c r="BV63" s="28">
        <v>0.23678041798115781</v>
      </c>
      <c r="BW63" s="29" t="s">
        <v>591</v>
      </c>
      <c r="BX63" s="29" t="s">
        <v>677</v>
      </c>
      <c r="BY63" s="29" t="s">
        <v>662</v>
      </c>
    </row>
    <row r="64" spans="1:77" x14ac:dyDescent="0.25">
      <c r="A64" s="28">
        <v>430</v>
      </c>
      <c r="B64" s="29" t="s">
        <v>434</v>
      </c>
      <c r="C64" s="28">
        <v>4</v>
      </c>
      <c r="D64" s="29" t="s">
        <v>265</v>
      </c>
      <c r="E64" s="29" t="s">
        <v>68</v>
      </c>
      <c r="F64" s="29" t="s">
        <v>76</v>
      </c>
      <c r="G64" s="29" t="s">
        <v>266</v>
      </c>
      <c r="H64" s="29" t="s">
        <v>267</v>
      </c>
      <c r="I64" s="29" t="s">
        <v>268</v>
      </c>
      <c r="J64" s="28">
        <v>1343</v>
      </c>
      <c r="K64" s="28">
        <v>80.703999999999994</v>
      </c>
      <c r="L64" s="29" t="s">
        <v>505</v>
      </c>
      <c r="M64" s="29" t="s">
        <v>113</v>
      </c>
      <c r="N64" s="28">
        <v>41.966329999999999</v>
      </c>
      <c r="O64" s="28">
        <v>-112.94374000000001</v>
      </c>
      <c r="P64" s="29" t="s">
        <v>87</v>
      </c>
      <c r="Q64" s="28">
        <v>1950</v>
      </c>
      <c r="R64" s="30"/>
      <c r="S64" s="29" t="s">
        <v>420</v>
      </c>
      <c r="T64" s="28">
        <v>3</v>
      </c>
      <c r="U64" s="29" t="s">
        <v>388</v>
      </c>
      <c r="V64" s="29" t="s">
        <v>553</v>
      </c>
      <c r="W64" s="29" t="s">
        <v>428</v>
      </c>
      <c r="X64" s="28">
        <v>411</v>
      </c>
      <c r="Y64" s="28">
        <v>418</v>
      </c>
      <c r="Z64" s="28">
        <v>464</v>
      </c>
      <c r="AA64" s="28">
        <v>500</v>
      </c>
      <c r="AB64" s="28">
        <v>477</v>
      </c>
      <c r="AC64" s="28">
        <v>454</v>
      </c>
      <c r="AD64" s="28">
        <v>411</v>
      </c>
      <c r="AE64" s="28">
        <v>500</v>
      </c>
      <c r="AF64" s="28">
        <v>383</v>
      </c>
      <c r="AG64" s="28">
        <v>388</v>
      </c>
      <c r="AH64" s="28">
        <v>430</v>
      </c>
      <c r="AI64" s="28">
        <v>460</v>
      </c>
      <c r="AJ64" s="28">
        <v>439</v>
      </c>
      <c r="AK64" s="28">
        <v>420</v>
      </c>
      <c r="AL64" s="28">
        <v>383</v>
      </c>
      <c r="AM64" s="28">
        <v>460</v>
      </c>
      <c r="AN64" s="28">
        <v>0.93189999999999995</v>
      </c>
      <c r="AO64" s="28">
        <v>0.92820000000000003</v>
      </c>
      <c r="AP64" s="28">
        <v>0.92669999999999997</v>
      </c>
      <c r="AQ64" s="28">
        <v>0.92</v>
      </c>
      <c r="AR64" s="28">
        <v>0.92030000000000001</v>
      </c>
      <c r="AS64" s="28">
        <v>0.92541999999999991</v>
      </c>
      <c r="AT64" s="28">
        <v>0.92</v>
      </c>
      <c r="AU64" s="28">
        <v>0.93189999999999995</v>
      </c>
      <c r="AV64" s="28">
        <v>0.66749999999999987</v>
      </c>
      <c r="AW64" s="28">
        <v>0.73551999999999995</v>
      </c>
      <c r="AX64" s="28">
        <v>0.83226</v>
      </c>
      <c r="AY64" s="28">
        <v>0.91403999999999996</v>
      </c>
      <c r="AZ64" s="28">
        <v>1.0479400000000001</v>
      </c>
      <c r="BA64" s="28">
        <v>1.1244000000000001</v>
      </c>
      <c r="BB64" s="28">
        <v>1.1825399999999999</v>
      </c>
      <c r="BC64" s="28">
        <v>1.1554</v>
      </c>
      <c r="BD64" s="28">
        <v>1.1625399999999999</v>
      </c>
      <c r="BE64" s="28">
        <v>1.3071599999999999</v>
      </c>
      <c r="BF64" s="28">
        <v>0.97018000000000004</v>
      </c>
      <c r="BG64" s="28">
        <v>0.82037500000000008</v>
      </c>
      <c r="BH64" s="28">
        <v>0.73611999999999989</v>
      </c>
      <c r="BI64" s="28">
        <v>0.93143999999999993</v>
      </c>
      <c r="BJ64" s="28">
        <v>1.1541000000000001</v>
      </c>
      <c r="BK64" s="28">
        <v>1.14662</v>
      </c>
      <c r="BL64" s="28">
        <v>1.00752</v>
      </c>
      <c r="BM64" s="28">
        <v>0.89003999999999994</v>
      </c>
      <c r="BN64" s="28">
        <v>0.90023999999999993</v>
      </c>
      <c r="BO64" s="28">
        <v>0.93376000000000003</v>
      </c>
      <c r="BP64" s="28">
        <v>0.96804000000000001</v>
      </c>
      <c r="BQ64" s="28">
        <v>1.14476</v>
      </c>
      <c r="BR64" s="28">
        <v>1.13754</v>
      </c>
      <c r="BS64" s="28">
        <v>0.12767029259802382</v>
      </c>
      <c r="BT64" s="28">
        <v>0.42199339647512496</v>
      </c>
      <c r="BU64" s="28">
        <v>0.20963348136139953</v>
      </c>
      <c r="BV64" s="28">
        <v>0.24070282956545169</v>
      </c>
      <c r="BW64" s="29" t="s">
        <v>591</v>
      </c>
      <c r="BX64" s="29" t="s">
        <v>676</v>
      </c>
      <c r="BY64" s="29" t="s">
        <v>662</v>
      </c>
    </row>
    <row r="65" spans="1:77" x14ac:dyDescent="0.25">
      <c r="A65" s="28">
        <v>431</v>
      </c>
      <c r="B65" s="29" t="s">
        <v>434</v>
      </c>
      <c r="C65" s="28">
        <v>2</v>
      </c>
      <c r="D65" s="29" t="s">
        <v>81</v>
      </c>
      <c r="E65" s="29" t="s">
        <v>68</v>
      </c>
      <c r="F65" s="29" t="s">
        <v>114</v>
      </c>
      <c r="G65" s="29" t="s">
        <v>269</v>
      </c>
      <c r="H65" s="29" t="s">
        <v>270</v>
      </c>
      <c r="I65" s="29" t="s">
        <v>271</v>
      </c>
      <c r="J65" s="28">
        <v>1342</v>
      </c>
      <c r="K65" s="28">
        <v>28.667999999999999</v>
      </c>
      <c r="L65" s="29" t="s">
        <v>506</v>
      </c>
      <c r="M65" s="29" t="s">
        <v>272</v>
      </c>
      <c r="N65" s="28">
        <v>39.539870000000001</v>
      </c>
      <c r="O65" s="28">
        <v>-111.86391999999999</v>
      </c>
      <c r="P65" s="29" t="s">
        <v>67</v>
      </c>
      <c r="Q65" s="28">
        <v>1950</v>
      </c>
      <c r="R65" s="30"/>
      <c r="S65" s="29" t="s">
        <v>421</v>
      </c>
      <c r="T65" s="28">
        <v>23</v>
      </c>
      <c r="U65" s="29" t="s">
        <v>388</v>
      </c>
      <c r="V65" s="29" t="s">
        <v>553</v>
      </c>
      <c r="W65" s="29" t="s">
        <v>428</v>
      </c>
      <c r="X65" s="28">
        <v>2341</v>
      </c>
      <c r="Y65" s="28">
        <v>2454</v>
      </c>
      <c r="Z65" s="28">
        <v>2403</v>
      </c>
      <c r="AA65" s="28">
        <v>2469</v>
      </c>
      <c r="AB65" s="28">
        <v>2536</v>
      </c>
      <c r="AC65" s="28">
        <v>2440.6</v>
      </c>
      <c r="AD65" s="28">
        <v>2341</v>
      </c>
      <c r="AE65" s="28">
        <v>2536</v>
      </c>
      <c r="AF65" s="28">
        <v>2342</v>
      </c>
      <c r="AG65" s="28">
        <v>2445</v>
      </c>
      <c r="AH65" s="28">
        <v>2340</v>
      </c>
      <c r="AI65" s="28">
        <v>2376</v>
      </c>
      <c r="AJ65" s="28">
        <v>2416</v>
      </c>
      <c r="AK65" s="28">
        <v>2383.8000000000002</v>
      </c>
      <c r="AL65" s="28">
        <v>2340</v>
      </c>
      <c r="AM65" s="28">
        <v>2445</v>
      </c>
      <c r="AN65" s="28">
        <v>1.0004</v>
      </c>
      <c r="AO65" s="28">
        <v>0.99629999999999996</v>
      </c>
      <c r="AP65" s="28">
        <v>0.9738</v>
      </c>
      <c r="AQ65" s="28">
        <v>0.96230000000000004</v>
      </c>
      <c r="AR65" s="28">
        <v>0.95269999999999999</v>
      </c>
      <c r="AS65" s="28">
        <v>0.97709999999999986</v>
      </c>
      <c r="AT65" s="28">
        <v>0.95269999999999999</v>
      </c>
      <c r="AU65" s="28">
        <v>1.0004</v>
      </c>
      <c r="AV65" s="28">
        <v>0.83577999999999997</v>
      </c>
      <c r="AW65" s="28">
        <v>0.8617800000000001</v>
      </c>
      <c r="AX65" s="28">
        <v>0.90315999999999996</v>
      </c>
      <c r="AY65" s="28">
        <v>0.95533999999999997</v>
      </c>
      <c r="AZ65" s="28">
        <v>1.0219</v>
      </c>
      <c r="BA65" s="28">
        <v>1.12208</v>
      </c>
      <c r="BB65" s="28">
        <v>1.14446</v>
      </c>
      <c r="BC65" s="28">
        <v>1.1309400000000001</v>
      </c>
      <c r="BD65" s="28">
        <v>1.05626</v>
      </c>
      <c r="BE65" s="28">
        <v>1.06904</v>
      </c>
      <c r="BF65" s="28">
        <v>0.9549200000000001</v>
      </c>
      <c r="BG65" s="28">
        <v>0.91186000000000011</v>
      </c>
      <c r="BH65" s="28">
        <v>0.86980000000000002</v>
      </c>
      <c r="BI65" s="28">
        <v>0.96012000000000008</v>
      </c>
      <c r="BJ65" s="28">
        <v>1.1324799999999999</v>
      </c>
      <c r="BK65" s="28">
        <v>1.02674</v>
      </c>
      <c r="BL65" s="28">
        <v>0.8811199999999999</v>
      </c>
      <c r="BM65" s="28">
        <v>0.95541999999999994</v>
      </c>
      <c r="BN65" s="28">
        <v>0.94865999999999995</v>
      </c>
      <c r="BO65" s="28">
        <v>0.97589999999999999</v>
      </c>
      <c r="BP65" s="28">
        <v>1.02474</v>
      </c>
      <c r="BQ65" s="28">
        <v>1.1901800000000002</v>
      </c>
      <c r="BR65" s="28">
        <v>1.0164199999999999</v>
      </c>
      <c r="BS65" s="28">
        <v>0.13289429836859382</v>
      </c>
      <c r="BT65" s="28">
        <v>0.38618473355725991</v>
      </c>
      <c r="BU65" s="28">
        <v>0.20461473180750059</v>
      </c>
      <c r="BV65" s="28">
        <v>0.2763062362666458</v>
      </c>
      <c r="BW65" s="29" t="s">
        <v>591</v>
      </c>
      <c r="BX65" s="29" t="s">
        <v>676</v>
      </c>
      <c r="BY65" s="29" t="s">
        <v>662</v>
      </c>
    </row>
    <row r="66" spans="1:77" x14ac:dyDescent="0.25">
      <c r="A66" s="28">
        <v>501</v>
      </c>
      <c r="B66" s="29" t="s">
        <v>439</v>
      </c>
      <c r="C66" s="28">
        <v>32</v>
      </c>
      <c r="D66" s="29" t="s">
        <v>60</v>
      </c>
      <c r="E66" s="29" t="s">
        <v>184</v>
      </c>
      <c r="F66" s="29" t="s">
        <v>92</v>
      </c>
      <c r="G66" s="29" t="s">
        <v>273</v>
      </c>
      <c r="H66" s="29" t="s">
        <v>274</v>
      </c>
      <c r="I66" s="29" t="s">
        <v>187</v>
      </c>
      <c r="J66" s="28">
        <v>418</v>
      </c>
      <c r="K66" s="28">
        <v>26.4</v>
      </c>
      <c r="L66" s="29" t="s">
        <v>507</v>
      </c>
      <c r="M66" s="29" t="s">
        <v>66</v>
      </c>
      <c r="N66" s="28">
        <v>40.823500000000003</v>
      </c>
      <c r="O66" s="28">
        <v>-111.94925000000001</v>
      </c>
      <c r="P66" s="29" t="s">
        <v>67</v>
      </c>
      <c r="Q66" s="28">
        <v>1990</v>
      </c>
      <c r="R66" s="30"/>
      <c r="S66" s="29" t="s">
        <v>403</v>
      </c>
      <c r="T66" s="28">
        <v>35</v>
      </c>
      <c r="U66" s="29" t="s">
        <v>74</v>
      </c>
      <c r="V66" s="29" t="s">
        <v>555</v>
      </c>
      <c r="W66" s="29" t="s">
        <v>428</v>
      </c>
      <c r="X66" s="28">
        <v>65668</v>
      </c>
      <c r="Y66" s="28">
        <v>67337</v>
      </c>
      <c r="Z66" s="28">
        <v>69941</v>
      </c>
      <c r="AA66" s="28">
        <v>74555</v>
      </c>
      <c r="AB66" s="28">
        <v>73245</v>
      </c>
      <c r="AC66" s="28">
        <v>70149.2</v>
      </c>
      <c r="AD66" s="28">
        <v>65668</v>
      </c>
      <c r="AE66" s="28">
        <v>74555</v>
      </c>
      <c r="AF66" s="28">
        <v>76867</v>
      </c>
      <c r="AG66" s="28">
        <v>78778</v>
      </c>
      <c r="AH66" s="28">
        <v>80957</v>
      </c>
      <c r="AI66" s="28">
        <v>86811</v>
      </c>
      <c r="AJ66" s="28">
        <v>84735</v>
      </c>
      <c r="AK66" s="28">
        <v>81629.600000000006</v>
      </c>
      <c r="AL66" s="28">
        <v>76867</v>
      </c>
      <c r="AM66" s="28">
        <v>86811</v>
      </c>
      <c r="AN66" s="28">
        <v>1.1705000000000001</v>
      </c>
      <c r="AO66" s="28">
        <v>1.1698999999999999</v>
      </c>
      <c r="AP66" s="28">
        <v>1.1575</v>
      </c>
      <c r="AQ66" s="28">
        <v>1.1644000000000001</v>
      </c>
      <c r="AR66" s="28">
        <v>1.1569</v>
      </c>
      <c r="AS66" s="28">
        <v>1.16384</v>
      </c>
      <c r="AT66" s="28">
        <v>1.1569</v>
      </c>
      <c r="AU66" s="28">
        <v>1.1705000000000001</v>
      </c>
      <c r="AV66" s="28">
        <v>0.92881999999999998</v>
      </c>
      <c r="AW66" s="28">
        <v>0.97016000000000013</v>
      </c>
      <c r="AX66" s="28">
        <v>1.0135000000000001</v>
      </c>
      <c r="AY66" s="28">
        <v>1.0178400000000001</v>
      </c>
      <c r="AZ66" s="28">
        <v>1.02088</v>
      </c>
      <c r="BA66" s="28">
        <v>1.0397200000000002</v>
      </c>
      <c r="BB66" s="28">
        <v>1.0121000000000002</v>
      </c>
      <c r="BC66" s="28">
        <v>1.0131400000000002</v>
      </c>
      <c r="BD66" s="28">
        <v>1.0076799999999999</v>
      </c>
      <c r="BE66" s="28">
        <v>1.01444</v>
      </c>
      <c r="BF66" s="28">
        <v>0.98931999999999998</v>
      </c>
      <c r="BG66" s="28">
        <v>0.96810000000000007</v>
      </c>
      <c r="BH66" s="28">
        <v>0.95568000000000008</v>
      </c>
      <c r="BI66" s="28">
        <v>1.01742</v>
      </c>
      <c r="BJ66" s="28">
        <v>1.0216400000000001</v>
      </c>
      <c r="BK66" s="28">
        <v>1.0038200000000002</v>
      </c>
      <c r="BL66" s="28">
        <v>0.50741999999999998</v>
      </c>
      <c r="BM66" s="28">
        <v>1.1336200000000001</v>
      </c>
      <c r="BN66" s="28">
        <v>1.16374</v>
      </c>
      <c r="BO66" s="28">
        <v>1.17608</v>
      </c>
      <c r="BP66" s="28">
        <v>1.1801000000000001</v>
      </c>
      <c r="BQ66" s="28">
        <v>1.1700599999999999</v>
      </c>
      <c r="BR66" s="28">
        <v>0.68242000000000003</v>
      </c>
      <c r="BS66" s="28">
        <v>0.23482147594343239</v>
      </c>
      <c r="BT66" s="28">
        <v>0.26876018869910234</v>
      </c>
      <c r="BU66" s="28">
        <v>0.25991566680542944</v>
      </c>
      <c r="BV66" s="28">
        <v>0.23650266855203586</v>
      </c>
      <c r="BW66" s="29" t="s">
        <v>656</v>
      </c>
      <c r="BX66" s="29" t="s">
        <v>663</v>
      </c>
      <c r="BY66" s="29" t="s">
        <v>694</v>
      </c>
    </row>
    <row r="67" spans="1:77" x14ac:dyDescent="0.25">
      <c r="A67" s="28">
        <v>502</v>
      </c>
      <c r="B67" s="29" t="s">
        <v>435</v>
      </c>
      <c r="C67" s="28">
        <v>35</v>
      </c>
      <c r="D67" s="29" t="s">
        <v>96</v>
      </c>
      <c r="E67" s="29" t="s">
        <v>110</v>
      </c>
      <c r="F67" s="29" t="s">
        <v>62</v>
      </c>
      <c r="G67" s="29" t="s">
        <v>275</v>
      </c>
      <c r="H67" s="29" t="s">
        <v>276</v>
      </c>
      <c r="I67" s="29" t="s">
        <v>73</v>
      </c>
      <c r="J67" s="28">
        <v>1333</v>
      </c>
      <c r="K67" s="28">
        <v>222.15799999999999</v>
      </c>
      <c r="L67" s="29" t="s">
        <v>508</v>
      </c>
      <c r="M67" s="29" t="s">
        <v>272</v>
      </c>
      <c r="N67" s="28">
        <v>39.675060000000002</v>
      </c>
      <c r="O67" s="28">
        <v>-111.8493</v>
      </c>
      <c r="P67" s="29" t="s">
        <v>277</v>
      </c>
      <c r="Q67" s="28">
        <v>1990</v>
      </c>
      <c r="R67" s="30"/>
      <c r="S67" s="29" t="s">
        <v>421</v>
      </c>
      <c r="T67" s="28">
        <v>23</v>
      </c>
      <c r="U67" s="29" t="s">
        <v>388</v>
      </c>
      <c r="V67" s="29" t="s">
        <v>553</v>
      </c>
      <c r="W67" s="29" t="s">
        <v>428</v>
      </c>
      <c r="X67" s="31">
        <v>15168</v>
      </c>
      <c r="Y67" s="31">
        <v>13171</v>
      </c>
      <c r="Z67" s="28">
        <v>15783</v>
      </c>
      <c r="AA67" s="28">
        <v>17233</v>
      </c>
      <c r="AB67" s="28">
        <v>17945</v>
      </c>
      <c r="AC67" s="28">
        <v>15860</v>
      </c>
      <c r="AD67" s="28">
        <v>13171</v>
      </c>
      <c r="AE67" s="28">
        <v>17945</v>
      </c>
      <c r="AF67" s="31">
        <v>13486</v>
      </c>
      <c r="AG67" s="31">
        <v>11832</v>
      </c>
      <c r="AH67" s="28">
        <v>14131</v>
      </c>
      <c r="AI67" s="28">
        <v>15010</v>
      </c>
      <c r="AJ67" s="28">
        <v>15761</v>
      </c>
      <c r="AK67" s="28">
        <v>14044</v>
      </c>
      <c r="AL67" s="28">
        <v>11832</v>
      </c>
      <c r="AM67" s="28">
        <v>15761</v>
      </c>
      <c r="AN67" s="31">
        <v>0.8891</v>
      </c>
      <c r="AO67" s="31">
        <v>0.89829999999999999</v>
      </c>
      <c r="AP67" s="28">
        <v>0.89529999999999998</v>
      </c>
      <c r="AQ67" s="28">
        <v>0.871</v>
      </c>
      <c r="AR67" s="28">
        <v>0.87829999999999997</v>
      </c>
      <c r="AS67" s="28">
        <v>0.88639999999999985</v>
      </c>
      <c r="AT67" s="28">
        <v>0.871</v>
      </c>
      <c r="AU67" s="28">
        <v>0.89829999999999999</v>
      </c>
      <c r="AV67" s="28">
        <v>0.71644000000000008</v>
      </c>
      <c r="AW67" s="28">
        <v>0.82420000000000004</v>
      </c>
      <c r="AX67" s="28">
        <v>1.0667250000000001</v>
      </c>
      <c r="AY67" s="28">
        <v>1.0874000000000001</v>
      </c>
      <c r="AZ67" s="28">
        <v>1.0288199999999998</v>
      </c>
      <c r="BA67" s="28">
        <v>1.1303799999999999</v>
      </c>
      <c r="BB67" s="28">
        <v>1.1926600000000001</v>
      </c>
      <c r="BC67" s="28">
        <v>1.0906400000000001</v>
      </c>
      <c r="BD67" s="28">
        <v>1.0096599999999998</v>
      </c>
      <c r="BE67" s="28">
        <v>1.02755</v>
      </c>
      <c r="BF67" s="28">
        <v>0.97692000000000001</v>
      </c>
      <c r="BG67" s="28">
        <v>0.85121999999999998</v>
      </c>
      <c r="BH67" s="28">
        <v>0.7972999999999999</v>
      </c>
      <c r="BI67" s="28">
        <v>1.0634000000000001</v>
      </c>
      <c r="BJ67" s="28">
        <v>1.13792</v>
      </c>
      <c r="BK67" s="28">
        <v>1.0077800000000001</v>
      </c>
      <c r="BL67" s="28">
        <v>1.2067400000000001</v>
      </c>
      <c r="BM67" s="28">
        <v>0.82782000000000022</v>
      </c>
      <c r="BN67" s="28">
        <v>0.79494000000000009</v>
      </c>
      <c r="BO67" s="28">
        <v>0.88691999999999993</v>
      </c>
      <c r="BP67" s="28">
        <v>1.0163800000000001</v>
      </c>
      <c r="BQ67" s="28">
        <v>1.2291000000000001</v>
      </c>
      <c r="BR67" s="28">
        <v>1.00956</v>
      </c>
      <c r="BS67" s="28">
        <v>9.0993147004069172E-2</v>
      </c>
      <c r="BT67" s="28">
        <v>0.39540991427544214</v>
      </c>
      <c r="BU67" s="28">
        <v>0.21511732805602185</v>
      </c>
      <c r="BV67" s="28">
        <v>0.29847961066446682</v>
      </c>
      <c r="BW67" s="29" t="s">
        <v>591</v>
      </c>
      <c r="BX67" s="29" t="s">
        <v>663</v>
      </c>
      <c r="BY67" s="29" t="s">
        <v>688</v>
      </c>
    </row>
    <row r="68" spans="1:77" x14ac:dyDescent="0.25">
      <c r="A68" s="28">
        <v>503</v>
      </c>
      <c r="B68" s="29" t="s">
        <v>434</v>
      </c>
      <c r="C68" s="28">
        <v>2</v>
      </c>
      <c r="D68" s="29" t="s">
        <v>81</v>
      </c>
      <c r="E68" s="29" t="s">
        <v>68</v>
      </c>
      <c r="F68" s="29" t="s">
        <v>114</v>
      </c>
      <c r="G68" s="29" t="s">
        <v>278</v>
      </c>
      <c r="H68" s="29" t="s">
        <v>279</v>
      </c>
      <c r="I68" s="29" t="s">
        <v>85</v>
      </c>
      <c r="J68" s="28">
        <v>1384</v>
      </c>
      <c r="K68" s="28">
        <v>226.441</v>
      </c>
      <c r="L68" s="29" t="s">
        <v>509</v>
      </c>
      <c r="M68" s="29" t="s">
        <v>91</v>
      </c>
      <c r="N68" s="28">
        <v>38.94802</v>
      </c>
      <c r="O68" s="28">
        <v>-111.85813</v>
      </c>
      <c r="P68" s="29" t="s">
        <v>67</v>
      </c>
      <c r="Q68" s="28">
        <v>1990</v>
      </c>
      <c r="R68" s="30"/>
      <c r="S68" s="29" t="s">
        <v>422</v>
      </c>
      <c r="T68" s="28">
        <v>41</v>
      </c>
      <c r="U68" s="29" t="s">
        <v>388</v>
      </c>
      <c r="V68" s="29" t="s">
        <v>554</v>
      </c>
      <c r="W68" s="29" t="s">
        <v>431</v>
      </c>
      <c r="X68" s="31">
        <v>4517</v>
      </c>
      <c r="Y68" s="28">
        <v>4942</v>
      </c>
      <c r="Z68" s="28">
        <v>5142</v>
      </c>
      <c r="AA68" s="28">
        <v>5304</v>
      </c>
      <c r="AB68" s="28">
        <v>5381</v>
      </c>
      <c r="AC68" s="28">
        <v>5057.2</v>
      </c>
      <c r="AD68" s="28">
        <v>4517</v>
      </c>
      <c r="AE68" s="28">
        <v>5381</v>
      </c>
      <c r="AF68" s="31">
        <v>4726</v>
      </c>
      <c r="AG68" s="28">
        <v>5219</v>
      </c>
      <c r="AH68" s="28">
        <v>5319</v>
      </c>
      <c r="AI68" s="28">
        <v>5420</v>
      </c>
      <c r="AJ68" s="28">
        <v>5497</v>
      </c>
      <c r="AK68" s="28">
        <v>5236.2</v>
      </c>
      <c r="AL68" s="28">
        <v>4726</v>
      </c>
      <c r="AM68" s="28">
        <v>5497</v>
      </c>
      <c r="AN68" s="31">
        <v>1.0463</v>
      </c>
      <c r="AO68" s="28">
        <v>1.0561</v>
      </c>
      <c r="AP68" s="28">
        <v>1.0344</v>
      </c>
      <c r="AQ68" s="28">
        <v>1.0219</v>
      </c>
      <c r="AR68" s="28">
        <v>1.0216000000000001</v>
      </c>
      <c r="AS68" s="28">
        <v>1.03606</v>
      </c>
      <c r="AT68" s="28">
        <v>1.0216000000000001</v>
      </c>
      <c r="AU68" s="28">
        <v>1.0561</v>
      </c>
      <c r="AV68" s="28">
        <v>0.84483999999999992</v>
      </c>
      <c r="AW68" s="28">
        <v>0.88474000000000008</v>
      </c>
      <c r="AX68" s="28">
        <v>0.94258000000000008</v>
      </c>
      <c r="AY68" s="28">
        <v>0.96387999999999996</v>
      </c>
      <c r="AZ68" s="28">
        <v>1.0324000000000002</v>
      </c>
      <c r="BA68" s="28">
        <v>1.1113599999999999</v>
      </c>
      <c r="BB68" s="28">
        <v>1.0909800000000001</v>
      </c>
      <c r="BC68" s="28">
        <v>1.0988799999999999</v>
      </c>
      <c r="BD68" s="28">
        <v>1.0748800000000001</v>
      </c>
      <c r="BE68" s="28">
        <v>1.04952</v>
      </c>
      <c r="BF68" s="28">
        <v>0.96139999999999992</v>
      </c>
      <c r="BG68" s="28">
        <v>0.91766000000000003</v>
      </c>
      <c r="BH68" s="28">
        <v>0.88240000000000018</v>
      </c>
      <c r="BI68" s="28">
        <v>0.97959999999999992</v>
      </c>
      <c r="BJ68" s="28">
        <v>1.1004</v>
      </c>
      <c r="BK68" s="28">
        <v>1.0286000000000002</v>
      </c>
      <c r="BL68" s="28">
        <v>0.72838000000000003</v>
      </c>
      <c r="BM68" s="28">
        <v>0.99565999999999999</v>
      </c>
      <c r="BN68" s="28">
        <v>1.0180599999999997</v>
      </c>
      <c r="BO68" s="28">
        <v>1.04908</v>
      </c>
      <c r="BP68" s="28">
        <v>1.0772200000000001</v>
      </c>
      <c r="BQ68" s="28">
        <v>1.1832400000000001</v>
      </c>
      <c r="BR68" s="28">
        <v>0.95130000000000003</v>
      </c>
      <c r="BS68" s="28">
        <v>0.12589570769805178</v>
      </c>
      <c r="BT68" s="28">
        <v>0.40030803726255748</v>
      </c>
      <c r="BU68" s="28">
        <v>0.21842185044775123</v>
      </c>
      <c r="BV68" s="28">
        <v>0.25537440459163951</v>
      </c>
      <c r="BW68" s="29" t="s">
        <v>592</v>
      </c>
      <c r="BX68" s="29" t="s">
        <v>663</v>
      </c>
      <c r="BY68" s="29" t="s">
        <v>662</v>
      </c>
    </row>
    <row r="69" spans="1:77" x14ac:dyDescent="0.25">
      <c r="A69" s="28">
        <v>504</v>
      </c>
      <c r="B69" s="29" t="s">
        <v>434</v>
      </c>
      <c r="C69" s="28">
        <v>2</v>
      </c>
      <c r="D69" s="29" t="s">
        <v>81</v>
      </c>
      <c r="E69" s="29" t="s">
        <v>68</v>
      </c>
      <c r="F69" s="29" t="s">
        <v>102</v>
      </c>
      <c r="G69" s="29" t="s">
        <v>280</v>
      </c>
      <c r="H69" s="29" t="s">
        <v>281</v>
      </c>
      <c r="I69" s="29" t="s">
        <v>85</v>
      </c>
      <c r="J69" s="28">
        <v>1384</v>
      </c>
      <c r="K69" s="28">
        <v>156.965</v>
      </c>
      <c r="L69" s="29" t="s">
        <v>510</v>
      </c>
      <c r="M69" s="29" t="s">
        <v>245</v>
      </c>
      <c r="N69" s="28">
        <v>38.156570000000002</v>
      </c>
      <c r="O69" s="28">
        <v>-112.28227</v>
      </c>
      <c r="P69" s="29" t="s">
        <v>87</v>
      </c>
      <c r="Q69" s="28">
        <v>1990</v>
      </c>
      <c r="R69" s="30"/>
      <c r="S69" s="29" t="s">
        <v>416</v>
      </c>
      <c r="T69" s="28">
        <v>31</v>
      </c>
      <c r="U69" s="29" t="s">
        <v>388</v>
      </c>
      <c r="V69" s="29" t="s">
        <v>553</v>
      </c>
      <c r="W69" s="29" t="s">
        <v>428</v>
      </c>
      <c r="X69" s="31">
        <v>1085</v>
      </c>
      <c r="Y69" s="31">
        <v>1148</v>
      </c>
      <c r="Z69" s="28">
        <v>1230</v>
      </c>
      <c r="AA69" s="28">
        <v>1306</v>
      </c>
      <c r="AB69" s="28">
        <v>1328</v>
      </c>
      <c r="AC69" s="28">
        <v>1219.4000000000001</v>
      </c>
      <c r="AD69" s="28">
        <v>1085</v>
      </c>
      <c r="AE69" s="28">
        <v>1328</v>
      </c>
      <c r="AF69" s="31">
        <v>1035</v>
      </c>
      <c r="AG69" s="31">
        <v>1082</v>
      </c>
      <c r="AH69" s="28">
        <v>1172</v>
      </c>
      <c r="AI69" s="28">
        <v>1238</v>
      </c>
      <c r="AJ69" s="28">
        <v>1257</v>
      </c>
      <c r="AK69" s="28">
        <v>1156.8</v>
      </c>
      <c r="AL69" s="28">
        <v>1035</v>
      </c>
      <c r="AM69" s="28">
        <v>1257</v>
      </c>
      <c r="AN69" s="31">
        <v>0.95389999999999997</v>
      </c>
      <c r="AO69" s="31">
        <v>0.9425</v>
      </c>
      <c r="AP69" s="28">
        <v>0.95279999999999998</v>
      </c>
      <c r="AQ69" s="28">
        <v>0.94789999999999996</v>
      </c>
      <c r="AR69" s="28">
        <v>0.94650000000000001</v>
      </c>
      <c r="AS69" s="28">
        <v>0.94872000000000001</v>
      </c>
      <c r="AT69" s="28">
        <v>0.9425</v>
      </c>
      <c r="AU69" s="28">
        <v>0.95389999999999997</v>
      </c>
      <c r="AV69" s="28">
        <v>0.56772000000000011</v>
      </c>
      <c r="AW69" s="28">
        <v>0.62131999999999998</v>
      </c>
      <c r="AX69" s="28">
        <v>0.81098000000000003</v>
      </c>
      <c r="AY69" s="28">
        <v>0.94457999999999998</v>
      </c>
      <c r="AZ69" s="28">
        <v>1.15852</v>
      </c>
      <c r="BA69" s="28">
        <v>1.3937599999999999</v>
      </c>
      <c r="BB69" s="28">
        <v>1.4255</v>
      </c>
      <c r="BC69" s="28">
        <v>1.2816400000000001</v>
      </c>
      <c r="BD69" s="28">
        <v>1.2139200000000001</v>
      </c>
      <c r="BE69" s="28">
        <v>1.07538</v>
      </c>
      <c r="BF69" s="28">
        <v>0.75589999999999991</v>
      </c>
      <c r="BG69" s="28">
        <v>0.65057999999999994</v>
      </c>
      <c r="BH69" s="28">
        <v>0.61321999999999999</v>
      </c>
      <c r="BI69" s="28">
        <v>0.97133999999999998</v>
      </c>
      <c r="BJ69" s="28">
        <v>1.3669600000000002</v>
      </c>
      <c r="BK69" s="28">
        <v>1.01508</v>
      </c>
      <c r="BL69" s="28">
        <v>1.01488</v>
      </c>
      <c r="BM69" s="28">
        <v>0.90817999999999999</v>
      </c>
      <c r="BN69" s="28">
        <v>0.90286000000000011</v>
      </c>
      <c r="BO69" s="28">
        <v>0.95809999999999995</v>
      </c>
      <c r="BP69" s="28">
        <v>1.0127200000000001</v>
      </c>
      <c r="BQ69" s="28">
        <v>1.1505999999999998</v>
      </c>
      <c r="BR69" s="28">
        <v>1.04142</v>
      </c>
      <c r="BS69" s="28">
        <v>0.10145811710647083</v>
      </c>
      <c r="BT69" s="28">
        <v>0.44446945237847102</v>
      </c>
      <c r="BU69" s="28">
        <v>0.23694228451617999</v>
      </c>
      <c r="BV69" s="28">
        <v>0.21713014599887828</v>
      </c>
      <c r="BW69" s="57" t="s">
        <v>656</v>
      </c>
      <c r="BX69" s="29" t="s">
        <v>677</v>
      </c>
      <c r="BY69" s="29" t="s">
        <v>651</v>
      </c>
    </row>
    <row r="70" spans="1:77" x14ac:dyDescent="0.25">
      <c r="A70" s="28">
        <v>506</v>
      </c>
      <c r="B70" s="29" t="s">
        <v>434</v>
      </c>
      <c r="C70" s="28">
        <v>2</v>
      </c>
      <c r="D70" s="29" t="s">
        <v>81</v>
      </c>
      <c r="E70" s="29" t="s">
        <v>68</v>
      </c>
      <c r="F70" s="29" t="s">
        <v>114</v>
      </c>
      <c r="G70" s="29" t="s">
        <v>282</v>
      </c>
      <c r="H70" s="29" t="s">
        <v>283</v>
      </c>
      <c r="I70" s="29" t="s">
        <v>252</v>
      </c>
      <c r="J70" s="28">
        <v>350</v>
      </c>
      <c r="K70" s="28">
        <v>24.666</v>
      </c>
      <c r="L70" s="29" t="s">
        <v>511</v>
      </c>
      <c r="M70" s="29" t="s">
        <v>156</v>
      </c>
      <c r="N70" s="28">
        <v>37.281680000000001</v>
      </c>
      <c r="O70" s="28">
        <v>-109.5681</v>
      </c>
      <c r="P70" s="29" t="s">
        <v>87</v>
      </c>
      <c r="Q70" s="28">
        <v>1990</v>
      </c>
      <c r="R70" s="30"/>
      <c r="S70" s="29" t="s">
        <v>407</v>
      </c>
      <c r="T70" s="28">
        <v>37</v>
      </c>
      <c r="U70" s="29" t="s">
        <v>388</v>
      </c>
      <c r="V70" s="29" t="s">
        <v>554</v>
      </c>
      <c r="W70" s="29" t="s">
        <v>428</v>
      </c>
      <c r="X70" s="31">
        <v>2058</v>
      </c>
      <c r="Y70" s="28">
        <v>2167</v>
      </c>
      <c r="Z70" s="28">
        <v>2269</v>
      </c>
      <c r="AA70" s="28">
        <v>2409</v>
      </c>
      <c r="AB70" s="28">
        <v>2438</v>
      </c>
      <c r="AC70" s="28">
        <v>2268.1999999999998</v>
      </c>
      <c r="AD70" s="28">
        <v>2058</v>
      </c>
      <c r="AE70" s="28">
        <v>2438</v>
      </c>
      <c r="AF70" s="31">
        <v>2068</v>
      </c>
      <c r="AG70" s="28">
        <v>2190</v>
      </c>
      <c r="AH70" s="28">
        <v>2273</v>
      </c>
      <c r="AI70" s="28">
        <v>2406</v>
      </c>
      <c r="AJ70" s="28">
        <v>2421</v>
      </c>
      <c r="AK70" s="28">
        <v>2271.6</v>
      </c>
      <c r="AL70" s="28">
        <v>2068</v>
      </c>
      <c r="AM70" s="28">
        <v>2421</v>
      </c>
      <c r="AN70" s="31">
        <v>1.0048999999999999</v>
      </c>
      <c r="AO70" s="28">
        <v>1.0105999999999999</v>
      </c>
      <c r="AP70" s="28">
        <v>1.0018</v>
      </c>
      <c r="AQ70" s="28">
        <v>0.99880000000000002</v>
      </c>
      <c r="AR70" s="28">
        <v>0.99299999999999999</v>
      </c>
      <c r="AS70" s="28">
        <v>1.0018199999999999</v>
      </c>
      <c r="AT70" s="28">
        <v>0.99299999999999999</v>
      </c>
      <c r="AU70" s="28">
        <v>1.0105999999999999</v>
      </c>
      <c r="AV70" s="28">
        <v>0.63938000000000006</v>
      </c>
      <c r="AW70" s="28">
        <v>0.67675999999999992</v>
      </c>
      <c r="AX70" s="28">
        <v>0.95845999999999987</v>
      </c>
      <c r="AY70" s="28">
        <v>1.0631200000000001</v>
      </c>
      <c r="AZ70" s="28">
        <v>1.1962600000000001</v>
      </c>
      <c r="BA70" s="28">
        <v>1.1862000000000001</v>
      </c>
      <c r="BB70" s="28">
        <v>1.2039599999999999</v>
      </c>
      <c r="BC70" s="28">
        <v>1.1734800000000001</v>
      </c>
      <c r="BD70" s="28">
        <v>1.21492</v>
      </c>
      <c r="BE70" s="28">
        <v>1.0921400000000001</v>
      </c>
      <c r="BF70" s="28">
        <v>0.82837999999999989</v>
      </c>
      <c r="BG70" s="28">
        <v>0.72143999999999997</v>
      </c>
      <c r="BH70" s="28">
        <v>0.67922000000000005</v>
      </c>
      <c r="BI70" s="28">
        <v>1.0726199999999999</v>
      </c>
      <c r="BJ70" s="28">
        <v>1.1878599999999999</v>
      </c>
      <c r="BK70" s="28">
        <v>1.04512</v>
      </c>
      <c r="BL70" s="28">
        <v>0.93179999999999996</v>
      </c>
      <c r="BM70" s="28">
        <v>0.98615999999999993</v>
      </c>
      <c r="BN70" s="28">
        <v>0.97823999999999989</v>
      </c>
      <c r="BO70" s="28">
        <v>0.9919</v>
      </c>
      <c r="BP70" s="28">
        <v>1.0451999999999999</v>
      </c>
      <c r="BQ70" s="28">
        <v>1.0926199999999999</v>
      </c>
      <c r="BR70" s="28">
        <v>0.96954000000000007</v>
      </c>
      <c r="BS70" s="28">
        <v>0.11305540708089308</v>
      </c>
      <c r="BT70" s="28">
        <v>0.43820003957541775</v>
      </c>
      <c r="BU70" s="28">
        <v>0.22439916127692577</v>
      </c>
      <c r="BV70" s="28">
        <v>0.22434539206676335</v>
      </c>
      <c r="BW70" s="57" t="s">
        <v>656</v>
      </c>
      <c r="BX70" s="29" t="s">
        <v>677</v>
      </c>
      <c r="BY70" s="29" t="s">
        <v>651</v>
      </c>
    </row>
    <row r="71" spans="1:77" x14ac:dyDescent="0.25">
      <c r="A71" s="28">
        <v>507</v>
      </c>
      <c r="B71" s="29" t="s">
        <v>437</v>
      </c>
      <c r="C71" s="28">
        <v>11</v>
      </c>
      <c r="D71" s="29" t="s">
        <v>81</v>
      </c>
      <c r="E71" s="29" t="s">
        <v>68</v>
      </c>
      <c r="F71" s="29" t="s">
        <v>114</v>
      </c>
      <c r="G71" s="29" t="s">
        <v>284</v>
      </c>
      <c r="H71" s="29" t="s">
        <v>285</v>
      </c>
      <c r="I71" s="29" t="s">
        <v>117</v>
      </c>
      <c r="J71" s="28">
        <v>1332</v>
      </c>
      <c r="K71" s="28">
        <v>239.232</v>
      </c>
      <c r="L71" s="29" t="s">
        <v>512</v>
      </c>
      <c r="M71" s="29" t="s">
        <v>123</v>
      </c>
      <c r="N71" s="28">
        <v>39.609400000000001</v>
      </c>
      <c r="O71" s="28">
        <v>-110.83468000000001</v>
      </c>
      <c r="P71" s="29" t="s">
        <v>87</v>
      </c>
      <c r="Q71" s="28">
        <v>1990</v>
      </c>
      <c r="R71" s="30"/>
      <c r="S71" s="29" t="s">
        <v>401</v>
      </c>
      <c r="T71" s="28">
        <v>7</v>
      </c>
      <c r="U71" s="29" t="s">
        <v>388</v>
      </c>
      <c r="V71" s="29" t="s">
        <v>554</v>
      </c>
      <c r="W71" s="29" t="s">
        <v>431</v>
      </c>
      <c r="X71" s="28">
        <v>11475</v>
      </c>
      <c r="Y71" s="28">
        <v>11898</v>
      </c>
      <c r="Z71" s="28">
        <v>12442</v>
      </c>
      <c r="AA71" s="28">
        <v>12787</v>
      </c>
      <c r="AB71" s="28">
        <v>12983</v>
      </c>
      <c r="AC71" s="28">
        <v>12317</v>
      </c>
      <c r="AD71" s="28">
        <v>11475</v>
      </c>
      <c r="AE71" s="28">
        <v>12983</v>
      </c>
      <c r="AF71" s="28">
        <v>11616</v>
      </c>
      <c r="AG71" s="28">
        <v>12015</v>
      </c>
      <c r="AH71" s="28">
        <v>12470</v>
      </c>
      <c r="AI71" s="28">
        <v>12740</v>
      </c>
      <c r="AJ71" s="28">
        <v>12771</v>
      </c>
      <c r="AK71" s="28">
        <v>12322.4</v>
      </c>
      <c r="AL71" s="28">
        <v>11616</v>
      </c>
      <c r="AM71" s="28">
        <v>12771</v>
      </c>
      <c r="AN71" s="28">
        <v>1.0123</v>
      </c>
      <c r="AO71" s="28">
        <v>1.0098</v>
      </c>
      <c r="AP71" s="28">
        <v>1.0023</v>
      </c>
      <c r="AQ71" s="28">
        <v>0.99629999999999996</v>
      </c>
      <c r="AR71" s="28">
        <v>0.98370000000000002</v>
      </c>
      <c r="AS71" s="28">
        <v>1.00088</v>
      </c>
      <c r="AT71" s="28">
        <v>0.98370000000000002</v>
      </c>
      <c r="AU71" s="28">
        <v>1.0123</v>
      </c>
      <c r="AV71" s="28">
        <v>0.76722000000000001</v>
      </c>
      <c r="AW71" s="28">
        <v>0.83407999999999993</v>
      </c>
      <c r="AX71" s="28">
        <v>0.98124</v>
      </c>
      <c r="AY71" s="28">
        <v>1.0666199999999999</v>
      </c>
      <c r="AZ71" s="28">
        <v>1.0896199999999998</v>
      </c>
      <c r="BA71" s="28">
        <v>1.1215999999999999</v>
      </c>
      <c r="BB71" s="28">
        <v>1.1067199999999999</v>
      </c>
      <c r="BC71" s="28">
        <v>1.0818400000000001</v>
      </c>
      <c r="BD71" s="28">
        <v>1.04328</v>
      </c>
      <c r="BE71" s="28">
        <v>1.0472399999999999</v>
      </c>
      <c r="BF71" s="28">
        <v>0.94344000000000006</v>
      </c>
      <c r="BG71" s="28">
        <v>0.88285999999999998</v>
      </c>
      <c r="BH71" s="28">
        <v>0.82806000000000002</v>
      </c>
      <c r="BI71" s="28">
        <v>1.0458399999999999</v>
      </c>
      <c r="BJ71" s="28">
        <v>1.1033999999999999</v>
      </c>
      <c r="BK71" s="28">
        <v>1.0112999999999999</v>
      </c>
      <c r="BL71" s="28">
        <v>0.87727999999999984</v>
      </c>
      <c r="BM71" s="28">
        <v>0.96540000000000004</v>
      </c>
      <c r="BN71" s="28">
        <v>0.96479999999999999</v>
      </c>
      <c r="BO71" s="28">
        <v>1.0089799999999998</v>
      </c>
      <c r="BP71" s="28">
        <v>1.0589599999999999</v>
      </c>
      <c r="BQ71" s="28">
        <v>1.1659999999999999</v>
      </c>
      <c r="BR71" s="28">
        <v>0.95581999999999989</v>
      </c>
      <c r="BS71" s="28">
        <v>0.13719127018930047</v>
      </c>
      <c r="BT71" s="28">
        <v>0.38617647685291895</v>
      </c>
      <c r="BU71" s="28">
        <v>0.22682068215814236</v>
      </c>
      <c r="BV71" s="28">
        <v>0.24981157079963823</v>
      </c>
      <c r="BW71" s="29" t="s">
        <v>592</v>
      </c>
      <c r="BX71" s="29" t="s">
        <v>663</v>
      </c>
      <c r="BY71" s="29" t="s">
        <v>662</v>
      </c>
    </row>
    <row r="72" spans="1:77" x14ac:dyDescent="0.25">
      <c r="A72" s="28">
        <v>508</v>
      </c>
      <c r="B72" s="29" t="s">
        <v>440</v>
      </c>
      <c r="C72" s="28">
        <v>35</v>
      </c>
      <c r="D72" s="29" t="s">
        <v>60</v>
      </c>
      <c r="E72" s="29" t="s">
        <v>215</v>
      </c>
      <c r="F72" s="29" t="s">
        <v>102</v>
      </c>
      <c r="G72" s="29" t="s">
        <v>286</v>
      </c>
      <c r="H72" s="29" t="s">
        <v>287</v>
      </c>
      <c r="I72" s="29" t="s">
        <v>218</v>
      </c>
      <c r="J72" s="28">
        <v>1370</v>
      </c>
      <c r="K72" s="28">
        <v>38.731999999999999</v>
      </c>
      <c r="L72" s="29" t="s">
        <v>513</v>
      </c>
      <c r="M72" s="29" t="s">
        <v>91</v>
      </c>
      <c r="N72" s="28">
        <v>38.772129999999997</v>
      </c>
      <c r="O72" s="28">
        <v>-112.09911</v>
      </c>
      <c r="P72" s="29" t="s">
        <v>87</v>
      </c>
      <c r="Q72" s="28">
        <v>1991</v>
      </c>
      <c r="R72" s="30"/>
      <c r="S72" s="29" t="s">
        <v>422</v>
      </c>
      <c r="T72" s="28">
        <v>41</v>
      </c>
      <c r="U72" s="29" t="s">
        <v>388</v>
      </c>
      <c r="V72" s="29" t="s">
        <v>553</v>
      </c>
      <c r="W72" s="29" t="s">
        <v>430</v>
      </c>
      <c r="X72" s="31">
        <v>5539</v>
      </c>
      <c r="Y72" s="28">
        <v>5786</v>
      </c>
      <c r="Z72" s="28">
        <v>6163</v>
      </c>
      <c r="AA72" s="28">
        <v>6483</v>
      </c>
      <c r="AB72" s="28">
        <v>6360</v>
      </c>
      <c r="AC72" s="28">
        <v>6066.2</v>
      </c>
      <c r="AD72" s="28">
        <v>5539</v>
      </c>
      <c r="AE72" s="28">
        <v>6483</v>
      </c>
      <c r="AF72" s="31">
        <v>5427</v>
      </c>
      <c r="AG72" s="28">
        <v>5696</v>
      </c>
      <c r="AH72" s="28">
        <v>6050</v>
      </c>
      <c r="AI72" s="28">
        <v>6317</v>
      </c>
      <c r="AJ72" s="28">
        <v>6158</v>
      </c>
      <c r="AK72" s="28">
        <v>5929.6</v>
      </c>
      <c r="AL72" s="28">
        <v>5427</v>
      </c>
      <c r="AM72" s="28">
        <v>6317</v>
      </c>
      <c r="AN72" s="31">
        <v>0.9798</v>
      </c>
      <c r="AO72" s="28">
        <v>0.98440000000000005</v>
      </c>
      <c r="AP72" s="28">
        <v>0.98170000000000002</v>
      </c>
      <c r="AQ72" s="28">
        <v>0.97440000000000004</v>
      </c>
      <c r="AR72" s="28">
        <v>0.96819999999999995</v>
      </c>
      <c r="AS72" s="28">
        <v>0.97770000000000012</v>
      </c>
      <c r="AT72" s="28">
        <v>0.96819999999999995</v>
      </c>
      <c r="AU72" s="28">
        <v>0.98440000000000005</v>
      </c>
      <c r="AV72" s="28">
        <v>0.70733999999999997</v>
      </c>
      <c r="AW72" s="28">
        <v>0.73602000000000001</v>
      </c>
      <c r="AX72" s="28">
        <v>0.95791999999999999</v>
      </c>
      <c r="AY72" s="28">
        <v>0.98062000000000005</v>
      </c>
      <c r="AZ72" s="28">
        <v>1.0994199999999998</v>
      </c>
      <c r="BA72" s="28">
        <v>1.2782</v>
      </c>
      <c r="BB72" s="28">
        <v>1.2935599999999998</v>
      </c>
      <c r="BC72" s="28">
        <v>1.16862</v>
      </c>
      <c r="BD72" s="28">
        <v>1.0358199999999997</v>
      </c>
      <c r="BE72" s="28">
        <v>0.96965999999999997</v>
      </c>
      <c r="BF72" s="28">
        <v>0.88278000000000001</v>
      </c>
      <c r="BG72" s="28">
        <v>0.83060000000000012</v>
      </c>
      <c r="BH72" s="28">
        <v>0.75800000000000001</v>
      </c>
      <c r="BI72" s="28">
        <v>1.01268</v>
      </c>
      <c r="BJ72" s="28">
        <v>1.24678</v>
      </c>
      <c r="BK72" s="28">
        <v>0.96275999999999995</v>
      </c>
      <c r="BL72" s="28">
        <v>0.94452000000000003</v>
      </c>
      <c r="BM72" s="28">
        <v>0.91566000000000014</v>
      </c>
      <c r="BN72" s="28">
        <v>0.94608000000000003</v>
      </c>
      <c r="BO72" s="28">
        <v>0.98870000000000002</v>
      </c>
      <c r="BP72" s="28">
        <v>1.0478400000000001</v>
      </c>
      <c r="BQ72" s="28">
        <v>1.1144599999999998</v>
      </c>
      <c r="BR72" s="28">
        <v>1.0243599999999999</v>
      </c>
      <c r="BS72" s="28">
        <v>0.10258818381849663</v>
      </c>
      <c r="BT72" s="28">
        <v>0.40491076828795425</v>
      </c>
      <c r="BU72" s="28">
        <v>0.21986617334059327</v>
      </c>
      <c r="BV72" s="28">
        <v>0.27263487455295576</v>
      </c>
      <c r="BW72" s="29" t="s">
        <v>656</v>
      </c>
      <c r="BX72" s="29" t="s">
        <v>663</v>
      </c>
      <c r="BY72" s="29" t="s">
        <v>695</v>
      </c>
    </row>
    <row r="73" spans="1:77" x14ac:dyDescent="0.25">
      <c r="A73" s="28">
        <v>509</v>
      </c>
      <c r="B73" s="29" t="s">
        <v>586</v>
      </c>
      <c r="C73" s="28">
        <v>2</v>
      </c>
      <c r="D73" s="29" t="s">
        <v>81</v>
      </c>
      <c r="E73" s="29" t="s">
        <v>68</v>
      </c>
      <c r="F73" s="29" t="s">
        <v>102</v>
      </c>
      <c r="G73" s="29" t="s">
        <v>288</v>
      </c>
      <c r="H73" s="29" t="s">
        <v>289</v>
      </c>
      <c r="I73" s="29" t="s">
        <v>105</v>
      </c>
      <c r="J73" s="28">
        <v>310</v>
      </c>
      <c r="K73" s="28">
        <v>12.808</v>
      </c>
      <c r="L73" s="29" t="s">
        <v>514</v>
      </c>
      <c r="M73" s="29" t="s">
        <v>106</v>
      </c>
      <c r="N73" s="28">
        <v>40.56371</v>
      </c>
      <c r="O73" s="28">
        <v>-111.42819</v>
      </c>
      <c r="P73" s="29" t="s">
        <v>87</v>
      </c>
      <c r="Q73" s="28">
        <v>1994</v>
      </c>
      <c r="R73" s="30"/>
      <c r="S73" s="29" t="s">
        <v>423</v>
      </c>
      <c r="T73" s="28">
        <v>51</v>
      </c>
      <c r="U73" s="29" t="s">
        <v>388</v>
      </c>
      <c r="V73" s="29" t="s">
        <v>554</v>
      </c>
      <c r="W73" s="29" t="s">
        <v>428</v>
      </c>
      <c r="X73" s="28">
        <v>19035</v>
      </c>
      <c r="Y73" s="28">
        <v>21079</v>
      </c>
      <c r="Z73" s="28">
        <v>22731</v>
      </c>
      <c r="AA73" s="28">
        <v>23842</v>
      </c>
      <c r="AB73" s="28">
        <v>24907</v>
      </c>
      <c r="AC73" s="28">
        <v>22318.799999999999</v>
      </c>
      <c r="AD73" s="28">
        <v>19035</v>
      </c>
      <c r="AE73" s="28">
        <v>24907</v>
      </c>
      <c r="AF73" s="28">
        <v>18989</v>
      </c>
      <c r="AG73" s="28">
        <v>21145</v>
      </c>
      <c r="AH73" s="28">
        <v>22882</v>
      </c>
      <c r="AI73" s="28">
        <v>24093</v>
      </c>
      <c r="AJ73" s="28">
        <v>25189</v>
      </c>
      <c r="AK73" s="28">
        <v>22459.599999999999</v>
      </c>
      <c r="AL73" s="28">
        <v>18989</v>
      </c>
      <c r="AM73" s="28">
        <v>25189</v>
      </c>
      <c r="AN73" s="28">
        <v>0.99760000000000004</v>
      </c>
      <c r="AO73" s="28">
        <v>1.0031000000000001</v>
      </c>
      <c r="AP73" s="28">
        <v>1.0065999999999999</v>
      </c>
      <c r="AQ73" s="28">
        <v>1.0105</v>
      </c>
      <c r="AR73" s="28">
        <v>1.0113000000000001</v>
      </c>
      <c r="AS73" s="28">
        <v>1.0058199999999999</v>
      </c>
      <c r="AT73" s="28">
        <v>0.99760000000000004</v>
      </c>
      <c r="AU73" s="28">
        <v>1.0113000000000001</v>
      </c>
      <c r="AV73" s="28">
        <v>0.89626000000000006</v>
      </c>
      <c r="AW73" s="28">
        <v>0.90093999999999996</v>
      </c>
      <c r="AX73" s="28">
        <v>0.92685999999999991</v>
      </c>
      <c r="AY73" s="28">
        <v>0.89445999999999992</v>
      </c>
      <c r="AZ73" s="28">
        <v>0.96923999999999988</v>
      </c>
      <c r="BA73" s="28">
        <v>1.12914</v>
      </c>
      <c r="BB73" s="28">
        <v>1.1731799999999999</v>
      </c>
      <c r="BC73" s="28">
        <v>1.1553</v>
      </c>
      <c r="BD73" s="28">
        <v>1.0798000000000001</v>
      </c>
      <c r="BE73" s="28">
        <v>0.98031999999999986</v>
      </c>
      <c r="BF73" s="28">
        <v>0.90284999999999993</v>
      </c>
      <c r="BG73" s="28">
        <v>0.95027499999999998</v>
      </c>
      <c r="BH73" s="28">
        <v>0.90988000000000002</v>
      </c>
      <c r="BI73" s="28">
        <v>0.93020000000000014</v>
      </c>
      <c r="BJ73" s="28">
        <v>1.1525399999999999</v>
      </c>
      <c r="BK73" s="28">
        <v>0.99405999999999994</v>
      </c>
      <c r="BL73" s="28">
        <v>0.77964000000000011</v>
      </c>
      <c r="BM73" s="28">
        <v>0.96072000000000002</v>
      </c>
      <c r="BN73" s="28">
        <v>0.99250000000000005</v>
      </c>
      <c r="BO73" s="28">
        <v>1.01556</v>
      </c>
      <c r="BP73" s="28">
        <v>1.04758</v>
      </c>
      <c r="BQ73" s="28">
        <v>1.1682600000000001</v>
      </c>
      <c r="BR73" s="28">
        <v>1.0313599999999998</v>
      </c>
      <c r="BS73" s="28">
        <v>0.18805993549629552</v>
      </c>
      <c r="BT73" s="28">
        <v>0.33858487905838491</v>
      </c>
      <c r="BU73" s="28">
        <v>0.24149668883644648</v>
      </c>
      <c r="BV73" s="28">
        <v>0.23185849660887309</v>
      </c>
      <c r="BW73" s="29" t="s">
        <v>656</v>
      </c>
      <c r="BX73" s="29" t="s">
        <v>663</v>
      </c>
      <c r="BY73" s="29" t="s">
        <v>699</v>
      </c>
    </row>
    <row r="74" spans="1:77" x14ac:dyDescent="0.25">
      <c r="A74" s="28">
        <v>510</v>
      </c>
      <c r="B74" s="29" t="s">
        <v>434</v>
      </c>
      <c r="C74" s="28">
        <v>3</v>
      </c>
      <c r="D74" s="29" t="s">
        <v>144</v>
      </c>
      <c r="E74" s="29" t="s">
        <v>68</v>
      </c>
      <c r="F74" s="29" t="s">
        <v>76</v>
      </c>
      <c r="G74" s="29" t="s">
        <v>290</v>
      </c>
      <c r="H74" s="29" t="s">
        <v>291</v>
      </c>
      <c r="I74" s="29" t="s">
        <v>292</v>
      </c>
      <c r="J74" s="28">
        <v>356</v>
      </c>
      <c r="K74" s="28">
        <v>7.7</v>
      </c>
      <c r="L74" s="29" t="s">
        <v>515</v>
      </c>
      <c r="M74" s="29" t="s">
        <v>80</v>
      </c>
      <c r="N74" s="28">
        <v>41.838769999999997</v>
      </c>
      <c r="O74" s="28">
        <v>-111.84161</v>
      </c>
      <c r="P74" s="29" t="s">
        <v>87</v>
      </c>
      <c r="Q74" s="28">
        <v>1994</v>
      </c>
      <c r="R74" s="30"/>
      <c r="S74" s="29" t="s">
        <v>409</v>
      </c>
      <c r="T74" s="28">
        <v>5</v>
      </c>
      <c r="U74" s="29" t="s">
        <v>80</v>
      </c>
      <c r="V74" s="29" t="s">
        <v>555</v>
      </c>
      <c r="W74" s="29" t="s">
        <v>430</v>
      </c>
      <c r="X74" s="28">
        <v>4036</v>
      </c>
      <c r="Y74" s="28">
        <v>3980</v>
      </c>
      <c r="Z74" s="28">
        <v>4135</v>
      </c>
      <c r="AA74" s="28">
        <v>4202</v>
      </c>
      <c r="AB74" s="28">
        <v>4364</v>
      </c>
      <c r="AC74" s="28">
        <v>4143.3999999999996</v>
      </c>
      <c r="AD74" s="28">
        <v>3980</v>
      </c>
      <c r="AE74" s="28">
        <v>4364</v>
      </c>
      <c r="AF74" s="28">
        <v>4404</v>
      </c>
      <c r="AG74" s="28">
        <v>4330</v>
      </c>
      <c r="AH74" s="28">
        <v>4484</v>
      </c>
      <c r="AI74" s="28">
        <v>4586</v>
      </c>
      <c r="AJ74" s="28">
        <v>4719</v>
      </c>
      <c r="AK74" s="28">
        <v>4504.6000000000004</v>
      </c>
      <c r="AL74" s="28">
        <v>4330</v>
      </c>
      <c r="AM74" s="28">
        <v>4719</v>
      </c>
      <c r="AN74" s="28">
        <v>1.0911999999999999</v>
      </c>
      <c r="AO74" s="28">
        <v>1.0879000000000001</v>
      </c>
      <c r="AP74" s="28">
        <v>1.0844</v>
      </c>
      <c r="AQ74" s="28">
        <v>1.0913999999999999</v>
      </c>
      <c r="AR74" s="28">
        <v>1.0812999999999999</v>
      </c>
      <c r="AS74" s="28">
        <v>1.08724</v>
      </c>
      <c r="AT74" s="28">
        <v>1.0812999999999999</v>
      </c>
      <c r="AU74" s="28">
        <v>1.0913999999999999</v>
      </c>
      <c r="AV74" s="28">
        <v>0.88789999999999991</v>
      </c>
      <c r="AW74" s="28">
        <v>0.92808000000000013</v>
      </c>
      <c r="AX74" s="28">
        <v>0.95044000000000006</v>
      </c>
      <c r="AY74" s="28">
        <v>1.03274</v>
      </c>
      <c r="AZ74" s="28">
        <v>1.1177400000000002</v>
      </c>
      <c r="BA74" s="28">
        <v>1.04464</v>
      </c>
      <c r="BB74" s="28">
        <v>0.97829999999999995</v>
      </c>
      <c r="BC74" s="28">
        <v>1.03806</v>
      </c>
      <c r="BD74" s="28">
        <v>1.0922799999999999</v>
      </c>
      <c r="BE74" s="28">
        <v>1.0224600000000001</v>
      </c>
      <c r="BF74" s="28">
        <v>0.95988000000000007</v>
      </c>
      <c r="BG74" s="28">
        <v>0.93097999999999992</v>
      </c>
      <c r="BH74" s="28">
        <v>0.91564000000000012</v>
      </c>
      <c r="BI74" s="28">
        <v>1.0336399999999999</v>
      </c>
      <c r="BJ74" s="28">
        <v>1.02034</v>
      </c>
      <c r="BK74" s="28">
        <v>1.0248599999999999</v>
      </c>
      <c r="BL74" s="28">
        <v>0.59953999999999996</v>
      </c>
      <c r="BM74" s="28">
        <v>1.05738</v>
      </c>
      <c r="BN74" s="28">
        <v>1.07698</v>
      </c>
      <c r="BO74" s="28">
        <v>1.1109599999999999</v>
      </c>
      <c r="BP74" s="28">
        <v>1.10148</v>
      </c>
      <c r="BQ74" s="28">
        <v>1.0781399999999999</v>
      </c>
      <c r="BR74" s="28">
        <v>0.98780000000000001</v>
      </c>
      <c r="BS74" s="28">
        <v>0.1468557292579637</v>
      </c>
      <c r="BT74" s="28">
        <v>0.31736841718479242</v>
      </c>
      <c r="BU74" s="28">
        <v>0.24499970099536211</v>
      </c>
      <c r="BV74" s="28">
        <v>0.29077615256188177</v>
      </c>
      <c r="BW74" s="29" t="s">
        <v>593</v>
      </c>
      <c r="BX74" s="29" t="s">
        <v>663</v>
      </c>
      <c r="BY74" s="29" t="s">
        <v>662</v>
      </c>
    </row>
    <row r="75" spans="1:77" x14ac:dyDescent="0.25">
      <c r="A75" s="28">
        <v>511</v>
      </c>
      <c r="B75" s="29" t="s">
        <v>434</v>
      </c>
      <c r="C75" s="28">
        <v>3</v>
      </c>
      <c r="D75" s="29" t="s">
        <v>144</v>
      </c>
      <c r="E75" s="29" t="s">
        <v>68</v>
      </c>
      <c r="F75" s="29" t="s">
        <v>157</v>
      </c>
      <c r="G75" s="29" t="s">
        <v>293</v>
      </c>
      <c r="H75" s="29" t="s">
        <v>294</v>
      </c>
      <c r="I75" s="29" t="s">
        <v>295</v>
      </c>
      <c r="J75" s="28">
        <v>253</v>
      </c>
      <c r="K75" s="28">
        <v>2.145</v>
      </c>
      <c r="L75" s="29" t="s">
        <v>516</v>
      </c>
      <c r="M75" s="29" t="s">
        <v>80</v>
      </c>
      <c r="N75" s="28">
        <v>41.775779999999997</v>
      </c>
      <c r="O75" s="28">
        <v>-111.81331</v>
      </c>
      <c r="P75" s="29" t="s">
        <v>87</v>
      </c>
      <c r="Q75" s="28">
        <v>1994</v>
      </c>
      <c r="R75" s="30"/>
      <c r="S75" s="29" t="s">
        <v>409</v>
      </c>
      <c r="T75" s="28">
        <v>5</v>
      </c>
      <c r="U75" s="29" t="s">
        <v>80</v>
      </c>
      <c r="V75" s="29" t="s">
        <v>555</v>
      </c>
      <c r="W75" s="29" t="s">
        <v>431</v>
      </c>
      <c r="X75" s="28">
        <v>5025</v>
      </c>
      <c r="Y75" s="28">
        <v>5062</v>
      </c>
      <c r="Z75" s="28">
        <v>5351</v>
      </c>
      <c r="AA75" s="28">
        <v>5432</v>
      </c>
      <c r="AB75" s="28">
        <v>5493</v>
      </c>
      <c r="AC75" s="28">
        <v>5272.6</v>
      </c>
      <c r="AD75" s="28">
        <v>5025</v>
      </c>
      <c r="AE75" s="28">
        <v>5493</v>
      </c>
      <c r="AF75" s="28">
        <v>5571</v>
      </c>
      <c r="AG75" s="28">
        <v>5645</v>
      </c>
      <c r="AH75" s="28">
        <v>5967</v>
      </c>
      <c r="AI75" s="28">
        <v>6079</v>
      </c>
      <c r="AJ75" s="28">
        <v>6147</v>
      </c>
      <c r="AK75" s="28">
        <v>5881.8</v>
      </c>
      <c r="AL75" s="28">
        <v>5571</v>
      </c>
      <c r="AM75" s="28">
        <v>6147</v>
      </c>
      <c r="AN75" s="28">
        <v>1.1087</v>
      </c>
      <c r="AO75" s="28">
        <v>1.1152</v>
      </c>
      <c r="AP75" s="28">
        <v>1.1151</v>
      </c>
      <c r="AQ75" s="28">
        <v>1.1191</v>
      </c>
      <c r="AR75" s="28">
        <v>1.1191</v>
      </c>
      <c r="AS75" s="28">
        <v>1.11544</v>
      </c>
      <c r="AT75" s="28">
        <v>1.1087</v>
      </c>
      <c r="AU75" s="28">
        <v>1.1191</v>
      </c>
      <c r="AV75" s="28">
        <v>0.91299999999999992</v>
      </c>
      <c r="AW75" s="28">
        <v>0.97958000000000001</v>
      </c>
      <c r="AX75" s="28">
        <v>0.98464000000000007</v>
      </c>
      <c r="AY75" s="28">
        <v>1.04566</v>
      </c>
      <c r="AZ75" s="28">
        <v>1.0411400000000002</v>
      </c>
      <c r="BA75" s="28">
        <v>0.96752000000000005</v>
      </c>
      <c r="BB75" s="28">
        <v>0.94403999999999999</v>
      </c>
      <c r="BC75" s="28">
        <v>0.98189999999999988</v>
      </c>
      <c r="BD75" s="28">
        <v>1.0764999999999998</v>
      </c>
      <c r="BE75" s="28">
        <v>1.0935999999999999</v>
      </c>
      <c r="BF75" s="28">
        <v>1.01722</v>
      </c>
      <c r="BG75" s="28">
        <v>0.94592000000000009</v>
      </c>
      <c r="BH75" s="28">
        <v>0.94618000000000002</v>
      </c>
      <c r="BI75" s="28">
        <v>1.0238</v>
      </c>
      <c r="BJ75" s="28">
        <v>0.96448</v>
      </c>
      <c r="BK75" s="28">
        <v>1.0624199999999999</v>
      </c>
      <c r="BL75" s="28">
        <v>0.56425999999999998</v>
      </c>
      <c r="BM75" s="28">
        <v>1.1121000000000001</v>
      </c>
      <c r="BN75" s="28">
        <v>1.1165999999999998</v>
      </c>
      <c r="BO75" s="28">
        <v>1.12452</v>
      </c>
      <c r="BP75" s="28">
        <v>1.11232</v>
      </c>
      <c r="BQ75" s="28">
        <v>1.1071800000000001</v>
      </c>
      <c r="BR75" s="28">
        <v>0.88834000000000002</v>
      </c>
      <c r="BS75" s="28">
        <v>0.15542697868971853</v>
      </c>
      <c r="BT75" s="28">
        <v>0.33353613312848351</v>
      </c>
      <c r="BU75" s="28">
        <v>0.26023858317680626</v>
      </c>
      <c r="BV75" s="28">
        <v>0.25079830500499167</v>
      </c>
      <c r="BW75" s="29" t="s">
        <v>592</v>
      </c>
      <c r="BX75" s="29" t="s">
        <v>663</v>
      </c>
      <c r="BY75" s="29" t="s">
        <v>662</v>
      </c>
    </row>
    <row r="76" spans="1:77" x14ac:dyDescent="0.25">
      <c r="A76" s="28">
        <v>512</v>
      </c>
      <c r="B76" s="29" t="s">
        <v>438</v>
      </c>
      <c r="C76" s="28">
        <v>4</v>
      </c>
      <c r="D76" s="29" t="s">
        <v>265</v>
      </c>
      <c r="E76" s="29" t="s">
        <v>68</v>
      </c>
      <c r="F76" s="29" t="s">
        <v>102</v>
      </c>
      <c r="G76" s="29" t="s">
        <v>296</v>
      </c>
      <c r="H76" s="29" t="s">
        <v>297</v>
      </c>
      <c r="I76" s="29" t="s">
        <v>298</v>
      </c>
      <c r="J76" s="28">
        <v>1346</v>
      </c>
      <c r="K76" s="28">
        <v>10.532</v>
      </c>
      <c r="L76" s="29" t="s">
        <v>517</v>
      </c>
      <c r="M76" s="29" t="s">
        <v>106</v>
      </c>
      <c r="N76" s="28">
        <v>40.558759999999999</v>
      </c>
      <c r="O76" s="28">
        <v>-111.12035</v>
      </c>
      <c r="P76" s="29" t="s">
        <v>87</v>
      </c>
      <c r="Q76" s="28">
        <v>2000</v>
      </c>
      <c r="R76" s="30"/>
      <c r="S76" s="29" t="s">
        <v>423</v>
      </c>
      <c r="T76" s="28">
        <v>51</v>
      </c>
      <c r="U76" s="29" t="s">
        <v>388</v>
      </c>
      <c r="V76" s="29" t="s">
        <v>553</v>
      </c>
      <c r="W76" s="29" t="s">
        <v>428</v>
      </c>
      <c r="X76" s="28">
        <v>475</v>
      </c>
      <c r="Y76" s="28">
        <v>471</v>
      </c>
      <c r="Z76" s="28">
        <v>508</v>
      </c>
      <c r="AA76" s="28">
        <v>522</v>
      </c>
      <c r="AB76" s="28">
        <v>529</v>
      </c>
      <c r="AC76" s="28">
        <v>501</v>
      </c>
      <c r="AD76" s="28">
        <v>471</v>
      </c>
      <c r="AE76" s="28">
        <v>529</v>
      </c>
      <c r="AF76" s="28">
        <v>337</v>
      </c>
      <c r="AG76" s="28">
        <v>333</v>
      </c>
      <c r="AH76" s="28">
        <v>361</v>
      </c>
      <c r="AI76" s="28">
        <v>357</v>
      </c>
      <c r="AJ76" s="28">
        <v>369</v>
      </c>
      <c r="AK76" s="28">
        <v>351.4</v>
      </c>
      <c r="AL76" s="28">
        <v>333</v>
      </c>
      <c r="AM76" s="28">
        <v>369</v>
      </c>
      <c r="AN76" s="28">
        <v>0.70950000000000002</v>
      </c>
      <c r="AO76" s="28">
        <v>0.70699999999999996</v>
      </c>
      <c r="AP76" s="28">
        <v>0.71060000000000001</v>
      </c>
      <c r="AQ76" s="28">
        <v>0.68389999999999995</v>
      </c>
      <c r="AR76" s="28">
        <v>0.69750000000000001</v>
      </c>
      <c r="AS76" s="28">
        <v>0.70169999999999999</v>
      </c>
      <c r="AT76" s="28">
        <v>0.68389999999999995</v>
      </c>
      <c r="AU76" s="28">
        <v>0.71060000000000001</v>
      </c>
      <c r="AV76" s="28">
        <v>0.22843999999999998</v>
      </c>
      <c r="AW76" s="28">
        <v>0.22328000000000001</v>
      </c>
      <c r="AX76" s="28">
        <v>0.2334</v>
      </c>
      <c r="AY76" s="28">
        <v>0.26901999999999998</v>
      </c>
      <c r="AZ76" s="28">
        <v>0.81235999999999997</v>
      </c>
      <c r="BA76" s="28">
        <v>1.6881999999999997</v>
      </c>
      <c r="BB76" s="28">
        <v>2.2644200000000003</v>
      </c>
      <c r="BC76" s="28">
        <v>2.0295399999999999</v>
      </c>
      <c r="BD76" s="28">
        <v>1.53112</v>
      </c>
      <c r="BE76" s="28">
        <v>1.40584</v>
      </c>
      <c r="BF76" s="28">
        <v>0.63363999999999998</v>
      </c>
      <c r="BG76" s="28">
        <v>0.38214000000000004</v>
      </c>
      <c r="BH76" s="28">
        <v>0.27792000000000006</v>
      </c>
      <c r="BI76" s="28">
        <v>0.43827999999999995</v>
      </c>
      <c r="BJ76" s="28">
        <v>1.9940600000000004</v>
      </c>
      <c r="BK76" s="28">
        <v>1.1901800000000002</v>
      </c>
      <c r="BL76" s="28">
        <v>1.4173200000000001</v>
      </c>
      <c r="BM76" s="28">
        <v>0.65695999999999999</v>
      </c>
      <c r="BN76" s="28">
        <v>0.64657999999999993</v>
      </c>
      <c r="BO76" s="28">
        <v>0.69019999999999992</v>
      </c>
      <c r="BP76" s="28">
        <v>0.79542000000000002</v>
      </c>
      <c r="BQ76" s="28">
        <v>1.25238</v>
      </c>
      <c r="BR76" s="28">
        <v>1.5162600000000002</v>
      </c>
      <c r="BS76" s="28">
        <v>0.10545247189495308</v>
      </c>
      <c r="BT76" s="28">
        <v>0.45841931753694187</v>
      </c>
      <c r="BU76" s="28">
        <v>0.23230646787130826</v>
      </c>
      <c r="BV76" s="28">
        <v>0.2038217426967967</v>
      </c>
      <c r="BW76" s="29" t="s">
        <v>656</v>
      </c>
      <c r="BX76" s="29" t="s">
        <v>663</v>
      </c>
      <c r="BY76" s="29" t="s">
        <v>686</v>
      </c>
    </row>
    <row r="77" spans="1:77" x14ac:dyDescent="0.25">
      <c r="A77" s="28">
        <v>513</v>
      </c>
      <c r="B77" s="29" t="s">
        <v>435</v>
      </c>
      <c r="C77" s="28">
        <v>35</v>
      </c>
      <c r="D77" s="29" t="s">
        <v>96</v>
      </c>
      <c r="E77" s="29" t="s">
        <v>110</v>
      </c>
      <c r="F77" s="29" t="s">
        <v>62</v>
      </c>
      <c r="G77" s="29" t="s">
        <v>299</v>
      </c>
      <c r="H77" s="29" t="s">
        <v>300</v>
      </c>
      <c r="I77" s="29" t="s">
        <v>73</v>
      </c>
      <c r="J77" s="28">
        <v>1333</v>
      </c>
      <c r="K77" s="28">
        <v>76.319999999999993</v>
      </c>
      <c r="L77" s="29" t="s">
        <v>518</v>
      </c>
      <c r="M77" s="29" t="s">
        <v>202</v>
      </c>
      <c r="N77" s="28">
        <v>37.846469999999997</v>
      </c>
      <c r="O77" s="28">
        <v>-112.84858</v>
      </c>
      <c r="P77" s="29" t="s">
        <v>67</v>
      </c>
      <c r="Q77" s="28">
        <v>2002</v>
      </c>
      <c r="R77" s="30"/>
      <c r="S77" s="29" t="s">
        <v>410</v>
      </c>
      <c r="T77" s="28">
        <v>21</v>
      </c>
      <c r="U77" s="29" t="s">
        <v>388</v>
      </c>
      <c r="V77" s="29" t="s">
        <v>553</v>
      </c>
      <c r="W77" s="29" t="s">
        <v>428</v>
      </c>
      <c r="X77" s="28">
        <v>17963</v>
      </c>
      <c r="Y77" s="28">
        <v>18499</v>
      </c>
      <c r="Z77" s="28">
        <v>19781</v>
      </c>
      <c r="AA77" s="28">
        <v>20876</v>
      </c>
      <c r="AB77" s="28">
        <v>21635</v>
      </c>
      <c r="AC77" s="28">
        <v>19750.8</v>
      </c>
      <c r="AD77" s="28">
        <v>17963</v>
      </c>
      <c r="AE77" s="28">
        <v>21635</v>
      </c>
      <c r="AF77" s="28">
        <v>16327</v>
      </c>
      <c r="AG77" s="28">
        <v>16881</v>
      </c>
      <c r="AH77" s="28">
        <v>18057</v>
      </c>
      <c r="AI77" s="28">
        <v>18897</v>
      </c>
      <c r="AJ77" s="28">
        <v>19647</v>
      </c>
      <c r="AK77" s="28">
        <v>17961.8</v>
      </c>
      <c r="AL77" s="28">
        <v>16327</v>
      </c>
      <c r="AM77" s="28">
        <v>19647</v>
      </c>
      <c r="AN77" s="28">
        <v>0.90890000000000004</v>
      </c>
      <c r="AO77" s="28">
        <v>0.91249999999999998</v>
      </c>
      <c r="AP77" s="28">
        <v>0.91279999999999994</v>
      </c>
      <c r="AQ77" s="28">
        <v>0.9052</v>
      </c>
      <c r="AR77" s="28">
        <v>0.90810000000000002</v>
      </c>
      <c r="AS77" s="28">
        <v>0.90950000000000009</v>
      </c>
      <c r="AT77" s="28">
        <v>0.9052</v>
      </c>
      <c r="AU77" s="28">
        <v>0.91279999999999994</v>
      </c>
      <c r="AV77" s="28">
        <v>0.75866</v>
      </c>
      <c r="AW77" s="28">
        <v>0.83097999999999994</v>
      </c>
      <c r="AX77" s="28">
        <v>1.0371600000000001</v>
      </c>
      <c r="AY77" s="28">
        <v>1.04026</v>
      </c>
      <c r="AZ77" s="28">
        <v>1.0078199999999999</v>
      </c>
      <c r="BA77" s="28">
        <v>1.1271199999999999</v>
      </c>
      <c r="BB77" s="28">
        <v>1.16808</v>
      </c>
      <c r="BC77" s="28">
        <v>1.08378</v>
      </c>
      <c r="BD77" s="28">
        <v>0.96200000000000008</v>
      </c>
      <c r="BE77" s="28">
        <v>1.0228200000000001</v>
      </c>
      <c r="BF77" s="28">
        <v>1.0037800000000001</v>
      </c>
      <c r="BG77" s="28">
        <v>0.90505999999999998</v>
      </c>
      <c r="BH77" s="28">
        <v>0.83157999999999999</v>
      </c>
      <c r="BI77" s="28">
        <v>1.0284400000000002</v>
      </c>
      <c r="BJ77" s="28">
        <v>1.12632</v>
      </c>
      <c r="BK77" s="28">
        <v>0.99619999999999997</v>
      </c>
      <c r="BL77" s="28">
        <v>1.16482</v>
      </c>
      <c r="BM77" s="28">
        <v>0.84601999999999999</v>
      </c>
      <c r="BN77" s="28">
        <v>0.83966000000000007</v>
      </c>
      <c r="BO77" s="28">
        <v>0.91110000000000002</v>
      </c>
      <c r="BP77" s="28">
        <v>1.0272000000000001</v>
      </c>
      <c r="BQ77" s="28">
        <v>1.19282</v>
      </c>
      <c r="BR77" s="28">
        <v>1.0015999999999998</v>
      </c>
      <c r="BS77" s="28">
        <v>8.8536648381880162E-2</v>
      </c>
      <c r="BT77" s="28">
        <v>0.39749679125877374</v>
      </c>
      <c r="BU77" s="28">
        <v>0.21891845769583212</v>
      </c>
      <c r="BV77" s="28">
        <v>0.295048102663514</v>
      </c>
      <c r="BW77" s="29" t="s">
        <v>591</v>
      </c>
      <c r="BX77" s="29" t="s">
        <v>663</v>
      </c>
      <c r="BY77" s="29" t="s">
        <v>688</v>
      </c>
    </row>
    <row r="78" spans="1:77" x14ac:dyDescent="0.25">
      <c r="A78" s="28">
        <v>601</v>
      </c>
      <c r="B78" s="29" t="s">
        <v>438</v>
      </c>
      <c r="C78" s="28">
        <v>4</v>
      </c>
      <c r="D78" s="29" t="s">
        <v>265</v>
      </c>
      <c r="E78" s="29" t="s">
        <v>68</v>
      </c>
      <c r="F78" s="29" t="s">
        <v>102</v>
      </c>
      <c r="G78" s="29" t="s">
        <v>301</v>
      </c>
      <c r="H78" s="29" t="s">
        <v>302</v>
      </c>
      <c r="I78" s="29" t="s">
        <v>303</v>
      </c>
      <c r="J78" s="28">
        <v>1386</v>
      </c>
      <c r="K78" s="28">
        <v>7.8730000000000002</v>
      </c>
      <c r="L78" s="29" t="s">
        <v>519</v>
      </c>
      <c r="M78" s="29" t="s">
        <v>95</v>
      </c>
      <c r="N78" s="28">
        <v>40.433509999999998</v>
      </c>
      <c r="O78" s="28">
        <v>-111.74535</v>
      </c>
      <c r="P78" s="29" t="s">
        <v>87</v>
      </c>
      <c r="Q78" s="28">
        <v>1999</v>
      </c>
      <c r="R78" s="30"/>
      <c r="S78" s="29" t="s">
        <v>399</v>
      </c>
      <c r="T78" s="28">
        <v>49</v>
      </c>
      <c r="U78" s="29" t="s">
        <v>388</v>
      </c>
      <c r="V78" s="29" t="s">
        <v>553</v>
      </c>
      <c r="W78" s="29" t="s">
        <v>428</v>
      </c>
      <c r="X78" s="28">
        <v>1642</v>
      </c>
      <c r="Y78" s="28">
        <v>1889</v>
      </c>
      <c r="Z78" s="28">
        <v>2138</v>
      </c>
      <c r="AA78" s="28">
        <v>2260</v>
      </c>
      <c r="AB78" s="28">
        <v>2511</v>
      </c>
      <c r="AC78" s="28">
        <v>2088</v>
      </c>
      <c r="AD78" s="28">
        <v>1642</v>
      </c>
      <c r="AE78" s="28">
        <v>2511</v>
      </c>
      <c r="AF78" s="28">
        <v>1132</v>
      </c>
      <c r="AG78" s="28">
        <v>1322</v>
      </c>
      <c r="AH78" s="28">
        <v>1509</v>
      </c>
      <c r="AI78" s="28">
        <v>1625</v>
      </c>
      <c r="AJ78" s="28">
        <v>1839</v>
      </c>
      <c r="AK78" s="28">
        <v>1485.4</v>
      </c>
      <c r="AL78" s="28">
        <v>1132</v>
      </c>
      <c r="AM78" s="28">
        <v>1839</v>
      </c>
      <c r="AN78" s="28">
        <v>0.68940000000000001</v>
      </c>
      <c r="AO78" s="28">
        <v>0.69979999999999998</v>
      </c>
      <c r="AP78" s="28">
        <v>0.70579999999999998</v>
      </c>
      <c r="AQ78" s="28">
        <v>0.71899999999999997</v>
      </c>
      <c r="AR78" s="28">
        <v>0.73240000000000005</v>
      </c>
      <c r="AS78" s="28">
        <v>0.70927999999999991</v>
      </c>
      <c r="AT78" s="28">
        <v>0.68940000000000001</v>
      </c>
      <c r="AU78" s="28">
        <v>0.73240000000000005</v>
      </c>
      <c r="AV78" s="28">
        <v>0.27822000000000002</v>
      </c>
      <c r="AW78" s="28">
        <v>0.30575999999999998</v>
      </c>
      <c r="AX78" s="28">
        <v>0.40754000000000001</v>
      </c>
      <c r="AY78" s="28">
        <v>0.5202</v>
      </c>
      <c r="AZ78" s="28">
        <v>1.03762</v>
      </c>
      <c r="BA78" s="28">
        <v>1.9598399999999998</v>
      </c>
      <c r="BB78" s="28">
        <v>2.0618400000000001</v>
      </c>
      <c r="BC78" s="28">
        <v>1.7799</v>
      </c>
      <c r="BD78" s="28">
        <v>1.4678</v>
      </c>
      <c r="BE78" s="28">
        <v>1.2749999999999999</v>
      </c>
      <c r="BF78" s="28">
        <v>0.41521999999999998</v>
      </c>
      <c r="BG78" s="28">
        <v>0.30001999999999995</v>
      </c>
      <c r="BH78" s="28">
        <v>0.29463999999999996</v>
      </c>
      <c r="BI78" s="28">
        <v>0.65512000000000004</v>
      </c>
      <c r="BJ78" s="28">
        <v>1.93384</v>
      </c>
      <c r="BK78" s="28">
        <v>1.0526599999999999</v>
      </c>
      <c r="BL78" s="28">
        <v>1.4962800000000001</v>
      </c>
      <c r="BM78" s="28">
        <v>0.70422000000000007</v>
      </c>
      <c r="BN78" s="28">
        <v>0.65958000000000006</v>
      </c>
      <c r="BO78" s="28">
        <v>0.71511999999999998</v>
      </c>
      <c r="BP78" s="28">
        <v>0.73687999999999998</v>
      </c>
      <c r="BQ78" s="28">
        <v>1.0376599999999998</v>
      </c>
      <c r="BR78" s="28">
        <v>1.6164000000000001</v>
      </c>
      <c r="BS78" s="28">
        <v>9.0885001058626874E-2</v>
      </c>
      <c r="BT78" s="28">
        <v>0.34225364498771305</v>
      </c>
      <c r="BU78" s="28">
        <v>0.23697523766943865</v>
      </c>
      <c r="BV78" s="28">
        <v>0.32988611628422143</v>
      </c>
      <c r="BW78" s="29" t="s">
        <v>656</v>
      </c>
      <c r="BX78" s="29" t="s">
        <v>663</v>
      </c>
      <c r="BY78" s="29" t="s">
        <v>657</v>
      </c>
    </row>
    <row r="79" spans="1:77" x14ac:dyDescent="0.25">
      <c r="A79" s="28">
        <v>602</v>
      </c>
      <c r="B79" s="29" t="s">
        <v>438</v>
      </c>
      <c r="C79" s="28">
        <v>4</v>
      </c>
      <c r="D79" s="29" t="s">
        <v>265</v>
      </c>
      <c r="E79" s="29" t="s">
        <v>68</v>
      </c>
      <c r="F79" s="29" t="s">
        <v>102</v>
      </c>
      <c r="G79" s="29" t="s">
        <v>304</v>
      </c>
      <c r="H79" s="29" t="s">
        <v>305</v>
      </c>
      <c r="I79" s="29" t="s">
        <v>303</v>
      </c>
      <c r="J79" s="28">
        <v>1386</v>
      </c>
      <c r="K79" s="28">
        <v>22.486999999999998</v>
      </c>
      <c r="L79" s="29" t="s">
        <v>520</v>
      </c>
      <c r="M79" s="29" t="s">
        <v>95</v>
      </c>
      <c r="N79" s="28">
        <v>40.405059999999999</v>
      </c>
      <c r="O79" s="28">
        <v>-111.60433999999999</v>
      </c>
      <c r="P79" s="29" t="s">
        <v>87</v>
      </c>
      <c r="Q79" s="28">
        <v>2000</v>
      </c>
      <c r="R79" s="30"/>
      <c r="S79" s="29" t="s">
        <v>399</v>
      </c>
      <c r="T79" s="28">
        <v>49</v>
      </c>
      <c r="U79" s="29" t="s">
        <v>388</v>
      </c>
      <c r="V79" s="29" t="s">
        <v>553</v>
      </c>
      <c r="W79" s="29" t="s">
        <v>428</v>
      </c>
      <c r="X79" s="31">
        <v>511</v>
      </c>
      <c r="Y79" s="28">
        <v>560</v>
      </c>
      <c r="Z79" s="28">
        <v>654</v>
      </c>
      <c r="AA79" s="28">
        <v>632</v>
      </c>
      <c r="AB79" s="28">
        <v>731</v>
      </c>
      <c r="AC79" s="28">
        <v>617.6</v>
      </c>
      <c r="AD79" s="28">
        <v>511</v>
      </c>
      <c r="AE79" s="28">
        <v>731</v>
      </c>
      <c r="AF79" s="31">
        <v>374</v>
      </c>
      <c r="AG79" s="28">
        <v>381</v>
      </c>
      <c r="AH79" s="28">
        <v>456</v>
      </c>
      <c r="AI79" s="28">
        <v>407</v>
      </c>
      <c r="AJ79" s="28">
        <v>534</v>
      </c>
      <c r="AK79" s="28">
        <v>430.4</v>
      </c>
      <c r="AL79" s="28">
        <v>374</v>
      </c>
      <c r="AM79" s="28">
        <v>534</v>
      </c>
      <c r="AN79" s="31">
        <v>0.7319</v>
      </c>
      <c r="AO79" s="28">
        <v>0.6804</v>
      </c>
      <c r="AP79" s="28">
        <v>0.69720000000000004</v>
      </c>
      <c r="AQ79" s="28">
        <v>0.64400000000000002</v>
      </c>
      <c r="AR79" s="28">
        <v>0.73050000000000004</v>
      </c>
      <c r="AS79" s="28">
        <v>0.69680000000000009</v>
      </c>
      <c r="AT79" s="28">
        <v>0.64400000000000002</v>
      </c>
      <c r="AU79" s="28">
        <v>0.7319</v>
      </c>
      <c r="AV79" s="28">
        <v>0.25579999999999997</v>
      </c>
      <c r="AW79" s="28">
        <v>0.29470000000000002</v>
      </c>
      <c r="AX79" s="28">
        <v>0.36330000000000001</v>
      </c>
      <c r="AY79" s="28">
        <v>0.42571999999999999</v>
      </c>
      <c r="AZ79" s="28">
        <v>0.89398</v>
      </c>
      <c r="BA79" s="28">
        <v>1.7821200000000001</v>
      </c>
      <c r="BB79" s="28">
        <v>1.8391199999999999</v>
      </c>
      <c r="BC79" s="28">
        <v>1.7306999999999999</v>
      </c>
      <c r="BD79" s="28">
        <v>1.8025199999999999</v>
      </c>
      <c r="BE79" s="28">
        <v>1.7250399999999999</v>
      </c>
      <c r="BF79" s="28">
        <v>0.47392000000000001</v>
      </c>
      <c r="BG79" s="28">
        <v>0.25203999999999999</v>
      </c>
      <c r="BH79" s="28">
        <v>0.26749999999999996</v>
      </c>
      <c r="BI79" s="28">
        <v>0.56101999999999985</v>
      </c>
      <c r="BJ79" s="28">
        <v>1.784</v>
      </c>
      <c r="BK79" s="28">
        <v>1.33382</v>
      </c>
      <c r="BL79" s="28">
        <v>1.5695399999999999</v>
      </c>
      <c r="BM79" s="28">
        <v>0.65047999999999995</v>
      </c>
      <c r="BN79" s="28">
        <v>0.65927999999999998</v>
      </c>
      <c r="BO79" s="28">
        <v>0.73216000000000003</v>
      </c>
      <c r="BP79" s="28">
        <v>0.72394000000000003</v>
      </c>
      <c r="BQ79" s="28">
        <v>0.92924000000000007</v>
      </c>
      <c r="BR79" s="28">
        <v>1.6931</v>
      </c>
      <c r="BS79" s="28">
        <v>6.7466696184241864E-2</v>
      </c>
      <c r="BT79" s="28">
        <v>0.36644187376699239</v>
      </c>
      <c r="BU79" s="28">
        <v>0.23264490314631395</v>
      </c>
      <c r="BV79" s="28">
        <v>0.3334465269024518</v>
      </c>
      <c r="BW79" s="29" t="s">
        <v>656</v>
      </c>
      <c r="BX79" s="29" t="s">
        <v>663</v>
      </c>
      <c r="BY79" s="29" t="s">
        <v>657</v>
      </c>
    </row>
    <row r="80" spans="1:77" x14ac:dyDescent="0.25">
      <c r="A80" s="28">
        <v>605</v>
      </c>
      <c r="B80" s="29" t="s">
        <v>434</v>
      </c>
      <c r="C80" s="28">
        <v>2</v>
      </c>
      <c r="D80" s="29" t="s">
        <v>81</v>
      </c>
      <c r="E80" s="29" t="s">
        <v>68</v>
      </c>
      <c r="F80" s="29" t="s">
        <v>70</v>
      </c>
      <c r="G80" s="29" t="s">
        <v>306</v>
      </c>
      <c r="H80" s="29" t="s">
        <v>307</v>
      </c>
      <c r="I80" s="29" t="s">
        <v>308</v>
      </c>
      <c r="J80" s="28">
        <v>357</v>
      </c>
      <c r="K80" s="28">
        <v>8.92</v>
      </c>
      <c r="L80" s="29" t="s">
        <v>521</v>
      </c>
      <c r="M80" s="29" t="s">
        <v>109</v>
      </c>
      <c r="N80" s="28">
        <v>40.688139999999997</v>
      </c>
      <c r="O80" s="28">
        <v>-111.5444</v>
      </c>
      <c r="P80" s="29" t="s">
        <v>67</v>
      </c>
      <c r="Q80" s="28">
        <v>2000</v>
      </c>
      <c r="R80" s="30"/>
      <c r="S80" s="29" t="s">
        <v>404</v>
      </c>
      <c r="T80" s="28">
        <v>43</v>
      </c>
      <c r="U80" s="29" t="s">
        <v>388</v>
      </c>
      <c r="V80" s="29" t="s">
        <v>554</v>
      </c>
      <c r="W80" s="29" t="s">
        <v>430</v>
      </c>
      <c r="X80" s="28">
        <v>29361</v>
      </c>
      <c r="Y80" s="28">
        <v>30188</v>
      </c>
      <c r="Z80" s="28">
        <v>31913</v>
      </c>
      <c r="AA80" s="28">
        <v>33251</v>
      </c>
      <c r="AB80" s="28">
        <v>32877</v>
      </c>
      <c r="AC80" s="28">
        <v>31518</v>
      </c>
      <c r="AD80" s="28">
        <v>29361</v>
      </c>
      <c r="AE80" s="28">
        <v>33251</v>
      </c>
      <c r="AF80" s="28">
        <v>29373</v>
      </c>
      <c r="AG80" s="28">
        <v>30296</v>
      </c>
      <c r="AH80" s="28">
        <v>32280</v>
      </c>
      <c r="AI80" s="28">
        <v>33742</v>
      </c>
      <c r="AJ80" s="28">
        <v>33300</v>
      </c>
      <c r="AK80" s="28">
        <v>31798.2</v>
      </c>
      <c r="AL80" s="28">
        <v>29373</v>
      </c>
      <c r="AM80" s="28">
        <v>33742</v>
      </c>
      <c r="AN80" s="28">
        <v>1.0004</v>
      </c>
      <c r="AO80" s="28">
        <v>1.0036</v>
      </c>
      <c r="AP80" s="28">
        <v>1.0115000000000001</v>
      </c>
      <c r="AQ80" s="28">
        <v>1.0147999999999999</v>
      </c>
      <c r="AR80" s="28">
        <v>1.0128999999999999</v>
      </c>
      <c r="AS80" s="28">
        <v>1.0086400000000002</v>
      </c>
      <c r="AT80" s="28">
        <v>1.0004</v>
      </c>
      <c r="AU80" s="28">
        <v>1.0147999999999999</v>
      </c>
      <c r="AV80" s="28">
        <v>1.1813</v>
      </c>
      <c r="AW80" s="28">
        <v>1.1090199999999999</v>
      </c>
      <c r="AX80" s="28">
        <v>1.1088200000000001</v>
      </c>
      <c r="AY80" s="28">
        <v>0.80362000000000011</v>
      </c>
      <c r="AZ80" s="28">
        <v>0.80918000000000012</v>
      </c>
      <c r="BA80" s="28">
        <v>0.98082000000000014</v>
      </c>
      <c r="BB80" s="28">
        <v>1.1076999999999999</v>
      </c>
      <c r="BC80" s="28">
        <v>1.07786</v>
      </c>
      <c r="BD80" s="28">
        <v>0.96477999999999986</v>
      </c>
      <c r="BE80" s="28">
        <v>0.90817999999999999</v>
      </c>
      <c r="BF80" s="28">
        <v>0.87385999999999997</v>
      </c>
      <c r="BG80" s="28">
        <v>1.09314</v>
      </c>
      <c r="BH80" s="28">
        <v>1.1278400000000002</v>
      </c>
      <c r="BI80" s="28">
        <v>0.90717999999999999</v>
      </c>
      <c r="BJ80" s="28">
        <v>1.0554399999999999</v>
      </c>
      <c r="BK80" s="28">
        <v>0.91557999999999995</v>
      </c>
      <c r="BL80" s="28">
        <v>0.83385999999999993</v>
      </c>
      <c r="BM80" s="28">
        <v>0.96533999999999998</v>
      </c>
      <c r="BN80" s="28">
        <v>0.9938800000000001</v>
      </c>
      <c r="BO80" s="28">
        <v>1.0284200000000001</v>
      </c>
      <c r="BP80" s="28">
        <v>1.04068</v>
      </c>
      <c r="BQ80" s="28">
        <v>1.1156599999999999</v>
      </c>
      <c r="BR80" s="28">
        <v>1.01068</v>
      </c>
      <c r="BS80" s="28">
        <v>0.14239308590748664</v>
      </c>
      <c r="BT80" s="28">
        <v>0.39421979936373008</v>
      </c>
      <c r="BU80" s="28">
        <v>0.24618217007338017</v>
      </c>
      <c r="BV80" s="28">
        <v>0.21720494465540305</v>
      </c>
      <c r="BW80" s="29" t="s">
        <v>656</v>
      </c>
      <c r="BX80" s="29" t="s">
        <v>663</v>
      </c>
      <c r="BY80" s="29" t="s">
        <v>661</v>
      </c>
    </row>
    <row r="81" spans="1:77" x14ac:dyDescent="0.25">
      <c r="A81" s="28">
        <v>606</v>
      </c>
      <c r="B81" s="29" t="s">
        <v>434</v>
      </c>
      <c r="C81" s="28">
        <v>2</v>
      </c>
      <c r="D81" s="29" t="s">
        <v>81</v>
      </c>
      <c r="E81" s="29" t="s">
        <v>68</v>
      </c>
      <c r="F81" s="29" t="s">
        <v>70</v>
      </c>
      <c r="G81" s="29" t="s">
        <v>309</v>
      </c>
      <c r="H81" s="29" t="s">
        <v>310</v>
      </c>
      <c r="I81" s="29" t="s">
        <v>311</v>
      </c>
      <c r="J81" s="28">
        <v>1279</v>
      </c>
      <c r="K81" s="28">
        <v>2.5609999999999999</v>
      </c>
      <c r="L81" s="29" t="s">
        <v>522</v>
      </c>
      <c r="M81" s="29" t="s">
        <v>109</v>
      </c>
      <c r="N81" s="28">
        <v>40.676609999999997</v>
      </c>
      <c r="O81" s="28">
        <v>-111.46805999999999</v>
      </c>
      <c r="P81" s="29" t="s">
        <v>67</v>
      </c>
      <c r="Q81" s="28">
        <v>2000</v>
      </c>
      <c r="R81" s="30"/>
      <c r="S81" s="29" t="s">
        <v>404</v>
      </c>
      <c r="T81" s="28">
        <v>43</v>
      </c>
      <c r="U81" s="29" t="s">
        <v>388</v>
      </c>
      <c r="V81" s="29" t="s">
        <v>555</v>
      </c>
      <c r="W81" s="29" t="s">
        <v>431</v>
      </c>
      <c r="X81" s="28">
        <v>15907</v>
      </c>
      <c r="Y81" s="28">
        <v>16724</v>
      </c>
      <c r="Z81" s="28">
        <v>17734</v>
      </c>
      <c r="AA81" s="28">
        <v>18198</v>
      </c>
      <c r="AB81" s="28">
        <v>18975</v>
      </c>
      <c r="AC81" s="28">
        <v>17507.599999999999</v>
      </c>
      <c r="AD81" s="28">
        <v>15907</v>
      </c>
      <c r="AE81" s="28">
        <v>18975</v>
      </c>
      <c r="AF81" s="28">
        <v>17126</v>
      </c>
      <c r="AG81" s="28">
        <v>18123</v>
      </c>
      <c r="AH81" s="28">
        <v>19201</v>
      </c>
      <c r="AI81" s="28">
        <v>19728</v>
      </c>
      <c r="AJ81" s="28">
        <v>20543</v>
      </c>
      <c r="AK81" s="28">
        <v>18944.2</v>
      </c>
      <c r="AL81" s="28">
        <v>17126</v>
      </c>
      <c r="AM81" s="28">
        <v>20543</v>
      </c>
      <c r="AN81" s="28">
        <v>1.0766</v>
      </c>
      <c r="AO81" s="28">
        <v>1.0837000000000001</v>
      </c>
      <c r="AP81" s="28">
        <v>1.0827</v>
      </c>
      <c r="AQ81" s="28">
        <v>1.0841000000000001</v>
      </c>
      <c r="AR81" s="28">
        <v>1.0826</v>
      </c>
      <c r="AS81" s="28">
        <v>1.0819400000000001</v>
      </c>
      <c r="AT81" s="28">
        <v>1.0766</v>
      </c>
      <c r="AU81" s="28">
        <v>1.0841000000000001</v>
      </c>
      <c r="AV81" s="28">
        <v>1.0718000000000001</v>
      </c>
      <c r="AW81" s="28">
        <v>1.01702</v>
      </c>
      <c r="AX81" s="28">
        <v>1.0220600000000002</v>
      </c>
      <c r="AY81" s="28">
        <v>0.84942000000000006</v>
      </c>
      <c r="AZ81" s="28">
        <v>0.89868000000000003</v>
      </c>
      <c r="BA81" s="28">
        <v>1.0521800000000001</v>
      </c>
      <c r="BB81" s="28">
        <v>1.1156999999999999</v>
      </c>
      <c r="BC81" s="28">
        <v>1.1187400000000001</v>
      </c>
      <c r="BD81" s="28">
        <v>1.0156800000000001</v>
      </c>
      <c r="BE81" s="28">
        <v>0.95405999999999991</v>
      </c>
      <c r="BF81" s="28">
        <v>0.90638000000000007</v>
      </c>
      <c r="BG81" s="28">
        <v>1.0396999999999998</v>
      </c>
      <c r="BH81" s="28">
        <v>1.0428200000000001</v>
      </c>
      <c r="BI81" s="28">
        <v>0.92337999999999987</v>
      </c>
      <c r="BJ81" s="28">
        <v>1.09552</v>
      </c>
      <c r="BK81" s="28">
        <v>0.9587</v>
      </c>
      <c r="BL81" s="28">
        <v>0.6581999999999999</v>
      </c>
      <c r="BM81" s="28">
        <v>1.0329200000000001</v>
      </c>
      <c r="BN81" s="28">
        <v>1.0835199999999998</v>
      </c>
      <c r="BO81" s="28">
        <v>1.09616</v>
      </c>
      <c r="BP81" s="28">
        <v>1.1061000000000001</v>
      </c>
      <c r="BQ81" s="28">
        <v>1.1484999999999999</v>
      </c>
      <c r="BR81" s="28">
        <v>0.88396000000000008</v>
      </c>
      <c r="BS81" s="28">
        <v>0.18266009257062565</v>
      </c>
      <c r="BT81" s="28">
        <v>0.3823474393058362</v>
      </c>
      <c r="BU81" s="28">
        <v>0.25790326140740039</v>
      </c>
      <c r="BV81" s="28">
        <v>0.17708920671613781</v>
      </c>
      <c r="BW81" s="29" t="s">
        <v>656</v>
      </c>
      <c r="BX81" s="29" t="s">
        <v>663</v>
      </c>
      <c r="BY81" s="29" t="s">
        <v>661</v>
      </c>
    </row>
    <row r="82" spans="1:77" x14ac:dyDescent="0.25">
      <c r="A82" s="28">
        <v>609</v>
      </c>
      <c r="B82" s="29" t="s">
        <v>434</v>
      </c>
      <c r="C82" s="28">
        <v>4</v>
      </c>
      <c r="D82" s="29" t="s">
        <v>265</v>
      </c>
      <c r="E82" s="29" t="s">
        <v>68</v>
      </c>
      <c r="F82" s="29" t="s">
        <v>76</v>
      </c>
      <c r="G82" s="29" t="s">
        <v>312</v>
      </c>
      <c r="H82" s="29" t="s">
        <v>313</v>
      </c>
      <c r="I82" s="29" t="s">
        <v>314</v>
      </c>
      <c r="J82" s="28">
        <v>1434</v>
      </c>
      <c r="K82" s="28">
        <v>1.25</v>
      </c>
      <c r="L82" s="29" t="s">
        <v>523</v>
      </c>
      <c r="M82" s="29" t="s">
        <v>101</v>
      </c>
      <c r="N82" s="28">
        <v>41.139139999999998</v>
      </c>
      <c r="O82" s="28">
        <v>-111.82391</v>
      </c>
      <c r="P82" s="29" t="s">
        <v>87</v>
      </c>
      <c r="Q82" s="28">
        <v>2001</v>
      </c>
      <c r="R82" s="30"/>
      <c r="S82" s="29" t="s">
        <v>424</v>
      </c>
      <c r="T82" s="28">
        <v>29</v>
      </c>
      <c r="U82" s="29" t="s">
        <v>388</v>
      </c>
      <c r="V82" s="29" t="s">
        <v>553</v>
      </c>
      <c r="W82" s="29" t="s">
        <v>428</v>
      </c>
      <c r="X82" s="28">
        <v>7050</v>
      </c>
      <c r="Y82" s="28">
        <v>7148</v>
      </c>
      <c r="Z82" s="28">
        <v>7474</v>
      </c>
      <c r="AA82" s="28">
        <v>8029</v>
      </c>
      <c r="AB82" s="28">
        <v>8316</v>
      </c>
      <c r="AC82" s="28">
        <v>7603.4</v>
      </c>
      <c r="AD82" s="28">
        <v>7050</v>
      </c>
      <c r="AE82" s="28">
        <v>8316</v>
      </c>
      <c r="AF82" s="28">
        <v>6987</v>
      </c>
      <c r="AG82" s="28">
        <v>7116</v>
      </c>
      <c r="AH82" s="28">
        <v>7432</v>
      </c>
      <c r="AI82" s="28">
        <v>7977</v>
      </c>
      <c r="AJ82" s="28">
        <v>8237</v>
      </c>
      <c r="AK82" s="28">
        <v>7549.8</v>
      </c>
      <c r="AL82" s="28">
        <v>6987</v>
      </c>
      <c r="AM82" s="28">
        <v>8237</v>
      </c>
      <c r="AN82" s="28">
        <v>0.99109999999999998</v>
      </c>
      <c r="AO82" s="28">
        <v>0.99550000000000005</v>
      </c>
      <c r="AP82" s="28">
        <v>0.99439999999999995</v>
      </c>
      <c r="AQ82" s="28">
        <v>0.99350000000000005</v>
      </c>
      <c r="AR82" s="28">
        <v>0.99050000000000005</v>
      </c>
      <c r="AS82" s="28">
        <v>0.99299999999999999</v>
      </c>
      <c r="AT82" s="28">
        <v>0.99050000000000005</v>
      </c>
      <c r="AU82" s="28">
        <v>0.99550000000000005</v>
      </c>
      <c r="AV82" s="28">
        <v>0.9446199999999999</v>
      </c>
      <c r="AW82" s="28">
        <v>0.97435999999999989</v>
      </c>
      <c r="AX82" s="28">
        <v>0.95649999999999991</v>
      </c>
      <c r="AY82" s="28">
        <v>0.88641999999999987</v>
      </c>
      <c r="AZ82" s="28">
        <v>0.94952000000000003</v>
      </c>
      <c r="BA82" s="28">
        <v>1.1350199999999999</v>
      </c>
      <c r="BB82" s="28">
        <v>1.1739200000000001</v>
      </c>
      <c r="BC82" s="28">
        <v>1.13828</v>
      </c>
      <c r="BD82" s="28">
        <v>1.01634</v>
      </c>
      <c r="BE82" s="28">
        <v>0.94367999999999996</v>
      </c>
      <c r="BF82" s="28">
        <v>0.84141999999999995</v>
      </c>
      <c r="BG82" s="28">
        <v>1.00152</v>
      </c>
      <c r="BH82" s="28">
        <v>0.97349999999999992</v>
      </c>
      <c r="BI82" s="28">
        <v>0.93082000000000009</v>
      </c>
      <c r="BJ82" s="28">
        <v>1.1491</v>
      </c>
      <c r="BK82" s="28">
        <v>0.93382000000000009</v>
      </c>
      <c r="BL82" s="28">
        <v>0.82025999999999999</v>
      </c>
      <c r="BM82" s="28">
        <v>0.96520000000000006</v>
      </c>
      <c r="BN82" s="28">
        <v>0.98546</v>
      </c>
      <c r="BO82" s="28">
        <v>1.0035000000000001</v>
      </c>
      <c r="BP82" s="28">
        <v>1.0126200000000001</v>
      </c>
      <c r="BQ82" s="28">
        <v>1.1071599999999999</v>
      </c>
      <c r="BR82" s="28">
        <v>1.09918</v>
      </c>
      <c r="BS82" s="28">
        <v>0.18449586670966517</v>
      </c>
      <c r="BT82" s="28">
        <v>0.32648483668970751</v>
      </c>
      <c r="BU82" s="28">
        <v>0.25223332061311327</v>
      </c>
      <c r="BV82" s="28">
        <v>0.236785975987514</v>
      </c>
      <c r="BW82" s="29" t="s">
        <v>591</v>
      </c>
      <c r="BX82" s="29" t="s">
        <v>677</v>
      </c>
      <c r="BY82" s="29" t="s">
        <v>662</v>
      </c>
    </row>
    <row r="83" spans="1:77" x14ac:dyDescent="0.25">
      <c r="A83" s="28">
        <v>611</v>
      </c>
      <c r="B83" s="29" t="s">
        <v>435</v>
      </c>
      <c r="C83" s="28">
        <v>32</v>
      </c>
      <c r="D83" s="29" t="s">
        <v>60</v>
      </c>
      <c r="E83" s="29" t="s">
        <v>69</v>
      </c>
      <c r="F83" s="29" t="s">
        <v>92</v>
      </c>
      <c r="G83" s="29" t="s">
        <v>315</v>
      </c>
      <c r="H83" s="29" t="s">
        <v>316</v>
      </c>
      <c r="I83" s="29" t="s">
        <v>73</v>
      </c>
      <c r="J83" s="28">
        <v>1333</v>
      </c>
      <c r="K83" s="28">
        <v>258.60000000000002</v>
      </c>
      <c r="L83" s="29" t="s">
        <v>524</v>
      </c>
      <c r="M83" s="29" t="s">
        <v>95</v>
      </c>
      <c r="N83" s="28">
        <v>40.153509999999997</v>
      </c>
      <c r="O83" s="28">
        <v>-111.64635</v>
      </c>
      <c r="P83" s="29" t="s">
        <v>67</v>
      </c>
      <c r="Q83" s="28">
        <v>2002</v>
      </c>
      <c r="R83" s="30"/>
      <c r="S83" s="29" t="s">
        <v>399</v>
      </c>
      <c r="T83" s="28">
        <v>49</v>
      </c>
      <c r="U83" s="29" t="s">
        <v>74</v>
      </c>
      <c r="V83" s="29" t="s">
        <v>555</v>
      </c>
      <c r="W83" s="29" t="s">
        <v>430</v>
      </c>
      <c r="X83" s="31">
        <v>80418</v>
      </c>
      <c r="Y83" s="28">
        <v>82639</v>
      </c>
      <c r="Z83" s="28">
        <v>87888</v>
      </c>
      <c r="AA83" s="28">
        <v>95298</v>
      </c>
      <c r="AB83" s="28">
        <v>104712</v>
      </c>
      <c r="AC83" s="28">
        <v>90191</v>
      </c>
      <c r="AD83" s="28">
        <v>80418</v>
      </c>
      <c r="AE83" s="28">
        <v>104712</v>
      </c>
      <c r="AF83" s="31">
        <v>83007</v>
      </c>
      <c r="AG83" s="28">
        <v>85612</v>
      </c>
      <c r="AH83" s="28">
        <v>90586</v>
      </c>
      <c r="AI83" s="28">
        <v>98547</v>
      </c>
      <c r="AJ83" s="28">
        <v>108213</v>
      </c>
      <c r="AK83" s="28">
        <v>93193</v>
      </c>
      <c r="AL83" s="28">
        <v>83007</v>
      </c>
      <c r="AM83" s="28">
        <v>108213</v>
      </c>
      <c r="AN83" s="31">
        <v>1.0322</v>
      </c>
      <c r="AO83" s="28">
        <v>1.036</v>
      </c>
      <c r="AP83" s="28">
        <v>1.0306999999999999</v>
      </c>
      <c r="AQ83" s="28">
        <v>1.0341</v>
      </c>
      <c r="AR83" s="28">
        <v>1.0334000000000001</v>
      </c>
      <c r="AS83" s="28">
        <v>1.03328</v>
      </c>
      <c r="AT83" s="28">
        <v>1.0306999999999999</v>
      </c>
      <c r="AU83" s="28">
        <v>1.036</v>
      </c>
      <c r="AV83" s="28">
        <v>0.8507499999999999</v>
      </c>
      <c r="AW83" s="28">
        <v>0.90069999999999995</v>
      </c>
      <c r="AX83" s="28">
        <v>0.98346</v>
      </c>
      <c r="AY83" s="28">
        <v>1.0021800000000001</v>
      </c>
      <c r="AZ83" s="28">
        <v>1.0261799999999999</v>
      </c>
      <c r="BA83" s="28">
        <v>1.05044</v>
      </c>
      <c r="BB83" s="28">
        <v>1.05342</v>
      </c>
      <c r="BC83" s="28">
        <v>1.0461399999999998</v>
      </c>
      <c r="BD83" s="28">
        <v>1.0246200000000001</v>
      </c>
      <c r="BE83" s="28">
        <v>1.0333600000000001</v>
      </c>
      <c r="BF83" s="28">
        <v>0.99421999999999999</v>
      </c>
      <c r="BG83" s="28">
        <v>0.97994000000000003</v>
      </c>
      <c r="BH83" s="28">
        <v>0.91449999999999998</v>
      </c>
      <c r="BI83" s="28">
        <v>1.0039400000000001</v>
      </c>
      <c r="BJ83" s="28">
        <v>1.04996</v>
      </c>
      <c r="BK83" s="28">
        <v>1.0173999999999999</v>
      </c>
      <c r="BL83" s="28">
        <v>0.71500000000000008</v>
      </c>
      <c r="BM83" s="28">
        <v>1.0062200000000001</v>
      </c>
      <c r="BN83" s="28">
        <v>1.01328</v>
      </c>
      <c r="BO83" s="28">
        <v>1.0368599999999999</v>
      </c>
      <c r="BP83" s="28">
        <v>1.0712199999999998</v>
      </c>
      <c r="BQ83" s="28">
        <v>1.16896</v>
      </c>
      <c r="BR83" s="28">
        <v>0.98504000000000003</v>
      </c>
      <c r="BS83" s="28">
        <v>0.1747352874319395</v>
      </c>
      <c r="BT83" s="28">
        <v>0.32504071766302584</v>
      </c>
      <c r="BU83" s="28">
        <v>0.2302082933180552</v>
      </c>
      <c r="BV83" s="28">
        <v>0.27001570158697946</v>
      </c>
      <c r="BW83" s="29" t="s">
        <v>593</v>
      </c>
      <c r="BX83" s="29" t="s">
        <v>663</v>
      </c>
      <c r="BY83" s="29" t="s">
        <v>688</v>
      </c>
    </row>
    <row r="84" spans="1:77" x14ac:dyDescent="0.25">
      <c r="A84" s="28">
        <v>612</v>
      </c>
      <c r="B84" s="29" t="s">
        <v>435</v>
      </c>
      <c r="C84" s="28">
        <v>31</v>
      </c>
      <c r="D84" s="29" t="s">
        <v>60</v>
      </c>
      <c r="E84" s="29" t="s">
        <v>69</v>
      </c>
      <c r="F84" s="29" t="s">
        <v>92</v>
      </c>
      <c r="G84" s="29" t="s">
        <v>317</v>
      </c>
      <c r="H84" s="29" t="s">
        <v>318</v>
      </c>
      <c r="I84" s="29" t="s">
        <v>73</v>
      </c>
      <c r="J84" s="28">
        <v>1333</v>
      </c>
      <c r="K84" s="28">
        <v>331.07100000000003</v>
      </c>
      <c r="L84" s="29" t="s">
        <v>525</v>
      </c>
      <c r="M84" s="29" t="s">
        <v>126</v>
      </c>
      <c r="N84" s="28">
        <v>41.067529999999998</v>
      </c>
      <c r="O84" s="28">
        <v>-111.97109</v>
      </c>
      <c r="P84" s="29" t="s">
        <v>67</v>
      </c>
      <c r="Q84" s="28">
        <v>2003</v>
      </c>
      <c r="R84" s="30"/>
      <c r="S84" s="29" t="s">
        <v>402</v>
      </c>
      <c r="T84" s="28">
        <v>11</v>
      </c>
      <c r="U84" s="29" t="s">
        <v>74</v>
      </c>
      <c r="V84" s="29" t="s">
        <v>555</v>
      </c>
      <c r="W84" s="29" t="s">
        <v>429</v>
      </c>
      <c r="X84" s="28">
        <v>111952</v>
      </c>
      <c r="Y84" s="28">
        <v>115789</v>
      </c>
      <c r="Z84" s="28">
        <v>122025</v>
      </c>
      <c r="AA84" s="28">
        <v>125360</v>
      </c>
      <c r="AB84" s="28">
        <v>130877</v>
      </c>
      <c r="AC84" s="28">
        <v>121200.6</v>
      </c>
      <c r="AD84" s="28">
        <v>111952</v>
      </c>
      <c r="AE84" s="28">
        <v>130877</v>
      </c>
      <c r="AF84" s="28">
        <v>119623</v>
      </c>
      <c r="AG84" s="28">
        <v>123330</v>
      </c>
      <c r="AH84" s="28">
        <v>128783</v>
      </c>
      <c r="AI84" s="28">
        <v>132549</v>
      </c>
      <c r="AJ84" s="28">
        <v>137445</v>
      </c>
      <c r="AK84" s="28">
        <v>128346</v>
      </c>
      <c r="AL84" s="28">
        <v>119623</v>
      </c>
      <c r="AM84" s="28">
        <v>137445</v>
      </c>
      <c r="AN84" s="28">
        <v>1.0685</v>
      </c>
      <c r="AO84" s="28">
        <v>1.0650999999999999</v>
      </c>
      <c r="AP84" s="28">
        <v>1.0553999999999999</v>
      </c>
      <c r="AQ84" s="28">
        <v>1.0572999999999999</v>
      </c>
      <c r="AR84" s="28">
        <v>1.0502</v>
      </c>
      <c r="AS84" s="28">
        <v>1.0592999999999999</v>
      </c>
      <c r="AT84" s="28">
        <v>1.0502</v>
      </c>
      <c r="AU84" s="28">
        <v>1.0685</v>
      </c>
      <c r="AV84" s="28">
        <v>0.86412</v>
      </c>
      <c r="AW84" s="28">
        <v>0.92823999999999995</v>
      </c>
      <c r="AX84" s="28">
        <v>0.99562000000000006</v>
      </c>
      <c r="AY84" s="28">
        <v>1.0043000000000002</v>
      </c>
      <c r="AZ84" s="28">
        <v>1.0249999999999999</v>
      </c>
      <c r="BA84" s="28">
        <v>1.0487</v>
      </c>
      <c r="BB84" s="28">
        <v>1.0477000000000001</v>
      </c>
      <c r="BC84" s="28">
        <v>1.06352</v>
      </c>
      <c r="BD84" s="28">
        <v>1.0217800000000001</v>
      </c>
      <c r="BE84" s="28">
        <v>1.0165000000000002</v>
      </c>
      <c r="BF84" s="28">
        <v>0.97111999999999998</v>
      </c>
      <c r="BG84" s="28">
        <v>0.97614000000000001</v>
      </c>
      <c r="BH84" s="28">
        <v>0.9228400000000001</v>
      </c>
      <c r="BI84" s="28">
        <v>1.0083</v>
      </c>
      <c r="BJ84" s="28">
        <v>1.0533199999999998</v>
      </c>
      <c r="BK84" s="28">
        <v>1.0031599999999998</v>
      </c>
      <c r="BL84" s="28">
        <v>0.65427999999999997</v>
      </c>
      <c r="BM84" s="28">
        <v>1.02624</v>
      </c>
      <c r="BN84" s="28">
        <v>1.0523399999999998</v>
      </c>
      <c r="BO84" s="28">
        <v>1.0683000000000002</v>
      </c>
      <c r="BP84" s="28">
        <v>1.08802</v>
      </c>
      <c r="BQ84" s="28">
        <v>1.1518999999999999</v>
      </c>
      <c r="BR84" s="28">
        <v>0.96430000000000005</v>
      </c>
      <c r="BS84" s="28">
        <v>0.1873736911996072</v>
      </c>
      <c r="BT84" s="28">
        <v>0.32108181723483237</v>
      </c>
      <c r="BU84" s="28">
        <v>0.22962118253992775</v>
      </c>
      <c r="BV84" s="28">
        <v>0.26192330902563266</v>
      </c>
      <c r="BW84" s="29" t="s">
        <v>594</v>
      </c>
      <c r="BX84" s="29" t="s">
        <v>663</v>
      </c>
      <c r="BY84" s="29" t="s">
        <v>688</v>
      </c>
    </row>
    <row r="85" spans="1:77" x14ac:dyDescent="0.25">
      <c r="A85" s="28">
        <v>613</v>
      </c>
      <c r="B85" s="29" t="s">
        <v>435</v>
      </c>
      <c r="C85" s="28">
        <v>35</v>
      </c>
      <c r="D85" s="29" t="s">
        <v>96</v>
      </c>
      <c r="E85" s="29" t="s">
        <v>110</v>
      </c>
      <c r="F85" s="29" t="s">
        <v>70</v>
      </c>
      <c r="G85" s="29" t="s">
        <v>319</v>
      </c>
      <c r="H85" s="29" t="s">
        <v>320</v>
      </c>
      <c r="I85" s="29" t="s">
        <v>73</v>
      </c>
      <c r="J85" s="28">
        <v>1333</v>
      </c>
      <c r="K85" s="28">
        <v>360.8</v>
      </c>
      <c r="L85" s="29" t="s">
        <v>526</v>
      </c>
      <c r="M85" s="29" t="s">
        <v>113</v>
      </c>
      <c r="N85" s="28">
        <v>41.449539999999999</v>
      </c>
      <c r="O85" s="28">
        <v>-112.05576000000001</v>
      </c>
      <c r="P85" s="29" t="s">
        <v>67</v>
      </c>
      <c r="Q85" s="28">
        <v>2002</v>
      </c>
      <c r="R85" s="30"/>
      <c r="S85" s="29" t="s">
        <v>420</v>
      </c>
      <c r="T85" s="28">
        <v>3</v>
      </c>
      <c r="U85" s="29" t="s">
        <v>74</v>
      </c>
      <c r="V85" s="29" t="s">
        <v>554</v>
      </c>
      <c r="W85" s="29" t="s">
        <v>431</v>
      </c>
      <c r="X85" s="28">
        <v>41948</v>
      </c>
      <c r="Y85" s="28">
        <v>42365</v>
      </c>
      <c r="Z85" s="28">
        <v>45952</v>
      </c>
      <c r="AA85" s="28">
        <v>45331</v>
      </c>
      <c r="AB85" s="28">
        <v>32957</v>
      </c>
      <c r="AC85" s="28">
        <v>41710.6</v>
      </c>
      <c r="AD85" s="28">
        <v>32957</v>
      </c>
      <c r="AE85" s="28">
        <v>45952</v>
      </c>
      <c r="AF85" s="28">
        <v>40388</v>
      </c>
      <c r="AG85" s="28">
        <v>40727</v>
      </c>
      <c r="AH85" s="28">
        <v>43949</v>
      </c>
      <c r="AI85" s="28">
        <v>43554</v>
      </c>
      <c r="AJ85" s="28">
        <v>31234</v>
      </c>
      <c r="AK85" s="28">
        <v>39970.400000000001</v>
      </c>
      <c r="AL85" s="28">
        <v>31234</v>
      </c>
      <c r="AM85" s="28">
        <v>43949</v>
      </c>
      <c r="AN85" s="28">
        <v>0.96279999999999999</v>
      </c>
      <c r="AO85" s="28">
        <v>0.96130000000000004</v>
      </c>
      <c r="AP85" s="28">
        <v>0.95640000000000003</v>
      </c>
      <c r="AQ85" s="28">
        <v>0.96079999999999999</v>
      </c>
      <c r="AR85" s="28">
        <v>0.94769999999999999</v>
      </c>
      <c r="AS85" s="28">
        <v>0.95779999999999998</v>
      </c>
      <c r="AT85" s="28">
        <v>0.94769999999999999</v>
      </c>
      <c r="AU85" s="28">
        <v>0.96279999999999999</v>
      </c>
      <c r="AV85" s="28">
        <v>0.78729999999999989</v>
      </c>
      <c r="AW85" s="28">
        <v>0.85160000000000002</v>
      </c>
      <c r="AX85" s="28">
        <v>0.9341799999999999</v>
      </c>
      <c r="AY85" s="28">
        <v>0.98246</v>
      </c>
      <c r="AZ85" s="28">
        <v>1.03016</v>
      </c>
      <c r="BA85" s="28">
        <v>1.1062400000000001</v>
      </c>
      <c r="BB85" s="28">
        <v>1.1763400000000002</v>
      </c>
      <c r="BC85" s="28">
        <v>1.17092</v>
      </c>
      <c r="BD85" s="28">
        <v>1.03874</v>
      </c>
      <c r="BE85" s="28">
        <v>1.0184199999999999</v>
      </c>
      <c r="BF85" s="28">
        <v>0.92647999999999997</v>
      </c>
      <c r="BG85" s="28">
        <v>0.96928000000000003</v>
      </c>
      <c r="BH85" s="28">
        <v>0.86939999999999995</v>
      </c>
      <c r="BI85" s="28">
        <v>0.98225999999999991</v>
      </c>
      <c r="BJ85" s="28">
        <v>1.1511600000000002</v>
      </c>
      <c r="BK85" s="28">
        <v>0.99456000000000011</v>
      </c>
      <c r="BL85" s="28">
        <v>0.88479999999999992</v>
      </c>
      <c r="BM85" s="28">
        <v>0.92052</v>
      </c>
      <c r="BN85" s="28">
        <v>0.92949999999999999</v>
      </c>
      <c r="BO85" s="28">
        <v>0.96278000000000008</v>
      </c>
      <c r="BP85" s="28">
        <v>1.0159799999999999</v>
      </c>
      <c r="BQ85" s="28">
        <v>1.1844399999999999</v>
      </c>
      <c r="BR85" s="28">
        <v>1.0921399999999999</v>
      </c>
      <c r="BS85" s="28">
        <v>0.14650289442233103</v>
      </c>
      <c r="BT85" s="28">
        <v>0.35299623343878084</v>
      </c>
      <c r="BU85" s="28">
        <v>0.22891614355934897</v>
      </c>
      <c r="BV85" s="28">
        <v>0.27158472857953914</v>
      </c>
      <c r="BW85" s="29" t="s">
        <v>592</v>
      </c>
      <c r="BX85" s="29" t="s">
        <v>663</v>
      </c>
      <c r="BY85" s="29" t="s">
        <v>688</v>
      </c>
    </row>
    <row r="86" spans="1:77" x14ac:dyDescent="0.25">
      <c r="A86" s="28">
        <v>614</v>
      </c>
      <c r="B86" s="29" t="s">
        <v>436</v>
      </c>
      <c r="C86" s="28">
        <v>35</v>
      </c>
      <c r="D86" s="29" t="s">
        <v>96</v>
      </c>
      <c r="E86" s="29" t="s">
        <v>97</v>
      </c>
      <c r="F86" s="29" t="s">
        <v>62</v>
      </c>
      <c r="G86" s="29" t="s">
        <v>321</v>
      </c>
      <c r="H86" s="29" t="s">
        <v>322</v>
      </c>
      <c r="I86" s="29" t="s">
        <v>100</v>
      </c>
      <c r="J86" s="28">
        <v>1381</v>
      </c>
      <c r="K86" s="28">
        <v>36.64</v>
      </c>
      <c r="L86" s="29" t="s">
        <v>527</v>
      </c>
      <c r="M86" s="29" t="s">
        <v>113</v>
      </c>
      <c r="N86" s="28">
        <v>41.75291</v>
      </c>
      <c r="O86" s="28">
        <v>-112.25981</v>
      </c>
      <c r="P86" s="29" t="s">
        <v>67</v>
      </c>
      <c r="Q86" s="28">
        <v>2002</v>
      </c>
      <c r="R86" s="30"/>
      <c r="S86" s="29" t="s">
        <v>420</v>
      </c>
      <c r="T86" s="28">
        <v>3</v>
      </c>
      <c r="U86" s="29" t="s">
        <v>388</v>
      </c>
      <c r="V86" s="29" t="s">
        <v>553</v>
      </c>
      <c r="W86" s="29" t="s">
        <v>428</v>
      </c>
      <c r="X86" s="28">
        <v>8505</v>
      </c>
      <c r="Y86" s="28">
        <v>8667</v>
      </c>
      <c r="Z86" s="28">
        <v>9261</v>
      </c>
      <c r="AA86" s="28">
        <v>9746</v>
      </c>
      <c r="AB86" s="28">
        <v>10216</v>
      </c>
      <c r="AC86" s="28">
        <v>9279</v>
      </c>
      <c r="AD86" s="28">
        <v>8505</v>
      </c>
      <c r="AE86" s="28">
        <v>10216</v>
      </c>
      <c r="AF86" s="28">
        <v>8055</v>
      </c>
      <c r="AG86" s="28">
        <v>8223</v>
      </c>
      <c r="AH86" s="28">
        <v>8755</v>
      </c>
      <c r="AI86" s="28">
        <v>9161</v>
      </c>
      <c r="AJ86" s="28">
        <v>9560</v>
      </c>
      <c r="AK86" s="28">
        <v>8750.7999999999993</v>
      </c>
      <c r="AL86" s="28">
        <v>8055</v>
      </c>
      <c r="AM86" s="28">
        <v>9560</v>
      </c>
      <c r="AN86" s="28">
        <v>0.94710000000000005</v>
      </c>
      <c r="AO86" s="28">
        <v>0.94879999999999998</v>
      </c>
      <c r="AP86" s="28">
        <v>0.94540000000000002</v>
      </c>
      <c r="AQ86" s="28">
        <v>0.94</v>
      </c>
      <c r="AR86" s="28">
        <v>0.93579999999999997</v>
      </c>
      <c r="AS86" s="28">
        <v>0.94342000000000004</v>
      </c>
      <c r="AT86" s="28">
        <v>0.93579999999999997</v>
      </c>
      <c r="AU86" s="28">
        <v>0.94879999999999998</v>
      </c>
      <c r="AV86" s="28">
        <v>0.72348000000000012</v>
      </c>
      <c r="AW86" s="28">
        <v>0.77124000000000004</v>
      </c>
      <c r="AX86" s="28">
        <v>0.94841999999999993</v>
      </c>
      <c r="AY86" s="28">
        <v>0.95934000000000008</v>
      </c>
      <c r="AZ86" s="28">
        <v>1.0204</v>
      </c>
      <c r="BA86" s="28">
        <v>1.1718199999999999</v>
      </c>
      <c r="BB86" s="28">
        <v>1.25658</v>
      </c>
      <c r="BC86" s="28">
        <v>1.2104400000000002</v>
      </c>
      <c r="BD86" s="28">
        <v>1.0427</v>
      </c>
      <c r="BE86" s="28">
        <v>1.0160399999999998</v>
      </c>
      <c r="BF86" s="28">
        <v>0.94201999999999997</v>
      </c>
      <c r="BG86" s="28">
        <v>0.86592000000000002</v>
      </c>
      <c r="BH86" s="28">
        <v>0.78689999999999993</v>
      </c>
      <c r="BI86" s="28">
        <v>0.97607999999999995</v>
      </c>
      <c r="BJ86" s="28">
        <v>1.2129400000000001</v>
      </c>
      <c r="BK86" s="28">
        <v>1.00024</v>
      </c>
      <c r="BL86" s="28">
        <v>1.0393599999999998</v>
      </c>
      <c r="BM86" s="28">
        <v>0.89054</v>
      </c>
      <c r="BN86" s="28">
        <v>0.90832000000000002</v>
      </c>
      <c r="BO86" s="28">
        <v>0.96106000000000003</v>
      </c>
      <c r="BP86" s="28">
        <v>1.00458</v>
      </c>
      <c r="BQ86" s="28">
        <v>1.1481600000000001</v>
      </c>
      <c r="BR86" s="28">
        <v>1.02982</v>
      </c>
      <c r="BS86" s="28">
        <v>0.11199316934597521</v>
      </c>
      <c r="BT86" s="28">
        <v>0.39383076240105025</v>
      </c>
      <c r="BU86" s="28">
        <v>0.19898067990709994</v>
      </c>
      <c r="BV86" s="28">
        <v>0.29519538834587455</v>
      </c>
      <c r="BW86" s="29" t="s">
        <v>656</v>
      </c>
      <c r="BX86" s="29" t="s">
        <v>663</v>
      </c>
      <c r="BY86" s="29" t="s">
        <v>693</v>
      </c>
    </row>
    <row r="87" spans="1:77" x14ac:dyDescent="0.25">
      <c r="A87" s="28">
        <v>615</v>
      </c>
      <c r="B87" s="29" t="s">
        <v>433</v>
      </c>
      <c r="C87" s="28">
        <v>35</v>
      </c>
      <c r="D87" s="29" t="s">
        <v>96</v>
      </c>
      <c r="E87" s="29" t="s">
        <v>61</v>
      </c>
      <c r="F87" s="29" t="s">
        <v>62</v>
      </c>
      <c r="G87" s="29" t="s">
        <v>323</v>
      </c>
      <c r="H87" s="29" t="s">
        <v>324</v>
      </c>
      <c r="I87" s="29" t="s">
        <v>65</v>
      </c>
      <c r="J87" s="28">
        <v>321</v>
      </c>
      <c r="K87" s="28">
        <v>100</v>
      </c>
      <c r="L87" s="29" t="s">
        <v>528</v>
      </c>
      <c r="M87" s="29" t="s">
        <v>152</v>
      </c>
      <c r="N87" s="28">
        <v>40.70279</v>
      </c>
      <c r="O87" s="28">
        <v>-112.25639</v>
      </c>
      <c r="P87" s="29" t="s">
        <v>67</v>
      </c>
      <c r="Q87" s="28">
        <v>2003</v>
      </c>
      <c r="R87" s="30"/>
      <c r="S87" s="29" t="s">
        <v>406</v>
      </c>
      <c r="T87" s="28">
        <v>45</v>
      </c>
      <c r="U87" s="29" t="s">
        <v>388</v>
      </c>
      <c r="V87" s="29" t="s">
        <v>555</v>
      </c>
      <c r="W87" s="29" t="s">
        <v>428</v>
      </c>
      <c r="X87" s="28">
        <v>35317</v>
      </c>
      <c r="Y87" s="28">
        <v>36677</v>
      </c>
      <c r="Z87" s="28">
        <v>39074</v>
      </c>
      <c r="AA87" s="28">
        <v>41956</v>
      </c>
      <c r="AB87" s="28">
        <v>44267</v>
      </c>
      <c r="AC87" s="28">
        <v>39458.199999999997</v>
      </c>
      <c r="AD87" s="28">
        <v>35317</v>
      </c>
      <c r="AE87" s="28">
        <v>44267</v>
      </c>
      <c r="AF87" s="28">
        <v>36825</v>
      </c>
      <c r="AG87" s="28">
        <v>38276</v>
      </c>
      <c r="AH87" s="28">
        <v>40573</v>
      </c>
      <c r="AI87" s="28">
        <v>43703</v>
      </c>
      <c r="AJ87" s="28">
        <v>46191</v>
      </c>
      <c r="AK87" s="28">
        <v>41113.599999999999</v>
      </c>
      <c r="AL87" s="28">
        <v>36825</v>
      </c>
      <c r="AM87" s="28">
        <v>46191</v>
      </c>
      <c r="AN87" s="28">
        <v>1.0427</v>
      </c>
      <c r="AO87" s="28">
        <v>1.0436000000000001</v>
      </c>
      <c r="AP87" s="28">
        <v>1.0384</v>
      </c>
      <c r="AQ87" s="28">
        <v>1.0416000000000001</v>
      </c>
      <c r="AR87" s="28">
        <v>1.0435000000000001</v>
      </c>
      <c r="AS87" s="28">
        <v>1.04196</v>
      </c>
      <c r="AT87" s="28">
        <v>1.0384</v>
      </c>
      <c r="AU87" s="28">
        <v>1.0436000000000001</v>
      </c>
      <c r="AV87" s="28">
        <v>0.85866000000000009</v>
      </c>
      <c r="AW87" s="28">
        <v>0.91379999999999995</v>
      </c>
      <c r="AX87" s="28">
        <v>0.97567999999999999</v>
      </c>
      <c r="AY87" s="28">
        <v>0.99095999999999995</v>
      </c>
      <c r="AZ87" s="28">
        <v>1.02962</v>
      </c>
      <c r="BA87" s="28">
        <v>1.0661799999999999</v>
      </c>
      <c r="BB87" s="28">
        <v>1.05796</v>
      </c>
      <c r="BC87" s="28">
        <v>1.0780000000000001</v>
      </c>
      <c r="BD87" s="28">
        <v>1.0535600000000001</v>
      </c>
      <c r="BE87" s="28">
        <v>1.03264</v>
      </c>
      <c r="BF87" s="28">
        <v>0.97675999999999996</v>
      </c>
      <c r="BG87" s="28">
        <v>0.95532000000000006</v>
      </c>
      <c r="BH87" s="28">
        <v>0.90926000000000007</v>
      </c>
      <c r="BI87" s="28">
        <v>0.99874000000000007</v>
      </c>
      <c r="BJ87" s="28">
        <v>1.06738</v>
      </c>
      <c r="BK87" s="28">
        <v>1.0209800000000002</v>
      </c>
      <c r="BL87" s="28">
        <v>0.72050000000000003</v>
      </c>
      <c r="BM87" s="28">
        <v>1.00874</v>
      </c>
      <c r="BN87" s="28">
        <v>1.0287600000000001</v>
      </c>
      <c r="BO87" s="28">
        <v>1.0520999999999998</v>
      </c>
      <c r="BP87" s="28">
        <v>1.07402</v>
      </c>
      <c r="BQ87" s="28">
        <v>1.1463800000000002</v>
      </c>
      <c r="BR87" s="28">
        <v>0.96771999999999991</v>
      </c>
      <c r="BS87" s="28">
        <v>0.20403682377127202</v>
      </c>
      <c r="BT87" s="28">
        <v>0.27773734378740222</v>
      </c>
      <c r="BU87" s="28">
        <v>0.2439741718264834</v>
      </c>
      <c r="BV87" s="28">
        <v>0.2742516606148423</v>
      </c>
      <c r="BW87" s="29" t="s">
        <v>591</v>
      </c>
      <c r="BX87" s="29" t="s">
        <v>663</v>
      </c>
      <c r="BY87" s="29" t="s">
        <v>692</v>
      </c>
    </row>
    <row r="88" spans="1:77" x14ac:dyDescent="0.25">
      <c r="A88" s="28">
        <v>616</v>
      </c>
      <c r="B88" s="29" t="s">
        <v>435</v>
      </c>
      <c r="C88" s="28">
        <v>32</v>
      </c>
      <c r="D88" s="29" t="s">
        <v>60</v>
      </c>
      <c r="E88" s="29" t="s">
        <v>69</v>
      </c>
      <c r="F88" s="29" t="s">
        <v>92</v>
      </c>
      <c r="G88" s="29" t="s">
        <v>325</v>
      </c>
      <c r="H88" s="29" t="s">
        <v>326</v>
      </c>
      <c r="I88" s="29" t="s">
        <v>73</v>
      </c>
      <c r="J88" s="28">
        <v>1333</v>
      </c>
      <c r="K88" s="28">
        <v>314.29000000000002</v>
      </c>
      <c r="L88" s="29" t="s">
        <v>529</v>
      </c>
      <c r="M88" s="29" t="s">
        <v>126</v>
      </c>
      <c r="N88" s="28">
        <v>40.854309999999998</v>
      </c>
      <c r="O88" s="28">
        <v>-111.90889</v>
      </c>
      <c r="P88" s="29" t="s">
        <v>67</v>
      </c>
      <c r="Q88" s="28">
        <v>2004</v>
      </c>
      <c r="R88" s="30"/>
      <c r="S88" s="29" t="s">
        <v>402</v>
      </c>
      <c r="T88" s="28">
        <v>11</v>
      </c>
      <c r="U88" s="29" t="s">
        <v>74</v>
      </c>
      <c r="V88" s="29" t="s">
        <v>555</v>
      </c>
      <c r="W88" s="29" t="s">
        <v>429</v>
      </c>
      <c r="X88" s="28">
        <v>146167</v>
      </c>
      <c r="Y88" s="28">
        <v>149212</v>
      </c>
      <c r="Z88" s="28">
        <v>153568</v>
      </c>
      <c r="AA88" s="28">
        <v>172345</v>
      </c>
      <c r="AB88" s="28">
        <v>175808</v>
      </c>
      <c r="AC88" s="28">
        <v>159420</v>
      </c>
      <c r="AD88" s="28">
        <v>146167</v>
      </c>
      <c r="AE88" s="28">
        <v>175808</v>
      </c>
      <c r="AF88" s="28">
        <v>155143</v>
      </c>
      <c r="AG88" s="28">
        <v>157805</v>
      </c>
      <c r="AH88" s="28">
        <v>160925</v>
      </c>
      <c r="AI88" s="28">
        <v>182217</v>
      </c>
      <c r="AJ88" s="28">
        <v>184682</v>
      </c>
      <c r="AK88" s="28">
        <v>168154.4</v>
      </c>
      <c r="AL88" s="28">
        <v>155143</v>
      </c>
      <c r="AM88" s="28">
        <v>184682</v>
      </c>
      <c r="AN88" s="28">
        <v>1.0613999999999999</v>
      </c>
      <c r="AO88" s="28">
        <v>1.0576000000000001</v>
      </c>
      <c r="AP88" s="28">
        <v>1.0479000000000001</v>
      </c>
      <c r="AQ88" s="28">
        <v>1.0572999999999999</v>
      </c>
      <c r="AR88" s="28">
        <v>1.0505</v>
      </c>
      <c r="AS88" s="28">
        <v>1.0549399999999998</v>
      </c>
      <c r="AT88" s="28">
        <v>1.0479000000000001</v>
      </c>
      <c r="AU88" s="28">
        <v>1.0613999999999999</v>
      </c>
      <c r="AV88" s="28">
        <v>0.87646000000000002</v>
      </c>
      <c r="AW88" s="28">
        <v>0.94029999999999991</v>
      </c>
      <c r="AX88" s="28">
        <v>1.0100799999999999</v>
      </c>
      <c r="AY88" s="28">
        <v>1.0020800000000001</v>
      </c>
      <c r="AZ88" s="28">
        <v>1.01424</v>
      </c>
      <c r="BA88" s="28">
        <v>1.0337999999999998</v>
      </c>
      <c r="BB88" s="28">
        <v>1.0358799999999999</v>
      </c>
      <c r="BC88" s="28">
        <v>1.05654</v>
      </c>
      <c r="BD88" s="28">
        <v>1.0339</v>
      </c>
      <c r="BE88" s="28">
        <v>1.0282999999999998</v>
      </c>
      <c r="BF88" s="28">
        <v>0.9903249999999999</v>
      </c>
      <c r="BG88" s="28">
        <v>0.98248000000000002</v>
      </c>
      <c r="BH88" s="28">
        <v>0.93309999999999993</v>
      </c>
      <c r="BI88" s="28">
        <v>1.0088000000000001</v>
      </c>
      <c r="BJ88" s="28">
        <v>1.0420799999999999</v>
      </c>
      <c r="BK88" s="28">
        <v>1.017525</v>
      </c>
      <c r="BL88" s="28">
        <v>0.66749999999999998</v>
      </c>
      <c r="BM88" s="28">
        <v>1.0205600000000001</v>
      </c>
      <c r="BN88" s="28">
        <v>1.0462999999999998</v>
      </c>
      <c r="BO88" s="28">
        <v>1.06752</v>
      </c>
      <c r="BP88" s="28">
        <v>1.0830000000000002</v>
      </c>
      <c r="BQ88" s="28">
        <v>1.1586000000000001</v>
      </c>
      <c r="BR88" s="28">
        <v>0.9527000000000001</v>
      </c>
      <c r="BS88" s="28">
        <v>0.19737081577328047</v>
      </c>
      <c r="BT88" s="28">
        <v>0.3199648717361766</v>
      </c>
      <c r="BU88" s="28">
        <v>0.22577612088099794</v>
      </c>
      <c r="BV88" s="28">
        <v>0.25688819160954496</v>
      </c>
      <c r="BW88" s="29" t="s">
        <v>594</v>
      </c>
      <c r="BX88" s="29" t="s">
        <v>663</v>
      </c>
      <c r="BY88" s="29" t="s">
        <v>688</v>
      </c>
    </row>
    <row r="89" spans="1:77" x14ac:dyDescent="0.25">
      <c r="A89" s="28">
        <v>617</v>
      </c>
      <c r="B89" s="29" t="s">
        <v>439</v>
      </c>
      <c r="C89" s="28">
        <v>32</v>
      </c>
      <c r="D89" s="29" t="s">
        <v>60</v>
      </c>
      <c r="E89" s="29" t="s">
        <v>184</v>
      </c>
      <c r="F89" s="29" t="s">
        <v>92</v>
      </c>
      <c r="G89" s="29" t="s">
        <v>327</v>
      </c>
      <c r="H89" s="29" t="s">
        <v>328</v>
      </c>
      <c r="I89" s="29" t="s">
        <v>187</v>
      </c>
      <c r="J89" s="28">
        <v>418</v>
      </c>
      <c r="K89" s="28">
        <v>5.53</v>
      </c>
      <c r="L89" s="29" t="s">
        <v>530</v>
      </c>
      <c r="M89" s="29" t="s">
        <v>66</v>
      </c>
      <c r="N89" s="28">
        <v>40.649320000000003</v>
      </c>
      <c r="O89" s="28">
        <v>-111.80794</v>
      </c>
      <c r="P89" s="29" t="s">
        <v>67</v>
      </c>
      <c r="Q89" s="28">
        <v>2004</v>
      </c>
      <c r="R89" s="30"/>
      <c r="S89" s="29" t="s">
        <v>403</v>
      </c>
      <c r="T89" s="28">
        <v>35</v>
      </c>
      <c r="U89" s="29" t="s">
        <v>74</v>
      </c>
      <c r="V89" s="29" t="s">
        <v>555</v>
      </c>
      <c r="W89" s="29" t="s">
        <v>429</v>
      </c>
      <c r="X89" s="28">
        <v>66835</v>
      </c>
      <c r="Y89" s="28">
        <v>68728</v>
      </c>
      <c r="Z89" s="28">
        <v>71719</v>
      </c>
      <c r="AA89" s="28">
        <v>71821</v>
      </c>
      <c r="AB89" s="28">
        <v>68431</v>
      </c>
      <c r="AC89" s="28">
        <v>69506.8</v>
      </c>
      <c r="AD89" s="28">
        <v>66835</v>
      </c>
      <c r="AE89" s="28">
        <v>71821</v>
      </c>
      <c r="AF89" s="28">
        <v>72506</v>
      </c>
      <c r="AG89" s="28">
        <v>74470</v>
      </c>
      <c r="AH89" s="28">
        <v>77460</v>
      </c>
      <c r="AI89" s="28">
        <v>77772</v>
      </c>
      <c r="AJ89" s="28">
        <v>73375</v>
      </c>
      <c r="AK89" s="28">
        <v>75116.600000000006</v>
      </c>
      <c r="AL89" s="28">
        <v>72506</v>
      </c>
      <c r="AM89" s="28">
        <v>77772</v>
      </c>
      <c r="AN89" s="28">
        <v>1.0849</v>
      </c>
      <c r="AO89" s="28">
        <v>1.0834999999999999</v>
      </c>
      <c r="AP89" s="28">
        <v>1.08</v>
      </c>
      <c r="AQ89" s="28">
        <v>1.0829</v>
      </c>
      <c r="AR89" s="28">
        <v>1.0722</v>
      </c>
      <c r="AS89" s="28">
        <v>1.0807000000000002</v>
      </c>
      <c r="AT89" s="28">
        <v>1.0722</v>
      </c>
      <c r="AU89" s="28">
        <v>1.0849</v>
      </c>
      <c r="AV89" s="28">
        <v>0.94122000000000006</v>
      </c>
      <c r="AW89" s="28">
        <v>0.98347999999999991</v>
      </c>
      <c r="AX89" s="28">
        <v>1.0107200000000001</v>
      </c>
      <c r="AY89" s="28">
        <v>0.98637999999999992</v>
      </c>
      <c r="AZ89" s="28">
        <v>1.0018400000000001</v>
      </c>
      <c r="BA89" s="28">
        <v>1.0492000000000001</v>
      </c>
      <c r="BB89" s="28">
        <v>1.02312</v>
      </c>
      <c r="BC89" s="28">
        <v>1.01356</v>
      </c>
      <c r="BD89" s="28">
        <v>1.02844</v>
      </c>
      <c r="BE89" s="28">
        <v>1.01006</v>
      </c>
      <c r="BF89" s="28">
        <v>0.95788000000000006</v>
      </c>
      <c r="BG89" s="28">
        <v>0.97689999999999999</v>
      </c>
      <c r="BH89" s="28">
        <v>0.96721999999999997</v>
      </c>
      <c r="BI89" s="28">
        <v>0.9996600000000001</v>
      </c>
      <c r="BJ89" s="28">
        <v>1.0286200000000001</v>
      </c>
      <c r="BK89" s="28">
        <v>0.99882000000000004</v>
      </c>
      <c r="BL89" s="28">
        <v>0.66079999999999994</v>
      </c>
      <c r="BM89" s="28">
        <v>1.0279400000000001</v>
      </c>
      <c r="BN89" s="28">
        <v>1.0795600000000001</v>
      </c>
      <c r="BO89" s="28">
        <v>1.09866</v>
      </c>
      <c r="BP89" s="28">
        <v>1.1133199999999999</v>
      </c>
      <c r="BQ89" s="28">
        <v>1.1362999999999999</v>
      </c>
      <c r="BR89" s="28">
        <v>0.88207999999999986</v>
      </c>
      <c r="BS89" s="28">
        <v>0.20101075061943924</v>
      </c>
      <c r="BT89" s="28">
        <v>0.31329047832940032</v>
      </c>
      <c r="BU89" s="28">
        <v>0.25705376016673592</v>
      </c>
      <c r="BV89" s="28">
        <v>0.22864501088442454</v>
      </c>
      <c r="BW89" s="29" t="s">
        <v>656</v>
      </c>
      <c r="BX89" s="29" t="s">
        <v>663</v>
      </c>
      <c r="BY89" s="29" t="s">
        <v>694</v>
      </c>
    </row>
    <row r="90" spans="1:77" x14ac:dyDescent="0.25">
      <c r="A90" s="28">
        <v>619</v>
      </c>
      <c r="B90" s="29" t="s">
        <v>441</v>
      </c>
      <c r="C90" s="28">
        <v>31</v>
      </c>
      <c r="D90" s="29" t="s">
        <v>329</v>
      </c>
      <c r="E90" s="29" t="s">
        <v>68</v>
      </c>
      <c r="F90" s="29" t="s">
        <v>128</v>
      </c>
      <c r="G90" s="29" t="s">
        <v>330</v>
      </c>
      <c r="H90" s="29" t="s">
        <v>331</v>
      </c>
      <c r="I90" s="29" t="s">
        <v>332</v>
      </c>
      <c r="J90" s="28">
        <v>411</v>
      </c>
      <c r="K90" s="28">
        <v>10.6</v>
      </c>
      <c r="L90" s="29" t="s">
        <v>531</v>
      </c>
      <c r="M90" s="29" t="s">
        <v>66</v>
      </c>
      <c r="N90" s="28">
        <v>40.725380000000001</v>
      </c>
      <c r="O90" s="28">
        <v>-112.03899</v>
      </c>
      <c r="P90" s="29" t="s">
        <v>67</v>
      </c>
      <c r="Q90" s="28">
        <v>2004</v>
      </c>
      <c r="R90" s="30"/>
      <c r="S90" s="29" t="s">
        <v>403</v>
      </c>
      <c r="T90" s="28">
        <v>35</v>
      </c>
      <c r="U90" s="29" t="s">
        <v>74</v>
      </c>
      <c r="V90" s="29" t="s">
        <v>555</v>
      </c>
      <c r="W90" s="29" t="s">
        <v>430</v>
      </c>
      <c r="X90" s="28">
        <v>39988</v>
      </c>
      <c r="Y90" s="28">
        <v>37722</v>
      </c>
      <c r="Z90" s="28">
        <v>40443</v>
      </c>
      <c r="AA90" s="28">
        <v>43665</v>
      </c>
      <c r="AB90" s="28">
        <v>44073</v>
      </c>
      <c r="AC90" s="28">
        <v>41178.199999999997</v>
      </c>
      <c r="AD90" s="28">
        <v>37722</v>
      </c>
      <c r="AE90" s="28">
        <v>44073</v>
      </c>
      <c r="AF90" s="28">
        <v>44800</v>
      </c>
      <c r="AG90" s="28">
        <v>41627</v>
      </c>
      <c r="AH90" s="28">
        <v>44579</v>
      </c>
      <c r="AI90" s="28">
        <v>48136</v>
      </c>
      <c r="AJ90" s="28">
        <v>48363</v>
      </c>
      <c r="AK90" s="28">
        <v>45501</v>
      </c>
      <c r="AL90" s="28">
        <v>41627</v>
      </c>
      <c r="AM90" s="28">
        <v>48363</v>
      </c>
      <c r="AN90" s="28">
        <v>1.1203000000000001</v>
      </c>
      <c r="AO90" s="28">
        <v>1.1034999999999999</v>
      </c>
      <c r="AP90" s="28">
        <v>1.1023000000000001</v>
      </c>
      <c r="AQ90" s="28">
        <v>1.1024</v>
      </c>
      <c r="AR90" s="28">
        <v>1.0972999999999999</v>
      </c>
      <c r="AS90" s="28">
        <v>1.1051599999999999</v>
      </c>
      <c r="AT90" s="28">
        <v>1.0972999999999999</v>
      </c>
      <c r="AU90" s="28">
        <v>1.1203000000000001</v>
      </c>
      <c r="AV90" s="28">
        <v>0.92446000000000006</v>
      </c>
      <c r="AW90" s="28">
        <v>0.97789999999999999</v>
      </c>
      <c r="AX90" s="28">
        <v>1.02006</v>
      </c>
      <c r="AY90" s="28">
        <v>1.0272400000000002</v>
      </c>
      <c r="AZ90" s="28">
        <v>1.05748</v>
      </c>
      <c r="BA90" s="28">
        <v>1.00088</v>
      </c>
      <c r="BB90" s="28">
        <v>0.96150000000000002</v>
      </c>
      <c r="BC90" s="28">
        <v>1.0360750000000001</v>
      </c>
      <c r="BD90" s="28">
        <v>1.0141199999999999</v>
      </c>
      <c r="BE90" s="28">
        <v>1.0122</v>
      </c>
      <c r="BF90" s="28">
        <v>0.98019999999999996</v>
      </c>
      <c r="BG90" s="28">
        <v>0.96714</v>
      </c>
      <c r="BH90" s="28">
        <v>0.95648</v>
      </c>
      <c r="BI90" s="28">
        <v>1.0349200000000001</v>
      </c>
      <c r="BJ90" s="28">
        <v>0.98532000000000008</v>
      </c>
      <c r="BK90" s="28">
        <v>1.0021799999999998</v>
      </c>
      <c r="BL90" s="28">
        <v>0.59419999999999995</v>
      </c>
      <c r="BM90" s="28">
        <v>1.0762</v>
      </c>
      <c r="BN90" s="28">
        <v>1.1028199999999999</v>
      </c>
      <c r="BO90" s="28">
        <v>1.1198400000000002</v>
      </c>
      <c r="BP90" s="28">
        <v>1.1203799999999999</v>
      </c>
      <c r="BQ90" s="28">
        <v>1.1541599999999999</v>
      </c>
      <c r="BR90" s="28">
        <v>0.84439999999999993</v>
      </c>
      <c r="BS90" s="28">
        <v>0.22274885687528392</v>
      </c>
      <c r="BT90" s="28">
        <v>0.26693528313739018</v>
      </c>
      <c r="BU90" s="28">
        <v>0.24049212271670176</v>
      </c>
      <c r="BV90" s="28">
        <v>0.2698237372706242</v>
      </c>
      <c r="BW90" s="29" t="s">
        <v>656</v>
      </c>
      <c r="BX90" s="29" t="s">
        <v>663</v>
      </c>
      <c r="BY90" s="29" t="s">
        <v>700</v>
      </c>
    </row>
    <row r="91" spans="1:77" x14ac:dyDescent="0.25">
      <c r="A91" s="28">
        <v>620</v>
      </c>
      <c r="B91" s="29" t="s">
        <v>434</v>
      </c>
      <c r="C91" s="28">
        <v>2</v>
      </c>
      <c r="D91" s="29" t="s">
        <v>127</v>
      </c>
      <c r="E91" s="29" t="s">
        <v>68</v>
      </c>
      <c r="F91" s="29" t="s">
        <v>128</v>
      </c>
      <c r="G91" s="29" t="s">
        <v>333</v>
      </c>
      <c r="H91" s="29" t="s">
        <v>334</v>
      </c>
      <c r="I91" s="29" t="s">
        <v>268</v>
      </c>
      <c r="J91" s="28">
        <v>1343</v>
      </c>
      <c r="K91" s="28">
        <v>109.1</v>
      </c>
      <c r="L91" s="29" t="s">
        <v>532</v>
      </c>
      <c r="M91" s="29" t="s">
        <v>80</v>
      </c>
      <c r="N91" s="28">
        <v>41.735430000000001</v>
      </c>
      <c r="O91" s="28">
        <v>-111.85209999999999</v>
      </c>
      <c r="P91" s="29" t="s">
        <v>67</v>
      </c>
      <c r="Q91" s="28">
        <v>2005</v>
      </c>
      <c r="R91" s="30"/>
      <c r="S91" s="29" t="s">
        <v>409</v>
      </c>
      <c r="T91" s="28">
        <v>5</v>
      </c>
      <c r="U91" s="29" t="s">
        <v>80</v>
      </c>
      <c r="V91" s="29" t="s">
        <v>555</v>
      </c>
      <c r="W91" s="29" t="s">
        <v>430</v>
      </c>
      <c r="X91" s="28">
        <v>12105</v>
      </c>
      <c r="Y91" s="28">
        <v>10043</v>
      </c>
      <c r="Z91" s="28">
        <v>10009</v>
      </c>
      <c r="AA91" s="28">
        <v>10405</v>
      </c>
      <c r="AB91" s="28">
        <v>10913</v>
      </c>
      <c r="AC91" s="28">
        <v>10695</v>
      </c>
      <c r="AD91" s="28">
        <v>10009</v>
      </c>
      <c r="AE91" s="28">
        <v>12105</v>
      </c>
      <c r="AF91" s="28">
        <v>13676</v>
      </c>
      <c r="AG91" s="28">
        <v>11372</v>
      </c>
      <c r="AH91" s="28">
        <v>11236</v>
      </c>
      <c r="AI91" s="28">
        <v>11677</v>
      </c>
      <c r="AJ91" s="28">
        <v>12177</v>
      </c>
      <c r="AK91" s="28">
        <v>12027.6</v>
      </c>
      <c r="AL91" s="28">
        <v>11236</v>
      </c>
      <c r="AM91" s="28">
        <v>13676</v>
      </c>
      <c r="AN91" s="28">
        <v>1.1297999999999999</v>
      </c>
      <c r="AO91" s="28">
        <v>1.1323000000000001</v>
      </c>
      <c r="AP91" s="28">
        <v>1.1226</v>
      </c>
      <c r="AQ91" s="28">
        <v>1.1222000000000001</v>
      </c>
      <c r="AR91" s="28">
        <v>1.1157999999999999</v>
      </c>
      <c r="AS91" s="28">
        <v>1.1245400000000001</v>
      </c>
      <c r="AT91" s="28">
        <v>1.1157999999999999</v>
      </c>
      <c r="AU91" s="28">
        <v>1.1323000000000001</v>
      </c>
      <c r="AV91" s="28">
        <v>0.8664400000000001</v>
      </c>
      <c r="AW91" s="28">
        <v>0.93580000000000008</v>
      </c>
      <c r="AX91" s="28">
        <v>0.99436000000000002</v>
      </c>
      <c r="AY91" s="28">
        <v>1.0155799999999999</v>
      </c>
      <c r="AZ91" s="28">
        <v>1.0355000000000001</v>
      </c>
      <c r="BA91" s="28">
        <v>1.0546199999999999</v>
      </c>
      <c r="BB91" s="28">
        <v>1.0453199999999998</v>
      </c>
      <c r="BC91" s="28">
        <v>1.07104</v>
      </c>
      <c r="BD91" s="28">
        <v>1.0630199999999999</v>
      </c>
      <c r="BE91" s="28">
        <v>1.0126000000000002</v>
      </c>
      <c r="BF91" s="28">
        <v>0.95989999999999998</v>
      </c>
      <c r="BG91" s="28">
        <v>0.91393999999999997</v>
      </c>
      <c r="BH91" s="28">
        <v>0.90538000000000007</v>
      </c>
      <c r="BI91" s="28">
        <v>1.0151600000000001</v>
      </c>
      <c r="BJ91" s="28">
        <v>1.0569799999999998</v>
      </c>
      <c r="BK91" s="28">
        <v>1.0118199999999999</v>
      </c>
      <c r="BL91" s="28">
        <v>0.47081999999999996</v>
      </c>
      <c r="BM91" s="28">
        <v>1.1041000000000001</v>
      </c>
      <c r="BN91" s="28">
        <v>1.1203000000000001</v>
      </c>
      <c r="BO91" s="28">
        <v>1.1299000000000001</v>
      </c>
      <c r="BP91" s="28">
        <v>1.14144</v>
      </c>
      <c r="BQ91" s="28">
        <v>1.19702</v>
      </c>
      <c r="BR91" s="28">
        <v>0.84881999999999991</v>
      </c>
      <c r="BS91" s="28">
        <v>0.15503256661719372</v>
      </c>
      <c r="BT91" s="28">
        <v>0.39332829544055981</v>
      </c>
      <c r="BU91" s="28">
        <v>0.25195980482794678</v>
      </c>
      <c r="BV91" s="28">
        <v>0.1996793331142997</v>
      </c>
      <c r="BW91" s="29" t="s">
        <v>593</v>
      </c>
      <c r="BX91" s="29" t="s">
        <v>663</v>
      </c>
      <c r="BY91" s="29" t="s">
        <v>662</v>
      </c>
    </row>
    <row r="92" spans="1:77" x14ac:dyDescent="0.25">
      <c r="A92" s="28">
        <v>621</v>
      </c>
      <c r="B92" s="29" t="s">
        <v>435</v>
      </c>
      <c r="C92" s="28">
        <v>35</v>
      </c>
      <c r="D92" s="29" t="s">
        <v>60</v>
      </c>
      <c r="E92" s="29" t="s">
        <v>69</v>
      </c>
      <c r="F92" s="29" t="s">
        <v>92</v>
      </c>
      <c r="G92" s="29" t="s">
        <v>335</v>
      </c>
      <c r="H92" s="29" t="s">
        <v>336</v>
      </c>
      <c r="I92" s="29" t="s">
        <v>73</v>
      </c>
      <c r="J92" s="28">
        <v>1333</v>
      </c>
      <c r="K92" s="28">
        <v>9.5</v>
      </c>
      <c r="L92" s="29" t="s">
        <v>533</v>
      </c>
      <c r="M92" s="29" t="s">
        <v>205</v>
      </c>
      <c r="N92" s="28">
        <v>37.12238</v>
      </c>
      <c r="O92" s="28">
        <v>-113.53677999999999</v>
      </c>
      <c r="P92" s="29" t="s">
        <v>67</v>
      </c>
      <c r="Q92" s="28">
        <v>2006</v>
      </c>
      <c r="R92" s="30"/>
      <c r="S92" s="29" t="s">
        <v>411</v>
      </c>
      <c r="T92" s="28">
        <v>53</v>
      </c>
      <c r="U92" s="29" t="s">
        <v>206</v>
      </c>
      <c r="V92" s="29" t="s">
        <v>555</v>
      </c>
      <c r="W92" s="29" t="s">
        <v>429</v>
      </c>
      <c r="X92" s="28">
        <v>44073</v>
      </c>
      <c r="Y92" s="28">
        <v>45888</v>
      </c>
      <c r="Z92" s="28">
        <v>49126</v>
      </c>
      <c r="AA92" s="28">
        <v>52371</v>
      </c>
      <c r="AB92" s="28">
        <v>55962</v>
      </c>
      <c r="AC92" s="28">
        <v>49484</v>
      </c>
      <c r="AD92" s="28">
        <v>44073</v>
      </c>
      <c r="AE92" s="28">
        <v>55962</v>
      </c>
      <c r="AF92" s="28">
        <v>44937</v>
      </c>
      <c r="AG92" s="28">
        <v>46898</v>
      </c>
      <c r="AH92" s="28">
        <v>50181</v>
      </c>
      <c r="AI92" s="28">
        <v>53240</v>
      </c>
      <c r="AJ92" s="28">
        <v>57101</v>
      </c>
      <c r="AK92" s="28">
        <v>50471.4</v>
      </c>
      <c r="AL92" s="28">
        <v>44937</v>
      </c>
      <c r="AM92" s="28">
        <v>57101</v>
      </c>
      <c r="AN92" s="28">
        <v>1.0196000000000001</v>
      </c>
      <c r="AO92" s="28">
        <v>1.022</v>
      </c>
      <c r="AP92" s="28">
        <v>1.0215000000000001</v>
      </c>
      <c r="AQ92" s="28">
        <v>1.0165999999999999</v>
      </c>
      <c r="AR92" s="28">
        <v>1.0204</v>
      </c>
      <c r="AS92" s="28">
        <v>1.0200199999999999</v>
      </c>
      <c r="AT92" s="28">
        <v>1.0165999999999999</v>
      </c>
      <c r="AU92" s="28">
        <v>1.022</v>
      </c>
      <c r="AV92" s="28">
        <v>0.87308000000000008</v>
      </c>
      <c r="AW92" s="28">
        <v>0.94222000000000006</v>
      </c>
      <c r="AX92" s="28">
        <v>1.04312</v>
      </c>
      <c r="AY92" s="28">
        <v>1.0438000000000001</v>
      </c>
      <c r="AZ92" s="28">
        <v>1.0117999999999998</v>
      </c>
      <c r="BA92" s="28">
        <v>0.97406000000000004</v>
      </c>
      <c r="BB92" s="28">
        <v>1.0602400000000001</v>
      </c>
      <c r="BC92" s="28">
        <v>1.0697799999999997</v>
      </c>
      <c r="BD92" s="28">
        <v>0.99715999999999982</v>
      </c>
      <c r="BE92" s="28">
        <v>1.02532</v>
      </c>
      <c r="BF92" s="28">
        <v>1.0049999999999999</v>
      </c>
      <c r="BG92" s="28">
        <v>0.95691999999999999</v>
      </c>
      <c r="BH92" s="28">
        <v>0.92404000000000008</v>
      </c>
      <c r="BI92" s="28">
        <v>1.0328999999999999</v>
      </c>
      <c r="BJ92" s="28">
        <v>1.03468</v>
      </c>
      <c r="BK92" s="28">
        <v>1.0091800000000002</v>
      </c>
      <c r="BL92" s="28">
        <v>0.77866000000000002</v>
      </c>
      <c r="BM92" s="28">
        <v>0.98165999999999998</v>
      </c>
      <c r="BN92" s="28">
        <v>0.99270000000000014</v>
      </c>
      <c r="BO92" s="28">
        <v>1.0235400000000001</v>
      </c>
      <c r="BP92" s="28">
        <v>1.0769199999999999</v>
      </c>
      <c r="BQ92" s="28">
        <v>1.1592800000000001</v>
      </c>
      <c r="BR92" s="28">
        <v>0.97981999999999991</v>
      </c>
      <c r="BS92" s="28">
        <v>0.13431042882886252</v>
      </c>
      <c r="BT92" s="28">
        <v>0.38561546376731504</v>
      </c>
      <c r="BU92" s="28">
        <v>0.22924279270593589</v>
      </c>
      <c r="BV92" s="28">
        <v>0.25083131469788655</v>
      </c>
      <c r="BW92" s="29" t="s">
        <v>656</v>
      </c>
      <c r="BX92" s="29" t="s">
        <v>663</v>
      </c>
      <c r="BY92" s="29" t="s">
        <v>697</v>
      </c>
    </row>
    <row r="93" spans="1:77" x14ac:dyDescent="0.25">
      <c r="A93" s="28">
        <v>622</v>
      </c>
      <c r="B93" s="29" t="s">
        <v>434</v>
      </c>
      <c r="C93" s="28">
        <v>3</v>
      </c>
      <c r="D93" s="29" t="s">
        <v>144</v>
      </c>
      <c r="E93" s="29" t="s">
        <v>68</v>
      </c>
      <c r="F93" s="29" t="s">
        <v>157</v>
      </c>
      <c r="G93" s="29" t="s">
        <v>337</v>
      </c>
      <c r="H93" s="29" t="s">
        <v>338</v>
      </c>
      <c r="I93" s="29" t="s">
        <v>339</v>
      </c>
      <c r="J93" s="28">
        <v>345</v>
      </c>
      <c r="K93" s="28">
        <v>9.35</v>
      </c>
      <c r="L93" s="29" t="s">
        <v>534</v>
      </c>
      <c r="M93" s="29" t="s">
        <v>80</v>
      </c>
      <c r="N93" s="28">
        <v>41.694200000000002</v>
      </c>
      <c r="O93" s="28">
        <v>-111.83477999999999</v>
      </c>
      <c r="P93" s="29" t="s">
        <v>67</v>
      </c>
      <c r="Q93" s="28">
        <v>2009</v>
      </c>
      <c r="R93" s="30"/>
      <c r="S93" s="29" t="s">
        <v>409</v>
      </c>
      <c r="T93" s="28">
        <v>5</v>
      </c>
      <c r="U93" s="29" t="s">
        <v>80</v>
      </c>
      <c r="V93" s="29" t="s">
        <v>555</v>
      </c>
      <c r="W93" s="29" t="s">
        <v>428</v>
      </c>
      <c r="X93" s="28">
        <v>17822</v>
      </c>
      <c r="Y93" s="28">
        <v>18126</v>
      </c>
      <c r="Z93" s="28">
        <v>19149</v>
      </c>
      <c r="AA93" s="28">
        <v>20230</v>
      </c>
      <c r="AB93" s="28">
        <v>21003</v>
      </c>
      <c r="AC93" s="28">
        <v>19266</v>
      </c>
      <c r="AD93" s="28">
        <v>17822</v>
      </c>
      <c r="AE93" s="28">
        <v>21003</v>
      </c>
      <c r="AF93" s="28">
        <v>19507</v>
      </c>
      <c r="AG93" s="28">
        <v>19837</v>
      </c>
      <c r="AH93" s="28">
        <v>20978</v>
      </c>
      <c r="AI93" s="28">
        <v>22214</v>
      </c>
      <c r="AJ93" s="28">
        <v>22941</v>
      </c>
      <c r="AK93" s="28">
        <v>21095.4</v>
      </c>
      <c r="AL93" s="28">
        <v>19507</v>
      </c>
      <c r="AM93" s="28">
        <v>22941</v>
      </c>
      <c r="AN93" s="28">
        <v>1.0945</v>
      </c>
      <c r="AO93" s="28">
        <v>1.0944</v>
      </c>
      <c r="AP93" s="28">
        <v>1.0954999999999999</v>
      </c>
      <c r="AQ93" s="28">
        <v>1.0981000000000001</v>
      </c>
      <c r="AR93" s="28">
        <v>1.0923</v>
      </c>
      <c r="AS93" s="28">
        <v>1.0949599999999999</v>
      </c>
      <c r="AT93" s="28">
        <v>1.0923</v>
      </c>
      <c r="AU93" s="28">
        <v>1.0981000000000001</v>
      </c>
      <c r="AV93" s="28">
        <v>0.90454000000000012</v>
      </c>
      <c r="AW93" s="28">
        <v>0.94592000000000009</v>
      </c>
      <c r="AX93" s="28">
        <v>0.98718000000000006</v>
      </c>
      <c r="AY93" s="28">
        <v>0.99691999999999992</v>
      </c>
      <c r="AZ93" s="28">
        <v>1.0482600000000002</v>
      </c>
      <c r="BA93" s="28">
        <v>1.02928</v>
      </c>
      <c r="BB93" s="28">
        <v>0.98960000000000004</v>
      </c>
      <c r="BC93" s="28">
        <v>1.0199</v>
      </c>
      <c r="BD93" s="28">
        <v>1.0548600000000001</v>
      </c>
      <c r="BE93" s="28">
        <v>1.0206599999999999</v>
      </c>
      <c r="BF93" s="28">
        <v>0.98665999999999998</v>
      </c>
      <c r="BG93" s="28">
        <v>0.96919999999999984</v>
      </c>
      <c r="BH93" s="28">
        <v>0.93987999999999994</v>
      </c>
      <c r="BI93" s="28">
        <v>1.01078</v>
      </c>
      <c r="BJ93" s="28">
        <v>1.01294</v>
      </c>
      <c r="BK93" s="28">
        <v>1.02074</v>
      </c>
      <c r="BL93" s="28">
        <v>0.51970000000000005</v>
      </c>
      <c r="BM93" s="28">
        <v>1.0777000000000001</v>
      </c>
      <c r="BN93" s="28">
        <v>1.0944399999999999</v>
      </c>
      <c r="BO93" s="28">
        <v>1.0968199999999999</v>
      </c>
      <c r="BP93" s="28">
        <v>1.1072400000000002</v>
      </c>
      <c r="BQ93" s="28">
        <v>1.1475399999999998</v>
      </c>
      <c r="BR93" s="28">
        <v>0.95423999999999987</v>
      </c>
      <c r="BS93" s="28">
        <v>0.16119769751320615</v>
      </c>
      <c r="BT93" s="28">
        <v>0.32295062473913527</v>
      </c>
      <c r="BU93" s="28">
        <v>0.25841624646910533</v>
      </c>
      <c r="BV93" s="28">
        <v>0.25743543127855328</v>
      </c>
      <c r="BW93" s="29" t="s">
        <v>591</v>
      </c>
      <c r="BX93" s="29" t="s">
        <v>687</v>
      </c>
      <c r="BY93" s="29" t="s">
        <v>662</v>
      </c>
    </row>
    <row r="94" spans="1:77" x14ac:dyDescent="0.25">
      <c r="A94" s="28">
        <v>623</v>
      </c>
      <c r="B94" s="29" t="s">
        <v>434</v>
      </c>
      <c r="C94" s="28">
        <v>2</v>
      </c>
      <c r="D94" s="29" t="s">
        <v>127</v>
      </c>
      <c r="E94" s="29" t="s">
        <v>68</v>
      </c>
      <c r="F94" s="29" t="s">
        <v>340</v>
      </c>
      <c r="G94" s="29" t="s">
        <v>341</v>
      </c>
      <c r="H94" s="29" t="s">
        <v>342</v>
      </c>
      <c r="I94" s="29" t="s">
        <v>343</v>
      </c>
      <c r="J94" s="28">
        <v>304</v>
      </c>
      <c r="K94" s="28">
        <v>1.6</v>
      </c>
      <c r="L94" s="29" t="s">
        <v>535</v>
      </c>
      <c r="M94" s="29" t="s">
        <v>205</v>
      </c>
      <c r="N94" s="28">
        <v>37.103630000000003</v>
      </c>
      <c r="O94" s="28">
        <v>-113.59215</v>
      </c>
      <c r="P94" s="29" t="s">
        <v>67</v>
      </c>
      <c r="Q94" s="28">
        <v>2009</v>
      </c>
      <c r="R94" s="30"/>
      <c r="S94" s="29" t="s">
        <v>411</v>
      </c>
      <c r="T94" s="28">
        <v>53</v>
      </c>
      <c r="U94" s="29" t="s">
        <v>206</v>
      </c>
      <c r="V94" s="29" t="s">
        <v>556</v>
      </c>
      <c r="W94" s="29" t="s">
        <v>429</v>
      </c>
      <c r="X94" s="31">
        <v>22685</v>
      </c>
      <c r="Y94" s="28">
        <v>22895</v>
      </c>
      <c r="Z94" s="28">
        <v>23411</v>
      </c>
      <c r="AA94" s="28">
        <v>24333</v>
      </c>
      <c r="AB94" s="28">
        <v>24370</v>
      </c>
      <c r="AC94" s="28">
        <v>23538.799999999999</v>
      </c>
      <c r="AD94" s="28">
        <v>22685</v>
      </c>
      <c r="AE94" s="28">
        <v>24370</v>
      </c>
      <c r="AF94" s="31">
        <v>24694</v>
      </c>
      <c r="AG94" s="28">
        <v>24997</v>
      </c>
      <c r="AH94" s="28">
        <v>25522</v>
      </c>
      <c r="AI94" s="28">
        <v>26562</v>
      </c>
      <c r="AJ94" s="28">
        <v>26509</v>
      </c>
      <c r="AK94" s="28">
        <v>25656.799999999999</v>
      </c>
      <c r="AL94" s="28">
        <v>24694</v>
      </c>
      <c r="AM94" s="28">
        <v>26562</v>
      </c>
      <c r="AN94" s="31">
        <v>1.0886</v>
      </c>
      <c r="AO94" s="28">
        <v>1.0918000000000001</v>
      </c>
      <c r="AP94" s="28">
        <v>1.0902000000000001</v>
      </c>
      <c r="AQ94" s="28">
        <v>1.0915999999999999</v>
      </c>
      <c r="AR94" s="28">
        <v>1.0878000000000001</v>
      </c>
      <c r="AS94" s="28">
        <v>1.0899999999999999</v>
      </c>
      <c r="AT94" s="28">
        <v>1.0878000000000001</v>
      </c>
      <c r="AU94" s="28">
        <v>1.0918000000000001</v>
      </c>
      <c r="AV94" s="28">
        <v>0.95126000000000011</v>
      </c>
      <c r="AW94" s="28">
        <v>1.0311400000000002</v>
      </c>
      <c r="AX94" s="28">
        <v>1.0675399999999999</v>
      </c>
      <c r="AY94" s="28">
        <v>1.0547599999999999</v>
      </c>
      <c r="AZ94" s="28">
        <v>1.01966</v>
      </c>
      <c r="BA94" s="28">
        <v>0.96476000000000006</v>
      </c>
      <c r="BB94" s="28">
        <v>0.92964000000000002</v>
      </c>
      <c r="BC94" s="28">
        <v>0.96777999999999997</v>
      </c>
      <c r="BD94" s="28">
        <v>0.99599999999999989</v>
      </c>
      <c r="BE94" s="28">
        <v>1.0453600000000001</v>
      </c>
      <c r="BF94" s="28">
        <v>0.99975999999999987</v>
      </c>
      <c r="BG94" s="28">
        <v>0.97094000000000003</v>
      </c>
      <c r="BH94" s="28">
        <v>0.98443999999999998</v>
      </c>
      <c r="BI94" s="28">
        <v>1.04732</v>
      </c>
      <c r="BJ94" s="28">
        <v>0.95406000000000013</v>
      </c>
      <c r="BK94" s="28">
        <v>1.01366</v>
      </c>
      <c r="BL94" s="28">
        <v>0.5325200000000001</v>
      </c>
      <c r="BM94" s="28">
        <v>1.0638400000000001</v>
      </c>
      <c r="BN94" s="28">
        <v>1.08904</v>
      </c>
      <c r="BO94" s="28">
        <v>1.0952999999999999</v>
      </c>
      <c r="BP94" s="28">
        <v>1.1086</v>
      </c>
      <c r="BQ94" s="28">
        <v>1.1595200000000001</v>
      </c>
      <c r="BR94" s="28">
        <v>0.95228000000000002</v>
      </c>
      <c r="BS94" s="28">
        <v>0.13666771723112292</v>
      </c>
      <c r="BT94" s="28">
        <v>0.41927262326429215</v>
      </c>
      <c r="BU94" s="28">
        <v>0.22704061313346308</v>
      </c>
      <c r="BV94" s="28">
        <v>0.21701904637112196</v>
      </c>
      <c r="BW94" s="29" t="s">
        <v>656</v>
      </c>
      <c r="BX94" s="29" t="s">
        <v>663</v>
      </c>
      <c r="BY94" s="29" t="s">
        <v>702</v>
      </c>
    </row>
    <row r="95" spans="1:77" x14ac:dyDescent="0.25">
      <c r="A95" s="28">
        <v>624</v>
      </c>
      <c r="B95" s="29" t="s">
        <v>442</v>
      </c>
      <c r="C95" s="28">
        <v>32</v>
      </c>
      <c r="D95" s="29" t="s">
        <v>329</v>
      </c>
      <c r="E95" s="29" t="s">
        <v>68</v>
      </c>
      <c r="F95" s="29" t="s">
        <v>128</v>
      </c>
      <c r="G95" s="29" t="s">
        <v>344</v>
      </c>
      <c r="H95" s="29" t="s">
        <v>345</v>
      </c>
      <c r="I95" s="29" t="s">
        <v>346</v>
      </c>
      <c r="J95" s="28">
        <v>6369</v>
      </c>
      <c r="K95" s="28">
        <v>0.94399999999999995</v>
      </c>
      <c r="L95" s="29" t="s">
        <v>536</v>
      </c>
      <c r="M95" s="29" t="s">
        <v>126</v>
      </c>
      <c r="N95" s="28">
        <v>40.840890000000002</v>
      </c>
      <c r="O95" s="28">
        <v>-111.94215</v>
      </c>
      <c r="P95" s="29" t="s">
        <v>67</v>
      </c>
      <c r="Q95" s="28">
        <v>2010</v>
      </c>
      <c r="R95" s="30"/>
      <c r="S95" s="29" t="s">
        <v>402</v>
      </c>
      <c r="T95" s="28">
        <v>11</v>
      </c>
      <c r="U95" s="29" t="s">
        <v>74</v>
      </c>
      <c r="V95" s="29" t="s">
        <v>555</v>
      </c>
      <c r="W95" s="29" t="s">
        <v>430</v>
      </c>
      <c r="X95" s="28">
        <v>21271</v>
      </c>
      <c r="Y95" s="28">
        <v>23445</v>
      </c>
      <c r="Z95" s="28">
        <v>25660</v>
      </c>
      <c r="AA95" s="28">
        <v>22399</v>
      </c>
      <c r="AB95" s="28">
        <v>21637</v>
      </c>
      <c r="AC95" s="28">
        <v>22882.400000000001</v>
      </c>
      <c r="AD95" s="28">
        <v>21271</v>
      </c>
      <c r="AE95" s="28">
        <v>25660</v>
      </c>
      <c r="AF95" s="28">
        <v>26281</v>
      </c>
      <c r="AG95" s="28">
        <v>28668</v>
      </c>
      <c r="AH95" s="28">
        <v>30974</v>
      </c>
      <c r="AI95" s="28">
        <v>27426</v>
      </c>
      <c r="AJ95" s="28">
        <v>26478</v>
      </c>
      <c r="AK95" s="28">
        <v>27965.4</v>
      </c>
      <c r="AL95" s="28">
        <v>26281</v>
      </c>
      <c r="AM95" s="28">
        <v>30974</v>
      </c>
      <c r="AN95" s="28">
        <v>1.2355</v>
      </c>
      <c r="AO95" s="28">
        <v>1.2228000000000001</v>
      </c>
      <c r="AP95" s="28">
        <v>1.2071000000000001</v>
      </c>
      <c r="AQ95" s="28">
        <v>1.2243999999999999</v>
      </c>
      <c r="AR95" s="28">
        <v>1.2237</v>
      </c>
      <c r="AS95" s="28">
        <v>1.2227000000000001</v>
      </c>
      <c r="AT95" s="28">
        <v>1.2071000000000001</v>
      </c>
      <c r="AU95" s="28">
        <v>1.2355</v>
      </c>
      <c r="AV95" s="28">
        <v>0.93226000000000009</v>
      </c>
      <c r="AW95" s="28">
        <v>0.95378000000000007</v>
      </c>
      <c r="AX95" s="28">
        <v>0.99136000000000002</v>
      </c>
      <c r="AY95" s="28">
        <v>1.0057199999999999</v>
      </c>
      <c r="AZ95" s="28">
        <v>1.0167199999999998</v>
      </c>
      <c r="BA95" s="28">
        <v>1.05118</v>
      </c>
      <c r="BB95" s="28">
        <v>1.0072199999999998</v>
      </c>
      <c r="BC95" s="28">
        <v>1.0432399999999999</v>
      </c>
      <c r="BD95" s="28">
        <v>1.03146</v>
      </c>
      <c r="BE95" s="28">
        <v>1.0212799999999997</v>
      </c>
      <c r="BF95" s="28">
        <v>0.99106000000000005</v>
      </c>
      <c r="BG95" s="28">
        <v>0.95369999999999988</v>
      </c>
      <c r="BH95" s="28">
        <v>0.94656000000000007</v>
      </c>
      <c r="BI95" s="28">
        <v>1.0046199999999998</v>
      </c>
      <c r="BJ95" s="28">
        <v>1.0338799999999999</v>
      </c>
      <c r="BK95" s="28">
        <v>1.0145999999999999</v>
      </c>
      <c r="BL95" s="28">
        <v>0.40182000000000001</v>
      </c>
      <c r="BM95" s="28">
        <v>1.1900600000000001</v>
      </c>
      <c r="BN95" s="28">
        <v>1.2261199999999999</v>
      </c>
      <c r="BO95" s="28">
        <v>1.2371399999999999</v>
      </c>
      <c r="BP95" s="28">
        <v>1.2367599999999999</v>
      </c>
      <c r="BQ95" s="28">
        <v>1.1776</v>
      </c>
      <c r="BR95" s="28">
        <v>0.54920000000000002</v>
      </c>
      <c r="BS95" s="28">
        <v>0.28783496921601415</v>
      </c>
      <c r="BT95" s="28">
        <v>0.20733167644050199</v>
      </c>
      <c r="BU95" s="28">
        <v>0.3112327937594403</v>
      </c>
      <c r="BV95" s="28">
        <v>0.19360056058404357</v>
      </c>
      <c r="BW95" s="29" t="s">
        <v>656</v>
      </c>
      <c r="BX95" s="29" t="s">
        <v>663</v>
      </c>
      <c r="BY95" s="29" t="s">
        <v>701</v>
      </c>
    </row>
    <row r="96" spans="1:77" x14ac:dyDescent="0.25">
      <c r="A96" s="28">
        <v>625</v>
      </c>
      <c r="B96" s="29" t="s">
        <v>442</v>
      </c>
      <c r="C96" s="28">
        <v>32</v>
      </c>
      <c r="D96" s="29" t="s">
        <v>329</v>
      </c>
      <c r="E96" s="29" t="s">
        <v>68</v>
      </c>
      <c r="F96" s="29" t="s">
        <v>128</v>
      </c>
      <c r="G96" s="29" t="s">
        <v>347</v>
      </c>
      <c r="H96" s="29" t="s">
        <v>348</v>
      </c>
      <c r="I96" s="29" t="s">
        <v>346</v>
      </c>
      <c r="J96" s="28">
        <v>6369</v>
      </c>
      <c r="K96" s="28">
        <v>11.417999999999999</v>
      </c>
      <c r="L96" s="29" t="s">
        <v>537</v>
      </c>
      <c r="M96" s="29" t="s">
        <v>126</v>
      </c>
      <c r="N96" s="28">
        <v>40.976849999999999</v>
      </c>
      <c r="O96" s="28">
        <v>-111.89702</v>
      </c>
      <c r="P96" s="29" t="s">
        <v>67</v>
      </c>
      <c r="Q96" s="28">
        <v>2010</v>
      </c>
      <c r="R96" s="30"/>
      <c r="S96" s="29" t="s">
        <v>402</v>
      </c>
      <c r="T96" s="28">
        <v>11</v>
      </c>
      <c r="U96" s="29" t="s">
        <v>74</v>
      </c>
      <c r="V96" s="29" t="s">
        <v>555</v>
      </c>
      <c r="W96" s="29" t="s">
        <v>430</v>
      </c>
      <c r="X96" s="28">
        <v>23060</v>
      </c>
      <c r="Y96" s="28">
        <v>25661</v>
      </c>
      <c r="Z96" s="28">
        <v>28750</v>
      </c>
      <c r="AA96" s="28">
        <v>25723</v>
      </c>
      <c r="AB96" s="28">
        <v>25450</v>
      </c>
      <c r="AC96" s="28">
        <v>25728.799999999999</v>
      </c>
      <c r="AD96" s="28">
        <v>23060</v>
      </c>
      <c r="AE96" s="28">
        <v>28750</v>
      </c>
      <c r="AF96" s="28">
        <v>28051</v>
      </c>
      <c r="AG96" s="28">
        <v>31041</v>
      </c>
      <c r="AH96" s="28">
        <v>34122</v>
      </c>
      <c r="AI96" s="28">
        <v>31169</v>
      </c>
      <c r="AJ96" s="28">
        <v>30772</v>
      </c>
      <c r="AK96" s="28">
        <v>31031</v>
      </c>
      <c r="AL96" s="28">
        <v>28051</v>
      </c>
      <c r="AM96" s="28">
        <v>34122</v>
      </c>
      <c r="AN96" s="28">
        <v>1.2163999999999999</v>
      </c>
      <c r="AO96" s="28">
        <v>1.2097</v>
      </c>
      <c r="AP96" s="28">
        <v>1.1869000000000001</v>
      </c>
      <c r="AQ96" s="28">
        <v>1.2117</v>
      </c>
      <c r="AR96" s="28">
        <v>1.2091000000000001</v>
      </c>
      <c r="AS96" s="28">
        <v>1.2067600000000001</v>
      </c>
      <c r="AT96" s="28">
        <v>1.1869000000000001</v>
      </c>
      <c r="AU96" s="28">
        <v>1.2163999999999999</v>
      </c>
      <c r="AV96" s="28">
        <v>0.91839999999999988</v>
      </c>
      <c r="AW96" s="28">
        <v>0.94381999999999999</v>
      </c>
      <c r="AX96" s="28">
        <v>0.99174000000000007</v>
      </c>
      <c r="AY96" s="28">
        <v>1.0056400000000001</v>
      </c>
      <c r="AZ96" s="28">
        <v>1.0132000000000001</v>
      </c>
      <c r="BA96" s="28">
        <v>1.0452999999999999</v>
      </c>
      <c r="BB96" s="28">
        <v>1.0175800000000002</v>
      </c>
      <c r="BC96" s="28">
        <v>1.04728</v>
      </c>
      <c r="BD96" s="28">
        <v>1.0358399999999999</v>
      </c>
      <c r="BE96" s="28">
        <v>1.0282399999999998</v>
      </c>
      <c r="BF96" s="28">
        <v>0.98453999999999997</v>
      </c>
      <c r="BG96" s="28">
        <v>0.96</v>
      </c>
      <c r="BH96" s="28">
        <v>0.94074000000000013</v>
      </c>
      <c r="BI96" s="28">
        <v>1.0035399999999999</v>
      </c>
      <c r="BJ96" s="28">
        <v>1.0367000000000002</v>
      </c>
      <c r="BK96" s="28">
        <v>1.0161799999999999</v>
      </c>
      <c r="BL96" s="28">
        <v>0.40747999999999995</v>
      </c>
      <c r="BM96" s="28">
        <v>1.1740400000000002</v>
      </c>
      <c r="BN96" s="28">
        <v>1.21268</v>
      </c>
      <c r="BO96" s="28">
        <v>1.21902</v>
      </c>
      <c r="BP96" s="28">
        <v>1.2219599999999999</v>
      </c>
      <c r="BQ96" s="28">
        <v>1.1856800000000001</v>
      </c>
      <c r="BR96" s="28">
        <v>0.58835999999999999</v>
      </c>
      <c r="BS96" s="28">
        <v>0.26775042313948921</v>
      </c>
      <c r="BT96" s="28">
        <v>0.208906017406844</v>
      </c>
      <c r="BU96" s="28">
        <v>0.31278917351017388</v>
      </c>
      <c r="BV96" s="28">
        <v>0.21055438594349299</v>
      </c>
      <c r="BW96" s="29" t="s">
        <v>656</v>
      </c>
      <c r="BX96" s="29" t="s">
        <v>663</v>
      </c>
      <c r="BY96" s="29" t="s">
        <v>701</v>
      </c>
    </row>
    <row r="97" spans="1:77" x14ac:dyDescent="0.25">
      <c r="A97" s="28">
        <v>626</v>
      </c>
      <c r="B97" s="29" t="s">
        <v>437</v>
      </c>
      <c r="C97" s="28">
        <v>32</v>
      </c>
      <c r="D97" s="29" t="s">
        <v>127</v>
      </c>
      <c r="E97" s="29" t="s">
        <v>68</v>
      </c>
      <c r="F97" s="29" t="s">
        <v>70</v>
      </c>
      <c r="G97" s="29" t="s">
        <v>349</v>
      </c>
      <c r="H97" s="29" t="s">
        <v>350</v>
      </c>
      <c r="I97" s="29" t="s">
        <v>351</v>
      </c>
      <c r="J97" s="28">
        <v>1372</v>
      </c>
      <c r="K97" s="28">
        <v>35.152999999999999</v>
      </c>
      <c r="L97" s="29" t="s">
        <v>538</v>
      </c>
      <c r="M97" s="29" t="s">
        <v>95</v>
      </c>
      <c r="N97" s="28">
        <v>40.386800000000001</v>
      </c>
      <c r="O97" s="28">
        <v>-111.93794</v>
      </c>
      <c r="P97" s="29" t="s">
        <v>67</v>
      </c>
      <c r="Q97" s="28">
        <v>2012</v>
      </c>
      <c r="R97" s="30"/>
      <c r="S97" s="29" t="s">
        <v>399</v>
      </c>
      <c r="T97" s="28">
        <v>49</v>
      </c>
      <c r="U97" s="29" t="s">
        <v>74</v>
      </c>
      <c r="V97" s="29" t="s">
        <v>555</v>
      </c>
      <c r="W97" s="29" t="s">
        <v>430</v>
      </c>
      <c r="X97" s="28">
        <v>19147</v>
      </c>
      <c r="Y97" s="28">
        <v>20380</v>
      </c>
      <c r="Z97" s="28">
        <v>23418</v>
      </c>
      <c r="AA97" s="28">
        <v>25668</v>
      </c>
      <c r="AB97" s="28">
        <v>28334</v>
      </c>
      <c r="AC97" s="28">
        <v>23389.4</v>
      </c>
      <c r="AD97" s="28">
        <v>19147</v>
      </c>
      <c r="AE97" s="28">
        <v>28334</v>
      </c>
      <c r="AF97" s="28">
        <v>20451</v>
      </c>
      <c r="AG97" s="28">
        <v>21832</v>
      </c>
      <c r="AH97" s="28">
        <v>25009</v>
      </c>
      <c r="AI97" s="28">
        <v>27571</v>
      </c>
      <c r="AJ97" s="28">
        <v>30429</v>
      </c>
      <c r="AK97" s="28">
        <v>25058.400000000001</v>
      </c>
      <c r="AL97" s="28">
        <v>20451</v>
      </c>
      <c r="AM97" s="28">
        <v>30429</v>
      </c>
      <c r="AN97" s="28">
        <v>1.0681</v>
      </c>
      <c r="AO97" s="28">
        <v>1.0711999999999999</v>
      </c>
      <c r="AP97" s="28">
        <v>1.0679000000000001</v>
      </c>
      <c r="AQ97" s="28">
        <v>1.0741000000000001</v>
      </c>
      <c r="AR97" s="28">
        <v>1.0739000000000001</v>
      </c>
      <c r="AS97" s="28">
        <v>1.07104</v>
      </c>
      <c r="AT97" s="28">
        <v>1.0679000000000001</v>
      </c>
      <c r="AU97" s="28">
        <v>1.0741000000000001</v>
      </c>
      <c r="AV97" s="28">
        <v>0.87585999999999997</v>
      </c>
      <c r="AW97" s="28">
        <v>0.91937999999999998</v>
      </c>
      <c r="AX97" s="28">
        <v>0.99372000000000005</v>
      </c>
      <c r="AY97" s="28">
        <v>0.98419999999999985</v>
      </c>
      <c r="AZ97" s="28">
        <v>1.0320199999999999</v>
      </c>
      <c r="BA97" s="28">
        <v>1.01552</v>
      </c>
      <c r="BB97" s="28">
        <v>0.99094000000000015</v>
      </c>
      <c r="BC97" s="28">
        <v>1.0373800000000002</v>
      </c>
      <c r="BD97" s="28">
        <v>1.0503</v>
      </c>
      <c r="BE97" s="28">
        <v>1.0456799999999999</v>
      </c>
      <c r="BF97" s="28">
        <v>1.0166249999999999</v>
      </c>
      <c r="BG97" s="28">
        <v>1.0139199999999999</v>
      </c>
      <c r="BH97" s="28">
        <v>0.93637999999999999</v>
      </c>
      <c r="BI97" s="28">
        <v>1.0033400000000001</v>
      </c>
      <c r="BJ97" s="28">
        <v>1.0146200000000001</v>
      </c>
      <c r="BK97" s="28">
        <v>1.0407999999999999</v>
      </c>
      <c r="BL97" s="28">
        <v>0.59616000000000002</v>
      </c>
      <c r="BM97" s="28">
        <v>1.0544800000000001</v>
      </c>
      <c r="BN97" s="28">
        <v>1.06734</v>
      </c>
      <c r="BO97" s="28">
        <v>1.0734400000000002</v>
      </c>
      <c r="BP97" s="28">
        <v>1.0854199999999998</v>
      </c>
      <c r="BQ97" s="28">
        <v>1.1239399999999999</v>
      </c>
      <c r="BR97" s="28">
        <v>0.98717999999999984</v>
      </c>
      <c r="BS97" s="28">
        <v>0.19058527076393825</v>
      </c>
      <c r="BT97" s="28">
        <v>0.28936377112885359</v>
      </c>
      <c r="BU97" s="28">
        <v>0.24196227349908042</v>
      </c>
      <c r="BV97" s="28">
        <v>0.27808868460812775</v>
      </c>
      <c r="BW97" s="29" t="s">
        <v>593</v>
      </c>
      <c r="BX97" s="29" t="s">
        <v>663</v>
      </c>
      <c r="BY97" s="29" t="s">
        <v>662</v>
      </c>
    </row>
    <row r="98" spans="1:77" x14ac:dyDescent="0.25">
      <c r="A98" s="28">
        <v>627</v>
      </c>
      <c r="B98" s="29" t="s">
        <v>437</v>
      </c>
      <c r="C98" s="28">
        <v>11</v>
      </c>
      <c r="D98" s="29" t="s">
        <v>329</v>
      </c>
      <c r="E98" s="29" t="s">
        <v>68</v>
      </c>
      <c r="F98" s="29" t="s">
        <v>70</v>
      </c>
      <c r="G98" s="29" t="s">
        <v>352</v>
      </c>
      <c r="H98" s="29" t="s">
        <v>353</v>
      </c>
      <c r="I98" s="29" t="s">
        <v>354</v>
      </c>
      <c r="J98" s="28">
        <v>1426</v>
      </c>
      <c r="K98" s="28">
        <v>13.004</v>
      </c>
      <c r="L98" s="29" t="s">
        <v>539</v>
      </c>
      <c r="M98" s="29" t="s">
        <v>66</v>
      </c>
      <c r="N98" s="28">
        <v>40.615270000000002</v>
      </c>
      <c r="O98" s="28">
        <v>-111.97626</v>
      </c>
      <c r="P98" s="29" t="s">
        <v>67</v>
      </c>
      <c r="Q98" s="28">
        <v>2013</v>
      </c>
      <c r="R98" s="30"/>
      <c r="S98" s="29" t="s">
        <v>403</v>
      </c>
      <c r="T98" s="28">
        <v>35</v>
      </c>
      <c r="U98" s="29" t="s">
        <v>74</v>
      </c>
      <c r="V98" s="29" t="s">
        <v>556</v>
      </c>
      <c r="W98" s="29" t="s">
        <v>429</v>
      </c>
      <c r="X98" s="28">
        <v>52398</v>
      </c>
      <c r="Y98" s="28">
        <v>52560</v>
      </c>
      <c r="Z98" s="28">
        <v>53918</v>
      </c>
      <c r="AA98" s="28">
        <v>58132</v>
      </c>
      <c r="AB98" s="28">
        <v>54629</v>
      </c>
      <c r="AC98" s="28">
        <v>54327.4</v>
      </c>
      <c r="AD98" s="28">
        <v>52398</v>
      </c>
      <c r="AE98" s="28">
        <v>58132</v>
      </c>
      <c r="AF98" s="28">
        <v>58051</v>
      </c>
      <c r="AG98" s="28">
        <v>58458</v>
      </c>
      <c r="AH98" s="28">
        <v>59716</v>
      </c>
      <c r="AI98" s="28">
        <v>64937</v>
      </c>
      <c r="AJ98" s="28">
        <v>60674</v>
      </c>
      <c r="AK98" s="28">
        <v>60367.199999999997</v>
      </c>
      <c r="AL98" s="28">
        <v>58051</v>
      </c>
      <c r="AM98" s="28">
        <v>64937</v>
      </c>
      <c r="AN98" s="28">
        <v>1.1079000000000001</v>
      </c>
      <c r="AO98" s="28">
        <v>1.1122000000000001</v>
      </c>
      <c r="AP98" s="28">
        <v>1.1074999999999999</v>
      </c>
      <c r="AQ98" s="28">
        <v>1.1171</v>
      </c>
      <c r="AR98" s="28">
        <v>1.1107</v>
      </c>
      <c r="AS98" s="28">
        <v>1.1110800000000001</v>
      </c>
      <c r="AT98" s="28">
        <v>1.1074999999999999</v>
      </c>
      <c r="AU98" s="28">
        <v>1.1171</v>
      </c>
      <c r="AV98" s="28">
        <v>0.96362499999999995</v>
      </c>
      <c r="AW98" s="28">
        <v>0.98890000000000011</v>
      </c>
      <c r="AX98" s="28">
        <v>1.0219200000000002</v>
      </c>
      <c r="AY98" s="28">
        <v>1.0233000000000001</v>
      </c>
      <c r="AZ98" s="28">
        <v>1.0338600000000002</v>
      </c>
      <c r="BA98" s="28">
        <v>1.02182</v>
      </c>
      <c r="BB98" s="28">
        <v>0.97819999999999996</v>
      </c>
      <c r="BC98" s="28">
        <v>0.99817999999999996</v>
      </c>
      <c r="BD98" s="28">
        <v>0.99418000000000029</v>
      </c>
      <c r="BE98" s="28">
        <v>0.99754000000000009</v>
      </c>
      <c r="BF98" s="28">
        <v>0.98250000000000015</v>
      </c>
      <c r="BG98" s="28">
        <v>0.97593999999999992</v>
      </c>
      <c r="BH98" s="28">
        <v>0.97496000000000005</v>
      </c>
      <c r="BI98" s="28">
        <v>1.02634</v>
      </c>
      <c r="BJ98" s="28">
        <v>0.99939999999999996</v>
      </c>
      <c r="BK98" s="28">
        <v>0.99138000000000015</v>
      </c>
      <c r="BL98" s="28">
        <v>0.5694800000000001</v>
      </c>
      <c r="BM98" s="28">
        <v>1.0781800000000001</v>
      </c>
      <c r="BN98" s="28">
        <v>1.1118799999999998</v>
      </c>
      <c r="BO98" s="28">
        <v>1.1214199999999999</v>
      </c>
      <c r="BP98" s="28">
        <v>1.13168</v>
      </c>
      <c r="BQ98" s="28">
        <v>1.1451600000000002</v>
      </c>
      <c r="BR98" s="28">
        <v>0.84476000000000018</v>
      </c>
      <c r="BS98" s="28">
        <v>0.20740345715078842</v>
      </c>
      <c r="BT98" s="28">
        <v>0.27120489058727421</v>
      </c>
      <c r="BU98" s="28">
        <v>0.2453065625245327</v>
      </c>
      <c r="BV98" s="28">
        <v>0.27608508973740464</v>
      </c>
      <c r="BW98" s="29" t="s">
        <v>594</v>
      </c>
      <c r="BX98" s="29" t="s">
        <v>663</v>
      </c>
      <c r="BY98" s="29" t="s">
        <v>662</v>
      </c>
    </row>
    <row r="99" spans="1:77" x14ac:dyDescent="0.25">
      <c r="A99" s="28">
        <v>628</v>
      </c>
      <c r="B99" s="29" t="s">
        <v>439</v>
      </c>
      <c r="C99" s="28">
        <v>31</v>
      </c>
      <c r="D99" s="29" t="s">
        <v>60</v>
      </c>
      <c r="E99" s="29" t="s">
        <v>184</v>
      </c>
      <c r="F99" s="29" t="s">
        <v>92</v>
      </c>
      <c r="G99" s="29" t="s">
        <v>355</v>
      </c>
      <c r="H99" s="29" t="s">
        <v>356</v>
      </c>
      <c r="I99" s="29" t="s">
        <v>187</v>
      </c>
      <c r="J99" s="28">
        <v>418</v>
      </c>
      <c r="K99" s="28">
        <v>28.55</v>
      </c>
      <c r="L99" s="29" t="s">
        <v>540</v>
      </c>
      <c r="M99" s="29" t="s">
        <v>126</v>
      </c>
      <c r="N99" s="28">
        <v>40.834220000000002</v>
      </c>
      <c r="O99" s="28">
        <v>-111.9229</v>
      </c>
      <c r="P99" s="29" t="s">
        <v>67</v>
      </c>
      <c r="Q99" s="28">
        <v>2014</v>
      </c>
      <c r="R99" s="30"/>
      <c r="S99" s="29" t="s">
        <v>402</v>
      </c>
      <c r="T99" s="28">
        <v>11</v>
      </c>
      <c r="U99" s="29" t="s">
        <v>74</v>
      </c>
      <c r="V99" s="29" t="s">
        <v>555</v>
      </c>
      <c r="W99" s="29" t="s">
        <v>430</v>
      </c>
      <c r="X99" s="32"/>
      <c r="Y99" s="28">
        <v>31828</v>
      </c>
      <c r="Z99" s="28">
        <v>31838</v>
      </c>
      <c r="AA99" s="28">
        <v>36833</v>
      </c>
      <c r="AB99" s="28">
        <v>37679</v>
      </c>
      <c r="AC99" s="28">
        <v>34544.5</v>
      </c>
      <c r="AD99" s="28">
        <v>31828</v>
      </c>
      <c r="AE99" s="28">
        <v>37679</v>
      </c>
      <c r="AF99" s="32"/>
      <c r="AG99" s="28">
        <v>35006</v>
      </c>
      <c r="AH99" s="28">
        <v>34622</v>
      </c>
      <c r="AI99" s="28">
        <v>40625</v>
      </c>
      <c r="AJ99" s="28">
        <v>41507</v>
      </c>
      <c r="AK99" s="28">
        <v>37940</v>
      </c>
      <c r="AL99" s="28">
        <v>34622</v>
      </c>
      <c r="AM99" s="28">
        <v>41507</v>
      </c>
      <c r="AN99" s="32"/>
      <c r="AO99" s="28">
        <v>1.0998000000000001</v>
      </c>
      <c r="AP99" s="28">
        <v>1.0873999999999999</v>
      </c>
      <c r="AQ99" s="28">
        <v>1.103</v>
      </c>
      <c r="AR99" s="28">
        <v>1.1015999999999999</v>
      </c>
      <c r="AS99" s="28">
        <v>1.09795</v>
      </c>
      <c r="AT99" s="28">
        <v>1.0873999999999999</v>
      </c>
      <c r="AU99" s="28">
        <v>1.103</v>
      </c>
      <c r="AV99" s="28">
        <v>0.86859999999999993</v>
      </c>
      <c r="AW99" s="28">
        <v>0.94832499999999997</v>
      </c>
      <c r="AX99" s="28">
        <v>0.99795</v>
      </c>
      <c r="AY99" s="28">
        <v>0.99530000000000007</v>
      </c>
      <c r="AZ99" s="28">
        <v>1.0073000000000001</v>
      </c>
      <c r="BA99" s="28">
        <v>1.0305499999999999</v>
      </c>
      <c r="BB99" s="28">
        <v>1.0288499999999998</v>
      </c>
      <c r="BC99" s="28">
        <v>1.05555</v>
      </c>
      <c r="BD99" s="28">
        <v>1.0252249999999998</v>
      </c>
      <c r="BE99" s="28">
        <v>1.0387</v>
      </c>
      <c r="BF99" s="28">
        <v>0.99490000000000012</v>
      </c>
      <c r="BG99" s="28">
        <v>0.975325</v>
      </c>
      <c r="BH99" s="28">
        <v>0.93795000000000006</v>
      </c>
      <c r="BI99" s="28">
        <v>1.0002</v>
      </c>
      <c r="BJ99" s="28">
        <v>1.0383249999999999</v>
      </c>
      <c r="BK99" s="28">
        <v>1.0196000000000001</v>
      </c>
      <c r="BL99" s="28">
        <v>0.63317499999999993</v>
      </c>
      <c r="BM99" s="28">
        <v>1.0664500000000001</v>
      </c>
      <c r="BN99" s="28">
        <v>1.09375</v>
      </c>
      <c r="BO99" s="28">
        <v>1.1086750000000001</v>
      </c>
      <c r="BP99" s="28">
        <v>1.1209499999999999</v>
      </c>
      <c r="BQ99" s="28">
        <v>1.1453</v>
      </c>
      <c r="BR99" s="28">
        <v>0.82644999999999991</v>
      </c>
      <c r="BS99" s="28">
        <v>0.18991525501088632</v>
      </c>
      <c r="BT99" s="28">
        <v>0.30589207806769259</v>
      </c>
      <c r="BU99" s="28">
        <v>0.22599800019066385</v>
      </c>
      <c r="BV99" s="28">
        <v>0.27819466673075732</v>
      </c>
      <c r="BW99" s="29" t="s">
        <v>656</v>
      </c>
      <c r="BX99" s="29" t="s">
        <v>663</v>
      </c>
      <c r="BY99" s="29" t="s">
        <v>694</v>
      </c>
    </row>
    <row r="100" spans="1:77" x14ac:dyDescent="0.25">
      <c r="A100" s="28">
        <v>629</v>
      </c>
      <c r="B100" s="29" t="s">
        <v>435</v>
      </c>
      <c r="C100" s="28">
        <v>32</v>
      </c>
      <c r="D100" s="29" t="s">
        <v>60</v>
      </c>
      <c r="E100" s="29" t="s">
        <v>68</v>
      </c>
      <c r="F100" s="29" t="s">
        <v>70</v>
      </c>
      <c r="G100" s="29" t="s">
        <v>357</v>
      </c>
      <c r="H100" s="29" t="s">
        <v>358</v>
      </c>
      <c r="I100" s="29" t="s">
        <v>73</v>
      </c>
      <c r="J100" s="28">
        <v>1333</v>
      </c>
      <c r="K100" s="28">
        <v>304</v>
      </c>
      <c r="L100" s="29" t="s">
        <v>541</v>
      </c>
      <c r="M100" s="29" t="s">
        <v>66</v>
      </c>
      <c r="N100" s="28">
        <v>40.707810000000002</v>
      </c>
      <c r="O100" s="28">
        <v>-111.90347</v>
      </c>
      <c r="P100" s="29" t="s">
        <v>67</v>
      </c>
      <c r="Q100" s="28">
        <v>2014</v>
      </c>
      <c r="R100" s="30"/>
      <c r="S100" s="29" t="s">
        <v>403</v>
      </c>
      <c r="T100" s="28">
        <v>35</v>
      </c>
      <c r="U100" s="29" t="s">
        <v>74</v>
      </c>
      <c r="V100" s="29" t="s">
        <v>555</v>
      </c>
      <c r="W100" s="29" t="s">
        <v>429</v>
      </c>
      <c r="X100" s="32"/>
      <c r="Y100" s="28">
        <v>205838</v>
      </c>
      <c r="Z100" s="28">
        <v>196256</v>
      </c>
      <c r="AA100" s="28">
        <v>231379</v>
      </c>
      <c r="AB100" s="28">
        <v>234588</v>
      </c>
      <c r="AC100" s="28">
        <v>217015.25</v>
      </c>
      <c r="AD100" s="28">
        <v>196256</v>
      </c>
      <c r="AE100" s="28">
        <v>234588</v>
      </c>
      <c r="AF100" s="32"/>
      <c r="AG100" s="28">
        <v>220581</v>
      </c>
      <c r="AH100" s="28">
        <v>209177</v>
      </c>
      <c r="AI100" s="28">
        <v>246949</v>
      </c>
      <c r="AJ100" s="28">
        <v>247641</v>
      </c>
      <c r="AK100" s="28">
        <v>231087</v>
      </c>
      <c r="AL100" s="28">
        <v>209177</v>
      </c>
      <c r="AM100" s="28">
        <v>247641</v>
      </c>
      <c r="AN100" s="32"/>
      <c r="AO100" s="28">
        <v>1.0716000000000001</v>
      </c>
      <c r="AP100" s="28">
        <v>1.0658000000000001</v>
      </c>
      <c r="AQ100" s="28">
        <v>1.0672999999999999</v>
      </c>
      <c r="AR100" s="28">
        <v>1.0556000000000001</v>
      </c>
      <c r="AS100" s="28">
        <v>1.0650750000000002</v>
      </c>
      <c r="AT100" s="28">
        <v>1.0556000000000001</v>
      </c>
      <c r="AU100" s="28">
        <v>1.0716000000000001</v>
      </c>
      <c r="AV100" s="28">
        <v>0.86589999999999989</v>
      </c>
      <c r="AW100" s="28">
        <v>0.91020000000000001</v>
      </c>
      <c r="AX100" s="28">
        <v>0.91912499999999997</v>
      </c>
      <c r="AY100" s="28">
        <v>1.044675</v>
      </c>
      <c r="AZ100" s="28">
        <v>1.035625</v>
      </c>
      <c r="BA100" s="28">
        <v>1.061375</v>
      </c>
      <c r="BB100" s="28">
        <v>1.037725</v>
      </c>
      <c r="BC100" s="28">
        <v>1.062025</v>
      </c>
      <c r="BD100" s="28">
        <v>1.0228250000000001</v>
      </c>
      <c r="BE100" s="28">
        <v>1.034775</v>
      </c>
      <c r="BF100" s="28">
        <v>0.97947499999999998</v>
      </c>
      <c r="BG100" s="28">
        <v>0.98964999999999992</v>
      </c>
      <c r="BH100" s="28">
        <v>0.92985000000000007</v>
      </c>
      <c r="BI100" s="28">
        <v>0.99982499999999996</v>
      </c>
      <c r="BJ100" s="28">
        <v>1.053725</v>
      </c>
      <c r="BK100" s="28">
        <v>1.012375</v>
      </c>
      <c r="BL100" s="28">
        <v>0.65670000000000006</v>
      </c>
      <c r="BM100" s="28">
        <v>1.0261</v>
      </c>
      <c r="BN100" s="28">
        <v>1.061375</v>
      </c>
      <c r="BO100" s="28">
        <v>1.0747249999999999</v>
      </c>
      <c r="BP100" s="28">
        <v>1.0920749999999999</v>
      </c>
      <c r="BQ100" s="28">
        <v>1.134225</v>
      </c>
      <c r="BR100" s="28">
        <v>0.94415000000000004</v>
      </c>
      <c r="BS100" s="28">
        <v>0.18693532724911024</v>
      </c>
      <c r="BT100" s="28">
        <v>0.34199363829421625</v>
      </c>
      <c r="BU100" s="28">
        <v>0.20567723642943012</v>
      </c>
      <c r="BV100" s="28">
        <v>0.26539379802724339</v>
      </c>
      <c r="BW100" s="29" t="s">
        <v>594</v>
      </c>
      <c r="BX100" s="29" t="s">
        <v>663</v>
      </c>
      <c r="BY100" s="29" t="s">
        <v>688</v>
      </c>
    </row>
    <row r="101" spans="1:77" x14ac:dyDescent="0.25">
      <c r="A101" s="28">
        <v>630</v>
      </c>
      <c r="B101" s="29" t="s">
        <v>435</v>
      </c>
      <c r="C101" s="28">
        <v>32</v>
      </c>
      <c r="D101" s="29" t="s">
        <v>60</v>
      </c>
      <c r="E101" s="29" t="s">
        <v>69</v>
      </c>
      <c r="F101" s="29" t="s">
        <v>92</v>
      </c>
      <c r="G101" s="29" t="s">
        <v>359</v>
      </c>
      <c r="H101" s="29" t="s">
        <v>360</v>
      </c>
      <c r="I101" s="29" t="s">
        <v>73</v>
      </c>
      <c r="J101" s="28">
        <v>1333</v>
      </c>
      <c r="K101" s="28">
        <v>296.39999999999998</v>
      </c>
      <c r="L101" s="29" t="s">
        <v>542</v>
      </c>
      <c r="M101" s="29" t="s">
        <v>66</v>
      </c>
      <c r="N101" s="28">
        <v>0</v>
      </c>
      <c r="O101" s="28">
        <v>0</v>
      </c>
      <c r="P101" s="29" t="s">
        <v>67</v>
      </c>
      <c r="Q101" s="28">
        <v>2014</v>
      </c>
      <c r="R101" s="30"/>
      <c r="S101" s="29" t="s">
        <v>403</v>
      </c>
      <c r="T101" s="28">
        <v>35</v>
      </c>
      <c r="U101" s="29" t="s">
        <v>74</v>
      </c>
      <c r="V101" s="29" t="s">
        <v>555</v>
      </c>
      <c r="W101" s="29" t="s">
        <v>430</v>
      </c>
      <c r="X101" s="32"/>
      <c r="Y101" s="28">
        <v>236471</v>
      </c>
      <c r="Z101" s="28">
        <v>239666</v>
      </c>
      <c r="AA101" s="28">
        <v>261051</v>
      </c>
      <c r="AB101" s="28">
        <v>262596</v>
      </c>
      <c r="AC101" s="28">
        <v>249946</v>
      </c>
      <c r="AD101" s="28">
        <v>236471</v>
      </c>
      <c r="AE101" s="28">
        <v>262596</v>
      </c>
      <c r="AF101" s="32"/>
      <c r="AG101" s="28">
        <v>254609</v>
      </c>
      <c r="AH101" s="28">
        <v>257016</v>
      </c>
      <c r="AI101" s="28">
        <v>279469</v>
      </c>
      <c r="AJ101" s="28">
        <v>278938</v>
      </c>
      <c r="AK101" s="28">
        <v>267508</v>
      </c>
      <c r="AL101" s="28">
        <v>254609</v>
      </c>
      <c r="AM101" s="28">
        <v>279469</v>
      </c>
      <c r="AN101" s="32"/>
      <c r="AO101" s="28">
        <v>1.0767</v>
      </c>
      <c r="AP101" s="28">
        <v>1.0724</v>
      </c>
      <c r="AQ101" s="28">
        <v>1.0706</v>
      </c>
      <c r="AR101" s="28">
        <v>1.0622</v>
      </c>
      <c r="AS101" s="28">
        <v>1.0704749999999998</v>
      </c>
      <c r="AT101" s="28">
        <v>1.0622</v>
      </c>
      <c r="AU101" s="28">
        <v>1.0767</v>
      </c>
      <c r="AV101" s="28">
        <v>0.84176666666666666</v>
      </c>
      <c r="AW101" s="28">
        <v>0.97636666666666672</v>
      </c>
      <c r="AX101" s="28">
        <v>1.0233750000000001</v>
      </c>
      <c r="AY101" s="28">
        <v>1.0291000000000001</v>
      </c>
      <c r="AZ101" s="28">
        <v>0.99467499999999998</v>
      </c>
      <c r="BA101" s="28">
        <v>1.0596749999999999</v>
      </c>
      <c r="BB101" s="28">
        <v>1.0388250000000001</v>
      </c>
      <c r="BC101" s="28">
        <v>1.0516750000000001</v>
      </c>
      <c r="BD101" s="28">
        <v>1.0150999999999999</v>
      </c>
      <c r="BE101" s="28">
        <v>0.99132500000000001</v>
      </c>
      <c r="BF101" s="28">
        <v>0.95904999999999996</v>
      </c>
      <c r="BG101" s="28">
        <v>0.97140000000000004</v>
      </c>
      <c r="BH101" s="28">
        <v>0.91822500000000007</v>
      </c>
      <c r="BI101" s="28">
        <v>1.015725</v>
      </c>
      <c r="BJ101" s="28">
        <v>1.0500499999999999</v>
      </c>
      <c r="BK101" s="28">
        <v>0.98844999999999994</v>
      </c>
      <c r="BL101" s="28">
        <v>0.64834999999999998</v>
      </c>
      <c r="BM101" s="28">
        <v>1.0276000000000001</v>
      </c>
      <c r="BN101" s="28">
        <v>1.0672250000000001</v>
      </c>
      <c r="BO101" s="28">
        <v>1.0806</v>
      </c>
      <c r="BP101" s="28">
        <v>1.0970249999999999</v>
      </c>
      <c r="BQ101" s="28">
        <v>1.1285750000000001</v>
      </c>
      <c r="BR101" s="28">
        <v>0.95465</v>
      </c>
      <c r="BS101" s="28">
        <v>0.19143342080942696</v>
      </c>
      <c r="BT101" s="28">
        <v>0.3387356172145477</v>
      </c>
      <c r="BU101" s="28">
        <v>0.2033495516694202</v>
      </c>
      <c r="BV101" s="28">
        <v>0.26648141030660516</v>
      </c>
      <c r="BW101" s="29" t="s">
        <v>593</v>
      </c>
      <c r="BX101" s="29" t="s">
        <v>663</v>
      </c>
      <c r="BY101" s="29" t="s">
        <v>688</v>
      </c>
    </row>
    <row r="102" spans="1:77" x14ac:dyDescent="0.25">
      <c r="A102" s="28">
        <v>631</v>
      </c>
      <c r="B102" s="29" t="s">
        <v>434</v>
      </c>
      <c r="C102" s="28">
        <v>2</v>
      </c>
      <c r="D102" s="29" t="s">
        <v>144</v>
      </c>
      <c r="E102" s="29" t="s">
        <v>68</v>
      </c>
      <c r="F102" s="29" t="s">
        <v>70</v>
      </c>
      <c r="G102" s="29" t="s">
        <v>361</v>
      </c>
      <c r="H102" s="29" t="s">
        <v>362</v>
      </c>
      <c r="I102" s="29" t="s">
        <v>363</v>
      </c>
      <c r="J102" s="28">
        <v>431</v>
      </c>
      <c r="K102" s="28">
        <v>1.923</v>
      </c>
      <c r="L102" s="29" t="s">
        <v>543</v>
      </c>
      <c r="M102" s="29" t="s">
        <v>66</v>
      </c>
      <c r="N102" s="28">
        <v>0</v>
      </c>
      <c r="O102" s="28">
        <v>0</v>
      </c>
      <c r="P102" s="29" t="s">
        <v>67</v>
      </c>
      <c r="Q102" s="28">
        <v>2014</v>
      </c>
      <c r="R102" s="30"/>
      <c r="S102" s="29" t="s">
        <v>403</v>
      </c>
      <c r="T102" s="28">
        <v>35</v>
      </c>
      <c r="U102" s="29" t="s">
        <v>74</v>
      </c>
      <c r="V102" s="29" t="s">
        <v>556</v>
      </c>
      <c r="W102" s="29" t="s">
        <v>429</v>
      </c>
      <c r="X102" s="32"/>
      <c r="Y102" s="28">
        <v>23803</v>
      </c>
      <c r="Z102" s="28">
        <v>25327</v>
      </c>
      <c r="AA102" s="28">
        <v>24822</v>
      </c>
      <c r="AB102" s="28">
        <v>26047</v>
      </c>
      <c r="AC102" s="28">
        <v>24999.75</v>
      </c>
      <c r="AD102" s="28">
        <v>23803</v>
      </c>
      <c r="AE102" s="28">
        <v>26047</v>
      </c>
      <c r="AF102" s="32"/>
      <c r="AG102" s="28">
        <v>26020</v>
      </c>
      <c r="AH102" s="28">
        <v>27752</v>
      </c>
      <c r="AI102" s="28">
        <v>27190</v>
      </c>
      <c r="AJ102" s="28">
        <v>28471</v>
      </c>
      <c r="AK102" s="28">
        <v>27358.25</v>
      </c>
      <c r="AL102" s="28">
        <v>26020</v>
      </c>
      <c r="AM102" s="28">
        <v>28471</v>
      </c>
      <c r="AN102" s="32"/>
      <c r="AO102" s="28">
        <v>1.0931</v>
      </c>
      <c r="AP102" s="28">
        <v>1.0956999999999999</v>
      </c>
      <c r="AQ102" s="28">
        <v>1.0953999999999999</v>
      </c>
      <c r="AR102" s="28">
        <v>1.0931</v>
      </c>
      <c r="AS102" s="28">
        <v>1.0943249999999998</v>
      </c>
      <c r="AT102" s="28">
        <v>1.0931</v>
      </c>
      <c r="AU102" s="28">
        <v>1.0956999999999999</v>
      </c>
      <c r="AV102" s="28">
        <v>0.93876666666666664</v>
      </c>
      <c r="AW102" s="28">
        <v>1.0078333333333334</v>
      </c>
      <c r="AX102" s="28">
        <v>1.0322</v>
      </c>
      <c r="AY102" s="28">
        <v>1.0357000000000001</v>
      </c>
      <c r="AZ102" s="28">
        <v>0.98999999999999988</v>
      </c>
      <c r="BA102" s="28">
        <v>1.0225</v>
      </c>
      <c r="BB102" s="28">
        <v>0.99727499999999991</v>
      </c>
      <c r="BC102" s="28">
        <v>1.01495</v>
      </c>
      <c r="BD102" s="28">
        <v>1.026875</v>
      </c>
      <c r="BE102" s="28">
        <v>0.99687500000000007</v>
      </c>
      <c r="BF102" s="28">
        <v>0.98566666666666658</v>
      </c>
      <c r="BG102" s="28">
        <v>0.95472500000000005</v>
      </c>
      <c r="BH102" s="28">
        <v>0.96992500000000004</v>
      </c>
      <c r="BI102" s="28">
        <v>1.0193000000000001</v>
      </c>
      <c r="BJ102" s="28">
        <v>1.0115750000000001</v>
      </c>
      <c r="BK102" s="28">
        <v>1.0043250000000001</v>
      </c>
      <c r="BL102" s="28">
        <v>0.64142499999999991</v>
      </c>
      <c r="BM102" s="28">
        <v>1.0723499999999999</v>
      </c>
      <c r="BN102" s="28">
        <v>1.0942999999999998</v>
      </c>
      <c r="BO102" s="28">
        <v>1.1046750000000001</v>
      </c>
      <c r="BP102" s="28">
        <v>1.1066750000000001</v>
      </c>
      <c r="BQ102" s="28">
        <v>1.1052999999999999</v>
      </c>
      <c r="BR102" s="28">
        <v>0.87507499999999994</v>
      </c>
      <c r="BS102" s="28">
        <v>0.16144991469083392</v>
      </c>
      <c r="BT102" s="28">
        <v>0.33826847695562223</v>
      </c>
      <c r="BU102" s="28">
        <v>0.23466935432763289</v>
      </c>
      <c r="BV102" s="28">
        <v>0.26561225402591093</v>
      </c>
      <c r="BW102" s="29" t="s">
        <v>594</v>
      </c>
      <c r="BX102" s="29" t="s">
        <v>663</v>
      </c>
      <c r="BY102" s="29" t="s">
        <v>662</v>
      </c>
    </row>
    <row r="103" spans="1:77" x14ac:dyDescent="0.25">
      <c r="A103" s="28">
        <v>632</v>
      </c>
      <c r="B103" s="29" t="s">
        <v>437</v>
      </c>
      <c r="C103" s="28">
        <v>11</v>
      </c>
      <c r="D103" s="29" t="s">
        <v>127</v>
      </c>
      <c r="E103" s="29" t="s">
        <v>68</v>
      </c>
      <c r="F103" s="29" t="s">
        <v>70</v>
      </c>
      <c r="G103" s="29" t="s">
        <v>364</v>
      </c>
      <c r="H103" s="29" t="s">
        <v>365</v>
      </c>
      <c r="I103" s="29" t="s">
        <v>366</v>
      </c>
      <c r="J103" s="28">
        <v>1419</v>
      </c>
      <c r="K103" s="28">
        <v>5.5549999999999997</v>
      </c>
      <c r="L103" s="29" t="s">
        <v>544</v>
      </c>
      <c r="M103" s="29" t="s">
        <v>95</v>
      </c>
      <c r="N103" s="28">
        <v>0</v>
      </c>
      <c r="O103" s="28">
        <v>0</v>
      </c>
      <c r="P103" s="29" t="s">
        <v>67</v>
      </c>
      <c r="Q103" s="28">
        <v>2014</v>
      </c>
      <c r="R103" s="30"/>
      <c r="S103" s="29" t="s">
        <v>399</v>
      </c>
      <c r="T103" s="28">
        <v>49</v>
      </c>
      <c r="U103" s="29" t="s">
        <v>74</v>
      </c>
      <c r="V103" s="29" t="s">
        <v>555</v>
      </c>
      <c r="W103" s="29" t="s">
        <v>430</v>
      </c>
      <c r="X103" s="32"/>
      <c r="Y103" s="28">
        <v>33165</v>
      </c>
      <c r="Z103" s="28">
        <v>37416</v>
      </c>
      <c r="AA103" s="28">
        <v>39923</v>
      </c>
      <c r="AB103" s="28">
        <v>42670</v>
      </c>
      <c r="AC103" s="28">
        <v>38293.5</v>
      </c>
      <c r="AD103" s="28">
        <v>33165</v>
      </c>
      <c r="AE103" s="28">
        <v>42670</v>
      </c>
      <c r="AF103" s="32"/>
      <c r="AG103" s="28">
        <v>36809</v>
      </c>
      <c r="AH103" s="28">
        <v>40458</v>
      </c>
      <c r="AI103" s="28">
        <v>43234</v>
      </c>
      <c r="AJ103" s="28">
        <v>46020</v>
      </c>
      <c r="AK103" s="28">
        <v>41630.25</v>
      </c>
      <c r="AL103" s="28">
        <v>36809</v>
      </c>
      <c r="AM103" s="28">
        <v>46020</v>
      </c>
      <c r="AN103" s="32"/>
      <c r="AO103" s="28">
        <v>1.1099000000000001</v>
      </c>
      <c r="AP103" s="28">
        <v>1.0812999999999999</v>
      </c>
      <c r="AQ103" s="28">
        <v>1.0829</v>
      </c>
      <c r="AR103" s="28">
        <v>1.0785</v>
      </c>
      <c r="AS103" s="28">
        <v>1.0881500000000002</v>
      </c>
      <c r="AT103" s="28">
        <v>1.0785</v>
      </c>
      <c r="AU103" s="28">
        <v>1.1099000000000001</v>
      </c>
      <c r="AV103" s="28">
        <v>0.86819999999999997</v>
      </c>
      <c r="AW103" s="28">
        <v>0.93556666666666677</v>
      </c>
      <c r="AX103" s="28">
        <v>1.0182500000000001</v>
      </c>
      <c r="AY103" s="28">
        <v>0.98940000000000006</v>
      </c>
      <c r="AZ103" s="28">
        <v>1.04125</v>
      </c>
      <c r="BA103" s="28">
        <v>1.0265666666666666</v>
      </c>
      <c r="BB103" s="28">
        <v>0.98576666666666668</v>
      </c>
      <c r="BC103" s="28">
        <v>1.0268999999999999</v>
      </c>
      <c r="BD103" s="28">
        <v>1.0332999999999999</v>
      </c>
      <c r="BE103" s="28">
        <v>1.0174000000000001</v>
      </c>
      <c r="BF103" s="28">
        <v>1.0125</v>
      </c>
      <c r="BG103" s="28">
        <v>1.0042</v>
      </c>
      <c r="BH103" s="28">
        <v>0.94610000000000005</v>
      </c>
      <c r="BI103" s="28">
        <v>1.0163</v>
      </c>
      <c r="BJ103" s="28">
        <v>1.0120750000000001</v>
      </c>
      <c r="BK103" s="28">
        <v>1.0210666666666668</v>
      </c>
      <c r="BL103" s="28">
        <v>0.53537500000000005</v>
      </c>
      <c r="BM103" s="28">
        <v>1.0671999999999999</v>
      </c>
      <c r="BN103" s="28">
        <v>1.0822000000000001</v>
      </c>
      <c r="BO103" s="28">
        <v>1.0926749999999998</v>
      </c>
      <c r="BP103" s="28">
        <v>1.1084749999999999</v>
      </c>
      <c r="BQ103" s="28">
        <v>1.1529499999999999</v>
      </c>
      <c r="BR103" s="28">
        <v>0.98082499999999995</v>
      </c>
      <c r="BS103" s="28">
        <v>0.17927303752205614</v>
      </c>
      <c r="BT103" s="28">
        <v>0.31010375070677976</v>
      </c>
      <c r="BU103" s="28">
        <v>0.25101688530775462</v>
      </c>
      <c r="BV103" s="28">
        <v>0.25960632646340942</v>
      </c>
      <c r="BW103" s="29" t="s">
        <v>593</v>
      </c>
      <c r="BX103" s="29" t="s">
        <v>663</v>
      </c>
      <c r="BY103" s="29" t="s">
        <v>662</v>
      </c>
    </row>
    <row r="104" spans="1:77" x14ac:dyDescent="0.25">
      <c r="A104" s="28">
        <v>633</v>
      </c>
      <c r="B104" s="29" t="s">
        <v>434</v>
      </c>
      <c r="C104" s="28">
        <v>2</v>
      </c>
      <c r="D104" s="29" t="s">
        <v>329</v>
      </c>
      <c r="E104" s="29" t="s">
        <v>68</v>
      </c>
      <c r="F104" s="29" t="s">
        <v>70</v>
      </c>
      <c r="G104" s="29" t="s">
        <v>367</v>
      </c>
      <c r="H104" s="29" t="s">
        <v>368</v>
      </c>
      <c r="I104" s="29" t="s">
        <v>369</v>
      </c>
      <c r="J104" s="28">
        <v>6660</v>
      </c>
      <c r="K104" s="28">
        <v>3.3740000000000001</v>
      </c>
      <c r="L104" s="29" t="s">
        <v>545</v>
      </c>
      <c r="M104" s="29" t="s">
        <v>66</v>
      </c>
      <c r="N104" s="28">
        <v>0</v>
      </c>
      <c r="O104" s="28">
        <v>0</v>
      </c>
      <c r="P104" s="29" t="s">
        <v>67</v>
      </c>
      <c r="Q104" s="28">
        <v>2014</v>
      </c>
      <c r="R104" s="30"/>
      <c r="S104" s="29" t="s">
        <v>403</v>
      </c>
      <c r="T104" s="28">
        <v>35</v>
      </c>
      <c r="U104" s="29" t="s">
        <v>74</v>
      </c>
      <c r="V104" s="29" t="s">
        <v>555</v>
      </c>
      <c r="W104" s="29" t="s">
        <v>431</v>
      </c>
      <c r="X104" s="32"/>
      <c r="Y104" s="28">
        <v>7711</v>
      </c>
      <c r="Z104" s="28">
        <v>10013</v>
      </c>
      <c r="AA104" s="28">
        <v>10894</v>
      </c>
      <c r="AB104" s="28">
        <v>11834</v>
      </c>
      <c r="AC104" s="28">
        <v>10113</v>
      </c>
      <c r="AD104" s="28">
        <v>7711</v>
      </c>
      <c r="AE104" s="28">
        <v>11834</v>
      </c>
      <c r="AF104" s="32"/>
      <c r="AG104" s="28">
        <v>8720</v>
      </c>
      <c r="AH104" s="28">
        <v>11037</v>
      </c>
      <c r="AI104" s="28">
        <v>12147</v>
      </c>
      <c r="AJ104" s="28">
        <v>13200</v>
      </c>
      <c r="AK104" s="28">
        <v>11276</v>
      </c>
      <c r="AL104" s="28">
        <v>8720</v>
      </c>
      <c r="AM104" s="28">
        <v>13200</v>
      </c>
      <c r="AN104" s="32"/>
      <c r="AO104" s="28">
        <v>1.1309</v>
      </c>
      <c r="AP104" s="28">
        <v>1.1023000000000001</v>
      </c>
      <c r="AQ104" s="28">
        <v>1.115</v>
      </c>
      <c r="AR104" s="28">
        <v>1.1153999999999999</v>
      </c>
      <c r="AS104" s="28">
        <v>1.1159000000000001</v>
      </c>
      <c r="AT104" s="28">
        <v>1.1023000000000001</v>
      </c>
      <c r="AU104" s="28">
        <v>1.1309</v>
      </c>
      <c r="AV104" s="28">
        <v>0.80315000000000003</v>
      </c>
      <c r="AW104" s="28">
        <v>0.84870000000000001</v>
      </c>
      <c r="AX104" s="28">
        <v>0.98070000000000002</v>
      </c>
      <c r="AY104" s="28">
        <v>0.98404999999999998</v>
      </c>
      <c r="AZ104" s="28">
        <v>1.05335</v>
      </c>
      <c r="BA104" s="28">
        <v>1.0561</v>
      </c>
      <c r="BB104" s="28">
        <v>1.0014666666666667</v>
      </c>
      <c r="BC104" s="28">
        <v>1.0669249999999999</v>
      </c>
      <c r="BD104" s="28">
        <v>1.0863666666666667</v>
      </c>
      <c r="BE104" s="28">
        <v>1.0725666666666669</v>
      </c>
      <c r="BF104" s="28">
        <v>1.0093333333333334</v>
      </c>
      <c r="BG104" s="28">
        <v>0.94430000000000003</v>
      </c>
      <c r="BH104" s="28">
        <v>0.87003333333333333</v>
      </c>
      <c r="BI104" s="28">
        <v>1.0060500000000001</v>
      </c>
      <c r="BJ104" s="28">
        <v>1.0367</v>
      </c>
      <c r="BK104" s="28">
        <v>1.0560666666666665</v>
      </c>
      <c r="BL104" s="28">
        <v>0.56727499999999997</v>
      </c>
      <c r="BM104" s="28">
        <v>1.0765</v>
      </c>
      <c r="BN104" s="28">
        <v>1.1080000000000001</v>
      </c>
      <c r="BO104" s="28">
        <v>1.1231249999999999</v>
      </c>
      <c r="BP104" s="28">
        <v>1.1509500000000001</v>
      </c>
      <c r="BQ104" s="28">
        <v>1.183325</v>
      </c>
      <c r="BR104" s="28">
        <v>0.810975</v>
      </c>
      <c r="BS104" s="28">
        <v>0.23812057120191676</v>
      </c>
      <c r="BT104" s="28">
        <v>0.24110990739046334</v>
      </c>
      <c r="BU104" s="28">
        <v>0.27982466372162523</v>
      </c>
      <c r="BV104" s="28">
        <v>0.24094485768599469</v>
      </c>
      <c r="BW104" s="29" t="s">
        <v>592</v>
      </c>
      <c r="BX104" s="29" t="s">
        <v>663</v>
      </c>
      <c r="BY104" s="29" t="s">
        <v>662</v>
      </c>
    </row>
    <row r="105" spans="1:77" x14ac:dyDescent="0.25">
      <c r="A105" s="28">
        <v>634</v>
      </c>
      <c r="B105" s="29" t="s">
        <v>437</v>
      </c>
      <c r="C105" s="28">
        <v>11</v>
      </c>
      <c r="D105" s="29" t="s">
        <v>329</v>
      </c>
      <c r="E105" s="29" t="s">
        <v>68</v>
      </c>
      <c r="F105" s="29" t="s">
        <v>70</v>
      </c>
      <c r="G105" s="29" t="s">
        <v>370</v>
      </c>
      <c r="H105" s="29" t="s">
        <v>371</v>
      </c>
      <c r="I105" s="29" t="s">
        <v>369</v>
      </c>
      <c r="J105" s="28">
        <v>6660</v>
      </c>
      <c r="K105" s="28">
        <v>15.84</v>
      </c>
      <c r="L105" s="29" t="s">
        <v>546</v>
      </c>
      <c r="M105" s="29" t="s">
        <v>66</v>
      </c>
      <c r="N105" s="28">
        <v>0</v>
      </c>
      <c r="O105" s="28">
        <v>0</v>
      </c>
      <c r="P105" s="29" t="s">
        <v>67</v>
      </c>
      <c r="Q105" s="28">
        <v>2014</v>
      </c>
      <c r="R105" s="30"/>
      <c r="S105" s="29" t="s">
        <v>403</v>
      </c>
      <c r="T105" s="28">
        <v>35</v>
      </c>
      <c r="U105" s="29" t="s">
        <v>74</v>
      </c>
      <c r="V105" s="29" t="s">
        <v>555</v>
      </c>
      <c r="W105" s="29" t="s">
        <v>430</v>
      </c>
      <c r="X105" s="32"/>
      <c r="Y105" s="28">
        <v>16590</v>
      </c>
      <c r="Z105" s="28">
        <v>16136</v>
      </c>
      <c r="AA105" s="28">
        <v>16478</v>
      </c>
      <c r="AB105" s="28">
        <v>18774</v>
      </c>
      <c r="AC105" s="28">
        <v>16994.5</v>
      </c>
      <c r="AD105" s="28">
        <v>16136</v>
      </c>
      <c r="AE105" s="28">
        <v>18774</v>
      </c>
      <c r="AF105" s="32"/>
      <c r="AG105" s="28">
        <v>18741</v>
      </c>
      <c r="AH105" s="28">
        <v>18085</v>
      </c>
      <c r="AI105" s="28">
        <v>18626</v>
      </c>
      <c r="AJ105" s="28">
        <v>21273</v>
      </c>
      <c r="AK105" s="28">
        <v>19181.25</v>
      </c>
      <c r="AL105" s="28">
        <v>18085</v>
      </c>
      <c r="AM105" s="28">
        <v>21273</v>
      </c>
      <c r="AN105" s="32"/>
      <c r="AO105" s="28">
        <v>1.1296999999999999</v>
      </c>
      <c r="AP105" s="28">
        <v>1.1208</v>
      </c>
      <c r="AQ105" s="28">
        <v>1.1304000000000001</v>
      </c>
      <c r="AR105" s="28">
        <v>1.1331</v>
      </c>
      <c r="AS105" s="28">
        <v>1.1284999999999998</v>
      </c>
      <c r="AT105" s="28">
        <v>1.1208</v>
      </c>
      <c r="AU105" s="28">
        <v>1.1331</v>
      </c>
      <c r="AV105" s="28">
        <v>0.81625000000000003</v>
      </c>
      <c r="AW105" s="28">
        <v>0.90479999999999994</v>
      </c>
      <c r="AX105" s="28">
        <v>0.95094999999999996</v>
      </c>
      <c r="AY105" s="28">
        <v>0.95679999999999998</v>
      </c>
      <c r="AZ105" s="28">
        <v>1.0314000000000001</v>
      </c>
      <c r="BA105" s="28">
        <v>1.0707333333333333</v>
      </c>
      <c r="BB105" s="28">
        <v>1.0109000000000001</v>
      </c>
      <c r="BC105" s="28">
        <v>1.0247250000000001</v>
      </c>
      <c r="BD105" s="28">
        <v>1.0591000000000002</v>
      </c>
      <c r="BE105" s="28">
        <v>1.0509333333333333</v>
      </c>
      <c r="BF105" s="28">
        <v>1.0201666666666667</v>
      </c>
      <c r="BG105" s="28">
        <v>1.0009666666666666</v>
      </c>
      <c r="BH105" s="28">
        <v>0.91859999999999997</v>
      </c>
      <c r="BI105" s="28">
        <v>0.97970000000000002</v>
      </c>
      <c r="BJ105" s="28">
        <v>1.028675</v>
      </c>
      <c r="BK105" s="28">
        <v>1.0434000000000001</v>
      </c>
      <c r="BL105" s="28">
        <v>0.56859999999999999</v>
      </c>
      <c r="BM105" s="28">
        <v>1.089075</v>
      </c>
      <c r="BN105" s="28">
        <v>1.127075</v>
      </c>
      <c r="BO105" s="28">
        <v>1.1397999999999999</v>
      </c>
      <c r="BP105" s="28">
        <v>1.1543749999999999</v>
      </c>
      <c r="BQ105" s="28">
        <v>1.1471750000000001</v>
      </c>
      <c r="BR105" s="28">
        <v>0.79092499999999999</v>
      </c>
      <c r="BS105" s="28">
        <v>0.23301732368072234</v>
      </c>
      <c r="BT105" s="28">
        <v>0.21804792300981934</v>
      </c>
      <c r="BU105" s="28">
        <v>0.27498478116413938</v>
      </c>
      <c r="BV105" s="28">
        <v>0.27394997214531902</v>
      </c>
      <c r="BW105" s="29" t="s">
        <v>593</v>
      </c>
      <c r="BX105" s="29" t="s">
        <v>663</v>
      </c>
      <c r="BY105" s="29" t="s">
        <v>662</v>
      </c>
    </row>
    <row r="106" spans="1:77" x14ac:dyDescent="0.25">
      <c r="A106" s="28">
        <v>703</v>
      </c>
      <c r="B106" s="29" t="s">
        <v>434</v>
      </c>
      <c r="C106" s="28">
        <v>3</v>
      </c>
      <c r="D106" s="29" t="s">
        <v>144</v>
      </c>
      <c r="E106" s="29" t="s">
        <v>68</v>
      </c>
      <c r="F106" s="29" t="s">
        <v>340</v>
      </c>
      <c r="G106" s="29" t="s">
        <v>372</v>
      </c>
      <c r="H106" s="29" t="s">
        <v>373</v>
      </c>
      <c r="I106" s="29" t="s">
        <v>374</v>
      </c>
      <c r="J106" s="28">
        <v>303</v>
      </c>
      <c r="K106" s="28">
        <v>0.64</v>
      </c>
      <c r="L106" s="29" t="s">
        <v>547</v>
      </c>
      <c r="M106" s="29" t="s">
        <v>205</v>
      </c>
      <c r="N106" s="28">
        <v>37.123660000000001</v>
      </c>
      <c r="O106" s="28">
        <v>-113.60979</v>
      </c>
      <c r="P106" s="29" t="s">
        <v>67</v>
      </c>
      <c r="Q106" s="28">
        <v>2001</v>
      </c>
      <c r="R106" s="30"/>
      <c r="S106" s="29" t="s">
        <v>411</v>
      </c>
      <c r="T106" s="28">
        <v>53</v>
      </c>
      <c r="U106" s="29" t="s">
        <v>206</v>
      </c>
      <c r="V106" s="29" t="s">
        <v>556</v>
      </c>
      <c r="W106" s="29" t="s">
        <v>429</v>
      </c>
      <c r="X106" s="28">
        <v>23841</v>
      </c>
      <c r="Y106" s="28">
        <v>24212</v>
      </c>
      <c r="Z106" s="28">
        <v>24442</v>
      </c>
      <c r="AA106" s="28">
        <v>25298</v>
      </c>
      <c r="AB106" s="28">
        <v>26666</v>
      </c>
      <c r="AC106" s="28">
        <v>24891.8</v>
      </c>
      <c r="AD106" s="28">
        <v>23841</v>
      </c>
      <c r="AE106" s="28">
        <v>26666</v>
      </c>
      <c r="AF106" s="28">
        <v>25465</v>
      </c>
      <c r="AG106" s="28">
        <v>25946</v>
      </c>
      <c r="AH106" s="28">
        <v>26121</v>
      </c>
      <c r="AI106" s="28">
        <v>27202</v>
      </c>
      <c r="AJ106" s="28">
        <v>28662</v>
      </c>
      <c r="AK106" s="28">
        <v>26679.200000000001</v>
      </c>
      <c r="AL106" s="28">
        <v>25465</v>
      </c>
      <c r="AM106" s="28">
        <v>28662</v>
      </c>
      <c r="AN106" s="28">
        <v>1.0681</v>
      </c>
      <c r="AO106" s="28">
        <v>1.0716000000000001</v>
      </c>
      <c r="AP106" s="28">
        <v>1.0687</v>
      </c>
      <c r="AQ106" s="28">
        <v>1.0752999999999999</v>
      </c>
      <c r="AR106" s="28">
        <v>1.0749</v>
      </c>
      <c r="AS106" s="28">
        <v>1.0717199999999998</v>
      </c>
      <c r="AT106" s="28">
        <v>1.0681</v>
      </c>
      <c r="AU106" s="28">
        <v>1.0752999999999999</v>
      </c>
      <c r="AV106" s="28">
        <v>0.96446000000000009</v>
      </c>
      <c r="AW106" s="28">
        <v>1.0268400000000002</v>
      </c>
      <c r="AX106" s="28">
        <v>1.0516399999999999</v>
      </c>
      <c r="AY106" s="28">
        <v>1.0477000000000001</v>
      </c>
      <c r="AZ106" s="28">
        <v>1.0041</v>
      </c>
      <c r="BA106" s="28">
        <v>0.96609999999999996</v>
      </c>
      <c r="BB106" s="28">
        <v>0.93759999999999999</v>
      </c>
      <c r="BC106" s="28">
        <v>0.9702400000000001</v>
      </c>
      <c r="BD106" s="28">
        <v>1.00542</v>
      </c>
      <c r="BE106" s="28">
        <v>1.0234999999999999</v>
      </c>
      <c r="BF106" s="28">
        <v>1.016</v>
      </c>
      <c r="BG106" s="28">
        <v>0.99365999999999999</v>
      </c>
      <c r="BH106" s="28">
        <v>0.99500000000000011</v>
      </c>
      <c r="BI106" s="28">
        <v>1.0344599999999999</v>
      </c>
      <c r="BJ106" s="28">
        <v>0.95799999999999996</v>
      </c>
      <c r="BK106" s="28">
        <v>1.01498</v>
      </c>
      <c r="BL106" s="28">
        <v>0.57450000000000001</v>
      </c>
      <c r="BM106" s="28">
        <v>1.0637599999999998</v>
      </c>
      <c r="BN106" s="28">
        <v>1.0751199999999999</v>
      </c>
      <c r="BO106" s="28">
        <v>1.0666999999999998</v>
      </c>
      <c r="BP106" s="28">
        <v>1.0792000000000002</v>
      </c>
      <c r="BQ106" s="28">
        <v>1.14096</v>
      </c>
      <c r="BR106" s="28">
        <v>0.99769999999999981</v>
      </c>
      <c r="BS106" s="28">
        <v>0.12238689604658784</v>
      </c>
      <c r="BT106" s="28">
        <v>0.41169735038655908</v>
      </c>
      <c r="BU106" s="28">
        <v>0.23075549775729881</v>
      </c>
      <c r="BV106" s="28">
        <v>0.2351602558095543</v>
      </c>
      <c r="BW106" s="29" t="s">
        <v>656</v>
      </c>
      <c r="BX106" s="29" t="s">
        <v>663</v>
      </c>
      <c r="BY106" s="29" t="s">
        <v>702</v>
      </c>
    </row>
    <row r="107" spans="1:77" x14ac:dyDescent="0.25">
      <c r="A107" s="28">
        <v>704</v>
      </c>
      <c r="B107" s="29" t="s">
        <v>434</v>
      </c>
      <c r="C107" s="28">
        <v>3</v>
      </c>
      <c r="D107" s="29" t="s">
        <v>375</v>
      </c>
      <c r="E107" s="29" t="s">
        <v>68</v>
      </c>
      <c r="F107" s="29" t="s">
        <v>340</v>
      </c>
      <c r="G107" s="29" t="s">
        <v>376</v>
      </c>
      <c r="H107" s="29" t="s">
        <v>377</v>
      </c>
      <c r="I107" s="29" t="s">
        <v>378</v>
      </c>
      <c r="J107" s="28">
        <v>2000</v>
      </c>
      <c r="K107" s="28">
        <v>7.54</v>
      </c>
      <c r="L107" s="29" t="s">
        <v>548</v>
      </c>
      <c r="M107" s="29" t="s">
        <v>205</v>
      </c>
      <c r="N107" s="28">
        <v>37.122419999999998</v>
      </c>
      <c r="O107" s="28">
        <v>-113.53548000000001</v>
      </c>
      <c r="P107" s="29" t="s">
        <v>87</v>
      </c>
      <c r="Q107" s="28">
        <v>2001</v>
      </c>
      <c r="R107" s="30"/>
      <c r="S107" s="29" t="s">
        <v>411</v>
      </c>
      <c r="T107" s="28">
        <v>53</v>
      </c>
      <c r="U107" s="29" t="s">
        <v>206</v>
      </c>
      <c r="V107" s="29" t="s">
        <v>556</v>
      </c>
      <c r="W107" s="29" t="s">
        <v>429</v>
      </c>
      <c r="X107" s="28">
        <v>21152</v>
      </c>
      <c r="Y107" s="28">
        <v>20960</v>
      </c>
      <c r="Z107" s="28">
        <v>21014</v>
      </c>
      <c r="AA107" s="28">
        <v>21266</v>
      </c>
      <c r="AB107" s="28">
        <v>22664</v>
      </c>
      <c r="AC107" s="28">
        <v>21411.200000000001</v>
      </c>
      <c r="AD107" s="28">
        <v>20960</v>
      </c>
      <c r="AE107" s="28">
        <v>22664</v>
      </c>
      <c r="AF107" s="28">
        <v>21904</v>
      </c>
      <c r="AG107" s="28">
        <v>21693</v>
      </c>
      <c r="AH107" s="28">
        <v>21754</v>
      </c>
      <c r="AI107" s="28">
        <v>22040</v>
      </c>
      <c r="AJ107" s="28">
        <v>23553</v>
      </c>
      <c r="AK107" s="28">
        <v>22188.799999999999</v>
      </c>
      <c r="AL107" s="28">
        <v>21693</v>
      </c>
      <c r="AM107" s="28">
        <v>23553</v>
      </c>
      <c r="AN107" s="28">
        <v>1.0356000000000001</v>
      </c>
      <c r="AO107" s="28">
        <v>1.0349999999999999</v>
      </c>
      <c r="AP107" s="28">
        <v>1.0351999999999999</v>
      </c>
      <c r="AQ107" s="28">
        <v>1.0364</v>
      </c>
      <c r="AR107" s="28">
        <v>1.0391999999999999</v>
      </c>
      <c r="AS107" s="28">
        <v>1.0362799999999999</v>
      </c>
      <c r="AT107" s="28">
        <v>1.0349999999999999</v>
      </c>
      <c r="AU107" s="28">
        <v>1.0391999999999999</v>
      </c>
      <c r="AV107" s="28">
        <v>0.96723999999999999</v>
      </c>
      <c r="AW107" s="28">
        <v>1.0335799999999999</v>
      </c>
      <c r="AX107" s="28">
        <v>1.0304800000000001</v>
      </c>
      <c r="AY107" s="28">
        <v>1.0310200000000003</v>
      </c>
      <c r="AZ107" s="28">
        <v>0.98471999999999993</v>
      </c>
      <c r="BA107" s="28">
        <v>0.94518000000000002</v>
      </c>
      <c r="BB107" s="28">
        <v>0.93667999999999996</v>
      </c>
      <c r="BC107" s="28">
        <v>0.97724000000000011</v>
      </c>
      <c r="BD107" s="28">
        <v>0.97905999999999993</v>
      </c>
      <c r="BE107" s="28">
        <v>1.00326</v>
      </c>
      <c r="BF107" s="28">
        <v>1.0215400000000001</v>
      </c>
      <c r="BG107" s="28">
        <v>1.0963799999999999</v>
      </c>
      <c r="BH107" s="28">
        <v>1.0323999999999998</v>
      </c>
      <c r="BI107" s="28">
        <v>1.0154000000000001</v>
      </c>
      <c r="BJ107" s="28">
        <v>0.95306000000000013</v>
      </c>
      <c r="BK107" s="28">
        <v>1.0012799999999999</v>
      </c>
      <c r="BL107" s="28">
        <v>0.57091999999999998</v>
      </c>
      <c r="BM107" s="28">
        <v>1.0312999999999999</v>
      </c>
      <c r="BN107" s="28">
        <v>1.0307399999999998</v>
      </c>
      <c r="BO107" s="28">
        <v>1.0267999999999999</v>
      </c>
      <c r="BP107" s="28">
        <v>1.0543799999999999</v>
      </c>
      <c r="BQ107" s="28">
        <v>1.18258</v>
      </c>
      <c r="BR107" s="28">
        <v>1.1129799999999999</v>
      </c>
      <c r="BS107" s="28">
        <v>7.0658994457257263E-2</v>
      </c>
      <c r="BT107" s="28">
        <v>0.44664489143054542</v>
      </c>
      <c r="BU107" s="28">
        <v>0.24472125724769689</v>
      </c>
      <c r="BV107" s="28">
        <v>0.23797485686450037</v>
      </c>
      <c r="BW107" s="29" t="s">
        <v>656</v>
      </c>
      <c r="BX107" s="29" t="s">
        <v>663</v>
      </c>
      <c r="BY107" s="29" t="s">
        <v>702</v>
      </c>
    </row>
    <row r="108" spans="1:77" x14ac:dyDescent="0.25">
      <c r="A108" s="28">
        <v>711</v>
      </c>
      <c r="B108" s="29" t="s">
        <v>437</v>
      </c>
      <c r="C108" s="28">
        <v>11</v>
      </c>
      <c r="D108" s="29" t="s">
        <v>127</v>
      </c>
      <c r="E108" s="29" t="s">
        <v>68</v>
      </c>
      <c r="F108" s="29" t="s">
        <v>128</v>
      </c>
      <c r="G108" s="29" t="s">
        <v>379</v>
      </c>
      <c r="H108" s="29" t="s">
        <v>380</v>
      </c>
      <c r="I108" s="29" t="s">
        <v>354</v>
      </c>
      <c r="J108" s="28">
        <v>1426</v>
      </c>
      <c r="K108" s="28">
        <v>20.228999999999999</v>
      </c>
      <c r="L108" s="29" t="s">
        <v>549</v>
      </c>
      <c r="M108" s="29" t="s">
        <v>66</v>
      </c>
      <c r="N108" s="28">
        <v>40.714559999999999</v>
      </c>
      <c r="O108" s="28">
        <v>-111.98342</v>
      </c>
      <c r="P108" s="29" t="s">
        <v>67</v>
      </c>
      <c r="Q108" s="28">
        <v>1991</v>
      </c>
      <c r="R108" s="30"/>
      <c r="S108" s="29" t="s">
        <v>403</v>
      </c>
      <c r="T108" s="28">
        <v>35</v>
      </c>
      <c r="U108" s="29" t="s">
        <v>74</v>
      </c>
      <c r="V108" s="29" t="s">
        <v>556</v>
      </c>
      <c r="W108" s="29" t="s">
        <v>429</v>
      </c>
      <c r="X108" s="28">
        <v>36114</v>
      </c>
      <c r="Y108" s="28">
        <v>37607</v>
      </c>
      <c r="Z108" s="28">
        <v>38669</v>
      </c>
      <c r="AA108" s="28">
        <v>40308</v>
      </c>
      <c r="AB108" s="28">
        <v>40777</v>
      </c>
      <c r="AC108" s="28">
        <v>38695</v>
      </c>
      <c r="AD108" s="28">
        <v>36114</v>
      </c>
      <c r="AE108" s="28">
        <v>40777</v>
      </c>
      <c r="AF108" s="28">
        <v>41573</v>
      </c>
      <c r="AG108" s="28">
        <v>43292</v>
      </c>
      <c r="AH108" s="28">
        <v>43973</v>
      </c>
      <c r="AI108" s="28">
        <v>45622</v>
      </c>
      <c r="AJ108" s="28">
        <v>45350</v>
      </c>
      <c r="AK108" s="28">
        <v>43962</v>
      </c>
      <c r="AL108" s="28">
        <v>41573</v>
      </c>
      <c r="AM108" s="28">
        <v>45622</v>
      </c>
      <c r="AN108" s="28">
        <v>1.1512</v>
      </c>
      <c r="AO108" s="28">
        <v>1.1512</v>
      </c>
      <c r="AP108" s="28">
        <v>1.1372</v>
      </c>
      <c r="AQ108" s="28">
        <v>1.1317999999999999</v>
      </c>
      <c r="AR108" s="28">
        <v>1.1121000000000001</v>
      </c>
      <c r="AS108" s="28">
        <v>1.1366999999999998</v>
      </c>
      <c r="AT108" s="28">
        <v>1.1121000000000001</v>
      </c>
      <c r="AU108" s="28">
        <v>1.1512</v>
      </c>
      <c r="AV108" s="28">
        <v>0.91996</v>
      </c>
      <c r="AW108" s="28">
        <v>0.95663999999999993</v>
      </c>
      <c r="AX108" s="28">
        <v>1.0044999999999999</v>
      </c>
      <c r="AY108" s="28">
        <v>1.0043399999999998</v>
      </c>
      <c r="AZ108" s="28">
        <v>1.0162600000000002</v>
      </c>
      <c r="BA108" s="28">
        <v>1.0281800000000001</v>
      </c>
      <c r="BB108" s="28">
        <v>1.0059799999999999</v>
      </c>
      <c r="BC108" s="28">
        <v>1.0363799999999999</v>
      </c>
      <c r="BD108" s="28">
        <v>1.0268599999999999</v>
      </c>
      <c r="BE108" s="28">
        <v>1.01658</v>
      </c>
      <c r="BF108" s="28">
        <v>0.99383999999999995</v>
      </c>
      <c r="BG108" s="28">
        <v>0.97683999999999993</v>
      </c>
      <c r="BH108" s="28">
        <v>0.95116000000000001</v>
      </c>
      <c r="BI108" s="28">
        <v>1.0083799999999998</v>
      </c>
      <c r="BJ108" s="28">
        <v>1.0235400000000001</v>
      </c>
      <c r="BK108" s="28">
        <v>1.0124200000000001</v>
      </c>
      <c r="BL108" s="28">
        <v>0.54762</v>
      </c>
      <c r="BM108" s="28">
        <v>1.1112</v>
      </c>
      <c r="BN108" s="28">
        <v>1.13598</v>
      </c>
      <c r="BO108" s="28">
        <v>1.1461999999999999</v>
      </c>
      <c r="BP108" s="28">
        <v>1.1519199999999998</v>
      </c>
      <c r="BQ108" s="28">
        <v>1.17628</v>
      </c>
      <c r="BR108" s="28">
        <v>0.73951999999999996</v>
      </c>
      <c r="BS108" s="28">
        <v>0.19949573160035919</v>
      </c>
      <c r="BT108" s="28">
        <v>0.28995754861296563</v>
      </c>
      <c r="BU108" s="28">
        <v>0.23848528159191798</v>
      </c>
      <c r="BV108" s="28">
        <v>0.27206143819475714</v>
      </c>
      <c r="BW108" s="29" t="s">
        <v>594</v>
      </c>
      <c r="BX108" s="29" t="s">
        <v>663</v>
      </c>
      <c r="BY108" s="29" t="s">
        <v>662</v>
      </c>
    </row>
    <row r="109" spans="1:77" x14ac:dyDescent="0.25">
      <c r="A109" s="28">
        <v>712</v>
      </c>
      <c r="B109" s="29" t="s">
        <v>437</v>
      </c>
      <c r="C109" s="28">
        <v>37</v>
      </c>
      <c r="D109" s="29" t="s">
        <v>127</v>
      </c>
      <c r="E109" s="29" t="s">
        <v>68</v>
      </c>
      <c r="F109" s="29" t="s">
        <v>70</v>
      </c>
      <c r="G109" s="29" t="s">
        <v>381</v>
      </c>
      <c r="H109" s="29" t="s">
        <v>382</v>
      </c>
      <c r="I109" s="29" t="s">
        <v>383</v>
      </c>
      <c r="J109" s="28">
        <v>6516</v>
      </c>
      <c r="K109" s="28">
        <v>1.337</v>
      </c>
      <c r="L109" s="29" t="s">
        <v>550</v>
      </c>
      <c r="M109" s="29" t="s">
        <v>205</v>
      </c>
      <c r="N109" s="28">
        <v>37.012639999999998</v>
      </c>
      <c r="O109" s="28">
        <v>-113.59254</v>
      </c>
      <c r="P109" s="29" t="s">
        <v>67</v>
      </c>
      <c r="Q109" s="28">
        <v>2014</v>
      </c>
      <c r="R109" s="30"/>
      <c r="S109" s="29" t="s">
        <v>411</v>
      </c>
      <c r="T109" s="28">
        <v>53</v>
      </c>
      <c r="U109" s="29" t="s">
        <v>206</v>
      </c>
      <c r="V109" s="29" t="s">
        <v>555</v>
      </c>
      <c r="W109" s="29" t="s">
        <v>428</v>
      </c>
      <c r="X109" s="32"/>
      <c r="Y109" s="28">
        <v>1450</v>
      </c>
      <c r="Z109" s="28">
        <v>1711</v>
      </c>
      <c r="AA109" s="28">
        <v>2218</v>
      </c>
      <c r="AB109" s="28">
        <v>2894</v>
      </c>
      <c r="AC109" s="28">
        <v>2068.25</v>
      </c>
      <c r="AD109" s="28">
        <v>1450</v>
      </c>
      <c r="AE109" s="28">
        <v>2894</v>
      </c>
      <c r="AF109" s="32"/>
      <c r="AG109" s="28">
        <v>1557</v>
      </c>
      <c r="AH109" s="28">
        <v>1868</v>
      </c>
      <c r="AI109" s="28">
        <v>2415</v>
      </c>
      <c r="AJ109" s="28">
        <v>3158</v>
      </c>
      <c r="AK109" s="28">
        <v>2249.5</v>
      </c>
      <c r="AL109" s="28">
        <v>1557</v>
      </c>
      <c r="AM109" s="28">
        <v>3158</v>
      </c>
      <c r="AN109" s="32"/>
      <c r="AO109" s="28">
        <v>1.0738000000000001</v>
      </c>
      <c r="AP109" s="28">
        <v>1.0918000000000001</v>
      </c>
      <c r="AQ109" s="28">
        <v>1.0888</v>
      </c>
      <c r="AR109" s="28">
        <v>1.0911999999999999</v>
      </c>
      <c r="AS109" s="28">
        <v>1.0864</v>
      </c>
      <c r="AT109" s="28">
        <v>1.0738000000000001</v>
      </c>
      <c r="AU109" s="28">
        <v>1.0918000000000001</v>
      </c>
      <c r="AV109" s="28">
        <v>0.82363333333333333</v>
      </c>
      <c r="AW109" s="28">
        <v>1.00545</v>
      </c>
      <c r="AX109" s="28">
        <v>1.0273749999999999</v>
      </c>
      <c r="AY109" s="28">
        <v>1.0074000000000001</v>
      </c>
      <c r="AZ109" s="28">
        <v>0.99199999999999999</v>
      </c>
      <c r="BA109" s="28">
        <v>0.94655</v>
      </c>
      <c r="BB109" s="28">
        <v>0.99875000000000003</v>
      </c>
      <c r="BC109" s="28">
        <v>0.96950000000000003</v>
      </c>
      <c r="BD109" s="28">
        <v>1.0213999999999999</v>
      </c>
      <c r="BE109" s="28">
        <v>1.10195</v>
      </c>
      <c r="BF109" s="28">
        <v>1.080975</v>
      </c>
      <c r="BG109" s="28">
        <v>1.0004999999999999</v>
      </c>
      <c r="BH109" s="28">
        <v>0.9524999999999999</v>
      </c>
      <c r="BI109" s="28">
        <v>1.0089250000000001</v>
      </c>
      <c r="BJ109" s="28">
        <v>0.97160000000000002</v>
      </c>
      <c r="BK109" s="28">
        <v>1.0680999999999998</v>
      </c>
      <c r="BL109" s="28">
        <v>0.70059999999999989</v>
      </c>
      <c r="BM109" s="28">
        <v>1.027325</v>
      </c>
      <c r="BN109" s="28">
        <v>1.0787500000000001</v>
      </c>
      <c r="BO109" s="28">
        <v>1.105275</v>
      </c>
      <c r="BP109" s="28">
        <v>1.1179000000000001</v>
      </c>
      <c r="BQ109" s="28">
        <v>1.1232</v>
      </c>
      <c r="BR109" s="28">
        <v>0.84789999999999999</v>
      </c>
      <c r="BS109" s="28">
        <v>0.14080240525835852</v>
      </c>
      <c r="BT109" s="28">
        <v>0.42046743933871594</v>
      </c>
      <c r="BU109" s="28">
        <v>0.20754300165423467</v>
      </c>
      <c r="BV109" s="28">
        <v>0.23118715374869092</v>
      </c>
      <c r="BW109" s="29" t="s">
        <v>656</v>
      </c>
      <c r="BX109" s="29" t="s">
        <v>663</v>
      </c>
      <c r="BY109" s="29" t="s">
        <v>698</v>
      </c>
    </row>
    <row r="110" spans="1:77" x14ac:dyDescent="0.25">
      <c r="A110" s="28">
        <v>713</v>
      </c>
      <c r="B110" s="29" t="s">
        <v>437</v>
      </c>
      <c r="C110" s="28">
        <v>33</v>
      </c>
      <c r="D110" s="29" t="s">
        <v>127</v>
      </c>
      <c r="E110" s="29" t="s">
        <v>68</v>
      </c>
      <c r="F110" s="29" t="s">
        <v>70</v>
      </c>
      <c r="G110" s="29" t="s">
        <v>384</v>
      </c>
      <c r="H110" s="29" t="s">
        <v>385</v>
      </c>
      <c r="I110" s="29" t="s">
        <v>383</v>
      </c>
      <c r="J110" s="28">
        <v>6516</v>
      </c>
      <c r="K110" s="28">
        <v>4.8</v>
      </c>
      <c r="L110" s="29" t="s">
        <v>551</v>
      </c>
      <c r="M110" s="29" t="s">
        <v>205</v>
      </c>
      <c r="N110" s="28">
        <v>37.004910000000002</v>
      </c>
      <c r="O110" s="28">
        <v>-113.53700000000001</v>
      </c>
      <c r="P110" s="29" t="s">
        <v>67</v>
      </c>
      <c r="Q110" s="28">
        <v>2014</v>
      </c>
      <c r="R110" s="30"/>
      <c r="S110" s="29" t="s">
        <v>411</v>
      </c>
      <c r="T110" s="28">
        <v>53</v>
      </c>
      <c r="U110" s="29" t="s">
        <v>206</v>
      </c>
      <c r="V110" s="29" t="s">
        <v>555</v>
      </c>
      <c r="W110" s="29" t="s">
        <v>428</v>
      </c>
      <c r="X110" s="32"/>
      <c r="Y110" s="32"/>
      <c r="Z110" s="28">
        <v>1575</v>
      </c>
      <c r="AA110" s="28">
        <v>2206</v>
      </c>
      <c r="AB110" s="28">
        <v>3030</v>
      </c>
      <c r="AC110" s="28">
        <v>2270.3333333333335</v>
      </c>
      <c r="AD110" s="28">
        <v>1575</v>
      </c>
      <c r="AE110" s="28">
        <v>3030</v>
      </c>
      <c r="AF110" s="32"/>
      <c r="AG110" s="32"/>
      <c r="AH110" s="28">
        <v>1667</v>
      </c>
      <c r="AI110" s="28">
        <v>2364</v>
      </c>
      <c r="AJ110" s="28">
        <v>3267</v>
      </c>
      <c r="AK110" s="28">
        <v>2432.6666666666665</v>
      </c>
      <c r="AL110" s="28">
        <v>1667</v>
      </c>
      <c r="AM110" s="28">
        <v>3267</v>
      </c>
      <c r="AN110" s="32"/>
      <c r="AO110" s="32"/>
      <c r="AP110" s="28">
        <v>1.0584</v>
      </c>
      <c r="AQ110" s="28">
        <v>1.0716000000000001</v>
      </c>
      <c r="AR110" s="28">
        <v>1.0782</v>
      </c>
      <c r="AS110" s="28">
        <v>1.0693999999999999</v>
      </c>
      <c r="AT110" s="28">
        <v>1.0584</v>
      </c>
      <c r="AU110" s="28">
        <v>1.0782</v>
      </c>
      <c r="AV110" s="28">
        <v>0.80650000000000011</v>
      </c>
      <c r="AW110" s="28">
        <v>1.028</v>
      </c>
      <c r="AX110" s="28">
        <v>0.99036666666666662</v>
      </c>
      <c r="AY110" s="28">
        <v>0.96479999999999999</v>
      </c>
      <c r="AZ110" s="28">
        <v>0.98783333333333323</v>
      </c>
      <c r="BA110" s="28">
        <v>0.94600000000000006</v>
      </c>
      <c r="BB110" s="28">
        <v>0.94136666666666668</v>
      </c>
      <c r="BC110" s="28">
        <v>1.0043666666666666</v>
      </c>
      <c r="BD110" s="28">
        <v>1.0638999999999998</v>
      </c>
      <c r="BE110" s="28">
        <v>1.1170333333333333</v>
      </c>
      <c r="BF110" s="28">
        <v>1.1228666666666667</v>
      </c>
      <c r="BG110" s="28">
        <v>1.0749666666666666</v>
      </c>
      <c r="BH110" s="28">
        <v>0.96983333333333333</v>
      </c>
      <c r="BI110" s="28">
        <v>0.98099999999999998</v>
      </c>
      <c r="BJ110" s="28">
        <v>0.96389999999999987</v>
      </c>
      <c r="BK110" s="28">
        <v>1.1012666666666668</v>
      </c>
      <c r="BL110" s="28">
        <v>0.74400000000000011</v>
      </c>
      <c r="BM110" s="28">
        <v>1.0204666666666666</v>
      </c>
      <c r="BN110" s="28">
        <v>1.0601333333333334</v>
      </c>
      <c r="BO110" s="28">
        <v>1.0884</v>
      </c>
      <c r="BP110" s="28">
        <v>1.0967333333333331</v>
      </c>
      <c r="BQ110" s="28">
        <v>1.1194</v>
      </c>
      <c r="BR110" s="28">
        <v>0.86253333333333337</v>
      </c>
      <c r="BS110" s="28">
        <v>0.15009310586869107</v>
      </c>
      <c r="BT110" s="28">
        <v>0.41000235049139139</v>
      </c>
      <c r="BU110" s="28">
        <v>0.21224229847588286</v>
      </c>
      <c r="BV110" s="28">
        <v>0.22766224516403466</v>
      </c>
      <c r="BW110" s="29" t="s">
        <v>656</v>
      </c>
      <c r="BX110" s="29" t="s">
        <v>663</v>
      </c>
      <c r="BY110" s="29" t="s">
        <v>698</v>
      </c>
    </row>
    <row r="111" spans="1:77" x14ac:dyDescent="0.25">
      <c r="A111" s="28">
        <v>714</v>
      </c>
      <c r="B111" s="29" t="s">
        <v>437</v>
      </c>
      <c r="C111" s="28">
        <v>33</v>
      </c>
      <c r="D111" s="29" t="s">
        <v>127</v>
      </c>
      <c r="E111" s="29" t="s">
        <v>68</v>
      </c>
      <c r="F111" s="29" t="s">
        <v>70</v>
      </c>
      <c r="G111" s="29" t="s">
        <v>386</v>
      </c>
      <c r="H111" s="29" t="s">
        <v>387</v>
      </c>
      <c r="I111" s="29" t="s">
        <v>383</v>
      </c>
      <c r="J111" s="28">
        <v>6516</v>
      </c>
      <c r="K111" s="28">
        <v>6.91</v>
      </c>
      <c r="L111" s="29" t="s">
        <v>552</v>
      </c>
      <c r="M111" s="29" t="s">
        <v>205</v>
      </c>
      <c r="N111" s="28">
        <v>37.010550000000002</v>
      </c>
      <c r="O111" s="28">
        <v>-113.50004</v>
      </c>
      <c r="P111" s="29" t="s">
        <v>67</v>
      </c>
      <c r="Q111" s="28">
        <v>2014</v>
      </c>
      <c r="R111" s="30"/>
      <c r="S111" s="29" t="s">
        <v>411</v>
      </c>
      <c r="T111" s="28">
        <v>53</v>
      </c>
      <c r="U111" s="29" t="s">
        <v>206</v>
      </c>
      <c r="V111" s="29" t="s">
        <v>555</v>
      </c>
      <c r="W111" s="29" t="s">
        <v>428</v>
      </c>
      <c r="X111" s="32"/>
      <c r="Y111" s="32"/>
      <c r="Z111" s="28">
        <v>1233</v>
      </c>
      <c r="AA111" s="28">
        <v>1747</v>
      </c>
      <c r="AB111" s="28">
        <v>2314</v>
      </c>
      <c r="AC111" s="28">
        <v>1764.6666666666667</v>
      </c>
      <c r="AD111" s="28">
        <v>1233</v>
      </c>
      <c r="AE111" s="28">
        <v>2314</v>
      </c>
      <c r="AF111" s="32"/>
      <c r="AG111" s="32"/>
      <c r="AH111" s="28">
        <v>1283</v>
      </c>
      <c r="AI111" s="28">
        <v>1847</v>
      </c>
      <c r="AJ111" s="28">
        <v>2474</v>
      </c>
      <c r="AK111" s="28">
        <v>1868</v>
      </c>
      <c r="AL111" s="28">
        <v>1283</v>
      </c>
      <c r="AM111" s="28">
        <v>2474</v>
      </c>
      <c r="AN111" s="32"/>
      <c r="AO111" s="32"/>
      <c r="AP111" s="28">
        <v>1.0406</v>
      </c>
      <c r="AQ111" s="28">
        <v>1.0571999999999999</v>
      </c>
      <c r="AR111" s="28">
        <v>1.0690999999999999</v>
      </c>
      <c r="AS111" s="28">
        <v>1.0556333333333334</v>
      </c>
      <c r="AT111" s="28">
        <v>1.0406</v>
      </c>
      <c r="AU111" s="28">
        <v>1.0690999999999999</v>
      </c>
      <c r="AV111" s="28">
        <v>0.8166000000000001</v>
      </c>
      <c r="AW111" s="28">
        <v>1.0056666666666667</v>
      </c>
      <c r="AX111" s="28">
        <v>0.99763333333333326</v>
      </c>
      <c r="AY111" s="28">
        <v>0.99326666666666663</v>
      </c>
      <c r="AZ111" s="28">
        <v>1.0150666666666668</v>
      </c>
      <c r="BA111" s="28">
        <v>0.96103333333333341</v>
      </c>
      <c r="BB111" s="28">
        <v>0.94236666666666669</v>
      </c>
      <c r="BC111" s="28">
        <v>0.98930000000000007</v>
      </c>
      <c r="BD111" s="28">
        <v>1.0433333333333332</v>
      </c>
      <c r="BE111" s="28">
        <v>1.1088</v>
      </c>
      <c r="BF111" s="28">
        <v>1.0964</v>
      </c>
      <c r="BG111" s="28">
        <v>1.0323</v>
      </c>
      <c r="BH111" s="28">
        <v>0.9514999999999999</v>
      </c>
      <c r="BI111" s="28">
        <v>1.002</v>
      </c>
      <c r="BJ111" s="28">
        <v>0.96423333333333339</v>
      </c>
      <c r="BK111" s="28">
        <v>1.0828666666666666</v>
      </c>
      <c r="BL111" s="28">
        <v>0.7930666666666667</v>
      </c>
      <c r="BM111" s="28">
        <v>1.0090000000000001</v>
      </c>
      <c r="BN111" s="28">
        <v>1.0428666666666666</v>
      </c>
      <c r="BO111" s="28">
        <v>1.0735666666666666</v>
      </c>
      <c r="BP111" s="28">
        <v>1.0880333333333334</v>
      </c>
      <c r="BQ111" s="28">
        <v>1.1126666666666667</v>
      </c>
      <c r="BR111" s="28">
        <v>0.88116666666666665</v>
      </c>
      <c r="BS111" s="28">
        <v>0.13912296376336689</v>
      </c>
      <c r="BT111" s="28">
        <v>0.41474570952079298</v>
      </c>
      <c r="BU111" s="28">
        <v>0.21021906659265854</v>
      </c>
      <c r="BV111" s="28">
        <v>0.23591226012318153</v>
      </c>
      <c r="BW111" s="29" t="s">
        <v>656</v>
      </c>
      <c r="BX111" s="29" t="s">
        <v>663</v>
      </c>
      <c r="BY111" s="29" t="s">
        <v>698</v>
      </c>
    </row>
    <row r="112" spans="1:77" x14ac:dyDescent="0.25">
      <c r="A112" s="56">
        <v>8888</v>
      </c>
      <c r="L112" s="1" t="s">
        <v>652</v>
      </c>
      <c r="AC112" s="16">
        <f>'National Parks'!R29</f>
        <v>819.51017771301395</v>
      </c>
      <c r="AK112" s="16"/>
      <c r="AV112">
        <f>'National Parks'!B29</f>
        <v>0.23984737629615149</v>
      </c>
      <c r="AW112">
        <f>'National Parks'!C29</f>
        <v>0.33988344045323238</v>
      </c>
      <c r="AX112">
        <f>'National Parks'!D29</f>
        <v>0.81601658101572139</v>
      </c>
      <c r="AY112">
        <f>'National Parks'!E29</f>
        <v>1.144868777800953</v>
      </c>
      <c r="AZ112">
        <f>'National Parks'!F29</f>
        <v>1.5054160158184391</v>
      </c>
      <c r="BA112">
        <f>'National Parks'!G29</f>
        <v>1.4903846934282696</v>
      </c>
      <c r="BB112">
        <f>'National Parks'!H29</f>
        <v>1.4619289738731431</v>
      </c>
      <c r="BC112">
        <f>'National Parks'!I29</f>
        <v>1.3598292961342273</v>
      </c>
      <c r="BD112">
        <f>'National Parks'!J29</f>
        <v>1.4896795230168995</v>
      </c>
      <c r="BE112">
        <f>'National Parks'!K29</f>
        <v>1.1411759848393259</v>
      </c>
      <c r="BF112">
        <f>'National Parks'!L29</f>
        <v>0.62080556810990284</v>
      </c>
      <c r="BG112">
        <f>'National Parks'!M29</f>
        <v>0.35157879745802523</v>
      </c>
      <c r="BH112">
        <f>'National Parks'!N29</f>
        <v>0.30948905518561876</v>
      </c>
      <c r="BI112">
        <f>'National Parks'!O29</f>
        <v>1.1555486286509518</v>
      </c>
      <c r="BJ112">
        <f>'National Parks'!P29</f>
        <v>1.4368048605769195</v>
      </c>
      <c r="BK112">
        <f>'National Parks'!Q29</f>
        <v>1.084516574327727</v>
      </c>
      <c r="BW112" s="57" t="s">
        <v>656</v>
      </c>
      <c r="BX112" s="57" t="s">
        <v>676</v>
      </c>
      <c r="BY112" s="57" t="s">
        <v>651</v>
      </c>
    </row>
    <row r="113" spans="1:77" x14ac:dyDescent="0.25">
      <c r="A113" s="56">
        <v>9999</v>
      </c>
      <c r="L113" s="1" t="s">
        <v>655</v>
      </c>
      <c r="AC113" s="16">
        <f>'National Parks'!R36</f>
        <v>300.94950320632762</v>
      </c>
      <c r="AK113" s="16"/>
      <c r="AV113">
        <f>'National Parks'!B36</f>
        <v>0.18693077683539941</v>
      </c>
      <c r="AW113">
        <f>'National Parks'!C36</f>
        <v>0.16584356152761998</v>
      </c>
      <c r="AX113">
        <f>'National Parks'!D36</f>
        <v>0.18214049119318954</v>
      </c>
      <c r="AY113">
        <f>'National Parks'!E36</f>
        <v>0.2724351975021887</v>
      </c>
      <c r="AZ113">
        <f>'National Parks'!F36</f>
        <v>0.74452431731077828</v>
      </c>
      <c r="BA113">
        <f>'National Parks'!G36</f>
        <v>1.880487232959581</v>
      </c>
      <c r="BB113">
        <f>'National Parks'!H36</f>
        <v>2.4588649917485994</v>
      </c>
      <c r="BC113">
        <f>'National Parks'!I36</f>
        <v>1.9791276528669257</v>
      </c>
      <c r="BD113">
        <f>'National Parks'!J36</f>
        <v>1.8595721061708927</v>
      </c>
      <c r="BE113">
        <f>'National Parks'!K36</f>
        <v>1.147273317447375</v>
      </c>
      <c r="BF113">
        <f>'National Parks'!L36</f>
        <v>0.65593864156074655</v>
      </c>
      <c r="BG113">
        <f>'National Parks'!M36</f>
        <v>0.41327530623431524</v>
      </c>
      <c r="BH113">
        <f>'National Parks'!N36</f>
        <v>0.25819184558114328</v>
      </c>
      <c r="BI113">
        <f>'National Parks'!O36</f>
        <v>0.40108331509444189</v>
      </c>
      <c r="BJ113">
        <f>'National Parks'!P36</f>
        <v>2.1086129236072684</v>
      </c>
      <c r="BK113">
        <f>'National Parks'!Q36</f>
        <v>1.2201186293716242</v>
      </c>
      <c r="BW113" s="57" t="s">
        <v>656</v>
      </c>
      <c r="BX113" s="57" t="s">
        <v>663</v>
      </c>
      <c r="BY113" s="57" t="s">
        <v>675</v>
      </c>
    </row>
  </sheetData>
  <sortState xmlns:xlrd2="http://schemas.microsoft.com/office/spreadsheetml/2017/richdata2" ref="A2:BY11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564E-DC41-4BE8-A4CB-4A2AECFEB0EC}">
  <dimension ref="A1:B8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566</v>
      </c>
      <c r="B1" t="s">
        <v>584</v>
      </c>
    </row>
    <row r="2" spans="1:2" x14ac:dyDescent="0.25">
      <c r="A2" s="16">
        <v>0</v>
      </c>
      <c r="B2">
        <v>1</v>
      </c>
    </row>
    <row r="3" spans="1:2" x14ac:dyDescent="0.25">
      <c r="A3" s="16">
        <v>2500</v>
      </c>
      <c r="B3">
        <v>2</v>
      </c>
    </row>
    <row r="4" spans="1:2" x14ac:dyDescent="0.25">
      <c r="A4" s="16">
        <v>10000</v>
      </c>
      <c r="B4">
        <v>3</v>
      </c>
    </row>
    <row r="5" spans="1:2" x14ac:dyDescent="0.25">
      <c r="A5" s="16">
        <v>25000</v>
      </c>
      <c r="B5">
        <v>4</v>
      </c>
    </row>
    <row r="6" spans="1:2" x14ac:dyDescent="0.25">
      <c r="A6" s="16">
        <v>50000</v>
      </c>
      <c r="B6">
        <v>5</v>
      </c>
    </row>
    <row r="7" spans="1:2" x14ac:dyDescent="0.25">
      <c r="A7" s="16">
        <v>100000</v>
      </c>
      <c r="B7">
        <v>6</v>
      </c>
    </row>
    <row r="8" spans="1:2" x14ac:dyDescent="0.25">
      <c r="A8" s="16">
        <v>10000000</v>
      </c>
      <c r="B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B99E-07DB-4F58-BB0C-55E2FD7DA7EB}">
  <dimension ref="A1:S46"/>
  <sheetViews>
    <sheetView workbookViewId="0"/>
  </sheetViews>
  <sheetFormatPr defaultRowHeight="15" x14ac:dyDescent="0.25"/>
  <sheetData>
    <row r="1" spans="1:19" x14ac:dyDescent="0.25">
      <c r="A1" t="s">
        <v>559</v>
      </c>
      <c r="H1" t="s">
        <v>560</v>
      </c>
      <c r="N1">
        <v>309</v>
      </c>
      <c r="O1">
        <f>Data!Z10</f>
        <v>15909</v>
      </c>
      <c r="P1" s="5">
        <v>15700</v>
      </c>
      <c r="Q1" s="5">
        <v>0.93500000000000005</v>
      </c>
      <c r="R1">
        <f>Q1-R3</f>
        <v>0.37090562654113435</v>
      </c>
    </row>
    <row r="2" spans="1:19" x14ac:dyDescent="0.25">
      <c r="B2" s="3">
        <v>0.96</v>
      </c>
      <c r="C2" s="3">
        <f>(B2-B10)/8</f>
        <v>7.2499999999999926E-3</v>
      </c>
      <c r="H2">
        <v>1.042</v>
      </c>
      <c r="I2">
        <f>(H5-H2)/3</f>
        <v>2.099999999999998E-2</v>
      </c>
      <c r="N2">
        <v>307</v>
      </c>
      <c r="O2">
        <f>Data!Z8</f>
        <v>12826</v>
      </c>
      <c r="P2">
        <v>9130</v>
      </c>
      <c r="Q2">
        <v>0.90600000000000003</v>
      </c>
      <c r="R2">
        <f>Q2*S2</f>
        <v>0.37084868863483528</v>
      </c>
      <c r="S2">
        <f>P2/SUM($P$2:$P$3)</f>
        <v>0.40932526339385789</v>
      </c>
    </row>
    <row r="3" spans="1:19" x14ac:dyDescent="0.25">
      <c r="B3" s="3">
        <f t="shared" ref="B3:B9" si="0">B2-$C$2</f>
        <v>0.95274999999999999</v>
      </c>
      <c r="H3">
        <f>H2+$I$2</f>
        <v>1.0629999999999999</v>
      </c>
      <c r="N3">
        <v>318</v>
      </c>
      <c r="O3">
        <f>Data!Z18</f>
        <v>14241</v>
      </c>
      <c r="P3">
        <v>13175</v>
      </c>
      <c r="Q3">
        <v>0.95499999999999996</v>
      </c>
      <c r="R3">
        <f>Q3*S3</f>
        <v>0.56409437345886571</v>
      </c>
      <c r="S3">
        <f>P3/SUM($P$2:$P$3)</f>
        <v>0.59067473660614211</v>
      </c>
    </row>
    <row r="4" spans="1:19" x14ac:dyDescent="0.25">
      <c r="B4" s="3">
        <f t="shared" si="0"/>
        <v>0.94550000000000001</v>
      </c>
      <c r="H4">
        <f>H3+$I$2</f>
        <v>1.0839999999999999</v>
      </c>
    </row>
    <row r="5" spans="1:19" x14ac:dyDescent="0.25">
      <c r="B5" s="3">
        <f t="shared" si="0"/>
        <v>0.93825000000000003</v>
      </c>
      <c r="H5">
        <v>1.105</v>
      </c>
    </row>
    <row r="6" spans="1:19" x14ac:dyDescent="0.25">
      <c r="B6" s="3">
        <f t="shared" si="0"/>
        <v>0.93100000000000005</v>
      </c>
    </row>
    <row r="7" spans="1:19" x14ac:dyDescent="0.25">
      <c r="B7" s="3">
        <f t="shared" si="0"/>
        <v>0.92375000000000007</v>
      </c>
    </row>
    <row r="8" spans="1:19" x14ac:dyDescent="0.25">
      <c r="B8" s="3">
        <f t="shared" si="0"/>
        <v>0.91650000000000009</v>
      </c>
      <c r="H8" t="s">
        <v>561</v>
      </c>
    </row>
    <row r="9" spans="1:19" x14ac:dyDescent="0.25">
      <c r="B9" s="3">
        <f t="shared" si="0"/>
        <v>0.90925000000000011</v>
      </c>
      <c r="H9" s="3">
        <v>1.042</v>
      </c>
      <c r="I9">
        <f>(H12-H9)/3</f>
        <v>2.099999999999998E-2</v>
      </c>
    </row>
    <row r="10" spans="1:19" x14ac:dyDescent="0.25">
      <c r="B10" s="3">
        <v>0.90200000000000002</v>
      </c>
      <c r="C10" s="4">
        <f>B9-C2-B10</f>
        <v>0</v>
      </c>
      <c r="H10" s="3">
        <f>H9+$I$9</f>
        <v>1.0629999999999999</v>
      </c>
    </row>
    <row r="11" spans="1:19" x14ac:dyDescent="0.25">
      <c r="H11" s="3">
        <f>H10+$I$9</f>
        <v>1.0839999999999999</v>
      </c>
    </row>
    <row r="12" spans="1:19" x14ac:dyDescent="0.25">
      <c r="H12" s="3">
        <v>1.105</v>
      </c>
    </row>
    <row r="14" spans="1:19" x14ac:dyDescent="0.25">
      <c r="B14">
        <v>0.96</v>
      </c>
      <c r="C14" s="3">
        <f>(B17-B14)/3</f>
        <v>3.4333333333333327E-2</v>
      </c>
    </row>
    <row r="15" spans="1:19" x14ac:dyDescent="0.25">
      <c r="A15" s="3"/>
      <c r="B15" s="3">
        <f>B14+$C$14</f>
        <v>0.99433333333333329</v>
      </c>
      <c r="H15" t="s">
        <v>562</v>
      </c>
    </row>
    <row r="16" spans="1:19" x14ac:dyDescent="0.25">
      <c r="A16" s="3"/>
      <c r="B16" s="3">
        <f>B15+$C$14</f>
        <v>1.0286666666666666</v>
      </c>
      <c r="H16">
        <v>0.96499999999999997</v>
      </c>
      <c r="I16">
        <f>(H20-H16)/4</f>
        <v>2.1750000000000019E-2</v>
      </c>
    </row>
    <row r="17" spans="1:9" x14ac:dyDescent="0.25">
      <c r="A17" s="3"/>
      <c r="B17">
        <v>1.0629999999999999</v>
      </c>
      <c r="C17" s="3">
        <f>(B17-B20)/3</f>
        <v>3.4333333333333327E-2</v>
      </c>
      <c r="D17" s="4">
        <f>B16+C14-B17</f>
        <v>0</v>
      </c>
      <c r="H17" s="3">
        <f>H16+$I$16</f>
        <v>0.98675000000000002</v>
      </c>
    </row>
    <row r="18" spans="1:9" x14ac:dyDescent="0.25">
      <c r="B18" s="3">
        <f>B17-$C$17</f>
        <v>1.0286666666666666</v>
      </c>
      <c r="H18" s="3">
        <f>H17+$I$16</f>
        <v>1.0085</v>
      </c>
    </row>
    <row r="19" spans="1:9" x14ac:dyDescent="0.25">
      <c r="B19" s="3">
        <f>B18-$C$17</f>
        <v>0.99433333333333329</v>
      </c>
      <c r="H19" s="3">
        <f>H18+$I$16</f>
        <v>1.0302499999999999</v>
      </c>
    </row>
    <row r="20" spans="1:9" x14ac:dyDescent="0.25">
      <c r="B20">
        <v>0.96</v>
      </c>
      <c r="C20">
        <f>(B20-B22)/2</f>
        <v>2.899999999999997E-2</v>
      </c>
      <c r="D20" s="4">
        <f>B19-C17-B20</f>
        <v>0</v>
      </c>
      <c r="H20">
        <v>1.052</v>
      </c>
    </row>
    <row r="21" spans="1:9" x14ac:dyDescent="0.25">
      <c r="B21">
        <f>B20-C20</f>
        <v>0.93100000000000005</v>
      </c>
    </row>
    <row r="22" spans="1:9" x14ac:dyDescent="0.25">
      <c r="B22">
        <v>0.90200000000000002</v>
      </c>
    </row>
    <row r="24" spans="1:9" x14ac:dyDescent="0.25">
      <c r="H24" t="s">
        <v>564</v>
      </c>
    </row>
    <row r="25" spans="1:9" x14ac:dyDescent="0.25">
      <c r="H25">
        <v>0.91</v>
      </c>
      <c r="I25">
        <f>(H29-H25)/4</f>
        <v>1.8999999999999989E-2</v>
      </c>
    </row>
    <row r="26" spans="1:9" x14ac:dyDescent="0.25">
      <c r="H26">
        <f>H25+$I$25</f>
        <v>0.92900000000000005</v>
      </c>
    </row>
    <row r="27" spans="1:9" x14ac:dyDescent="0.25">
      <c r="B27">
        <v>0.96899999999999997</v>
      </c>
      <c r="C27" s="3">
        <f>(B32-B27)/5</f>
        <v>1.2799999999999988E-2</v>
      </c>
      <c r="H27">
        <f>H26+$I$25</f>
        <v>0.94800000000000006</v>
      </c>
    </row>
    <row r="28" spans="1:9" x14ac:dyDescent="0.25">
      <c r="B28" s="3">
        <f>B27+$C$27</f>
        <v>0.98180000000000001</v>
      </c>
      <c r="H28">
        <f>H27+$I$25</f>
        <v>0.96700000000000008</v>
      </c>
    </row>
    <row r="29" spans="1:9" x14ac:dyDescent="0.25">
      <c r="B29" s="3">
        <f t="shared" ref="B29:B31" si="1">B28+$C$27</f>
        <v>0.99460000000000004</v>
      </c>
      <c r="H29">
        <v>0.98599999999999999</v>
      </c>
    </row>
    <row r="30" spans="1:9" x14ac:dyDescent="0.25">
      <c r="B30" s="3">
        <f t="shared" si="1"/>
        <v>1.0074000000000001</v>
      </c>
    </row>
    <row r="31" spans="1:9" x14ac:dyDescent="0.25">
      <c r="B31" s="3">
        <f t="shared" si="1"/>
        <v>1.0202</v>
      </c>
    </row>
    <row r="32" spans="1:9" x14ac:dyDescent="0.25">
      <c r="B32">
        <v>1.0329999999999999</v>
      </c>
      <c r="C32">
        <f>(B34-B32)/2</f>
        <v>9.5000000000000639E-3</v>
      </c>
      <c r="H32" t="s">
        <v>563</v>
      </c>
    </row>
    <row r="33" spans="2:9" x14ac:dyDescent="0.25">
      <c r="B33" s="3">
        <f>B32+$C$32</f>
        <v>1.0425</v>
      </c>
      <c r="H33">
        <v>0.98599999999999999</v>
      </c>
      <c r="I33">
        <f>(H38-H33)/5</f>
        <v>1.3200000000000012E-2</v>
      </c>
    </row>
    <row r="34" spans="2:9" x14ac:dyDescent="0.25">
      <c r="B34">
        <v>1.052</v>
      </c>
      <c r="H34" s="3">
        <f>H33+$I$33</f>
        <v>0.99919999999999998</v>
      </c>
    </row>
    <row r="35" spans="2:9" x14ac:dyDescent="0.25">
      <c r="H35" s="3">
        <f t="shared" ref="H35:H36" si="2">H34+$I$33</f>
        <v>1.0124</v>
      </c>
    </row>
    <row r="36" spans="2:9" x14ac:dyDescent="0.25">
      <c r="H36" s="3">
        <f t="shared" si="2"/>
        <v>1.0256000000000001</v>
      </c>
    </row>
    <row r="37" spans="2:9" x14ac:dyDescent="0.25">
      <c r="H37" s="3">
        <f>H36+$I$33</f>
        <v>1.0388000000000002</v>
      </c>
    </row>
    <row r="38" spans="2:9" x14ac:dyDescent="0.25">
      <c r="H38">
        <v>1.052</v>
      </c>
    </row>
    <row r="41" spans="2:9" x14ac:dyDescent="0.25">
      <c r="H41" t="s">
        <v>565</v>
      </c>
    </row>
    <row r="42" spans="2:9" x14ac:dyDescent="0.25">
      <c r="H42">
        <v>1.0029999999999999</v>
      </c>
      <c r="I42">
        <f>(H42-H46)/4</f>
        <v>1.1999999999999983E-2</v>
      </c>
    </row>
    <row r="43" spans="2:9" x14ac:dyDescent="0.25">
      <c r="H43" s="3">
        <f>H42-$I$42</f>
        <v>0.99099999999999988</v>
      </c>
    </row>
    <row r="44" spans="2:9" x14ac:dyDescent="0.25">
      <c r="H44" s="3">
        <f>H43-$I$42</f>
        <v>0.97899999999999987</v>
      </c>
    </row>
    <row r="45" spans="2:9" x14ac:dyDescent="0.25">
      <c r="H45" s="3">
        <f>H44-$I$42</f>
        <v>0.96699999999999986</v>
      </c>
    </row>
    <row r="46" spans="2:9" x14ac:dyDescent="0.25">
      <c r="H46">
        <v>0.95499999999999996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 Table</vt:lpstr>
      <vt:lpstr>SummaryTableData</vt:lpstr>
      <vt:lpstr>Seasonal Factors FactorClass</vt:lpstr>
      <vt:lpstr>AWDT Factor</vt:lpstr>
      <vt:lpstr>SeasonalFactorsForSegmentsOLD</vt:lpstr>
      <vt:lpstr>National Parks</vt:lpstr>
      <vt:lpstr>Data</vt:lpstr>
      <vt:lpstr>AADTLookup</vt:lpstr>
      <vt:lpstr>Interpolation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cp:lastPrinted>2018-09-11T13:50:40Z</cp:lastPrinted>
  <dcterms:created xsi:type="dcterms:W3CDTF">2018-08-03T18:00:14Z</dcterms:created>
  <dcterms:modified xsi:type="dcterms:W3CDTF">2021-08-26T16:42:31Z</dcterms:modified>
</cp:coreProperties>
</file>